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0320" windowHeight="8115" firstSheet="1" activeTab="1"/>
  </bookViews>
  <sheets>
    <sheet name="1+" sheetId="13" r:id="rId1"/>
    <sheet name="5+" sheetId="15" r:id="rId2"/>
    <sheet name="9" sheetId="2" r:id="rId3"/>
    <sheet name="11+" sheetId="1" r:id="rId4"/>
    <sheet name="13+" sheetId="4" r:id="rId5"/>
    <sheet name="15+" sheetId="29" r:id="rId6"/>
    <sheet name="17+ (3)" sheetId="24" r:id="rId7"/>
    <sheet name="19+" sheetId="30" r:id="rId8"/>
    <sheet name="21." sheetId="25" r:id="rId9"/>
    <sheet name="23" sheetId="31" r:id="rId10"/>
    <sheet name="17+ (2)" sheetId="23" r:id="rId11"/>
    <sheet name="21. (2)" sheetId="26" r:id="rId12"/>
    <sheet name="21. (3)" sheetId="28" r:id="rId13"/>
    <sheet name="резервный" sheetId="32" r:id="rId14"/>
    <sheet name="Лист4" sheetId="33" r:id="rId15"/>
  </sheets>
  <externalReferences>
    <externalReference r:id="rId16"/>
  </externalReferences>
  <definedNames>
    <definedName name="_xlnm._FilterDatabase" localSheetId="3" hidden="1">'11+'!$A$14:$H$750</definedName>
    <definedName name="_xlnm._FilterDatabase" localSheetId="2" hidden="1">'9'!$A$13:$K$700</definedName>
    <definedName name="_xlnm.Print_Area" localSheetId="3">'11+'!$A$1:$I$754</definedName>
    <definedName name="_xlnm.Print_Area" localSheetId="4">'13+'!$A$1:$I$439</definedName>
    <definedName name="_xlnm.Print_Area" localSheetId="5">'15+'!$A$1:$D$17</definedName>
    <definedName name="_xlnm.Print_Area" localSheetId="10">'17+ (2)'!$A$1:$D$27</definedName>
    <definedName name="_xlnm.Print_Area" localSheetId="6">'17+ (3)'!$A$1:$D$22</definedName>
    <definedName name="_xlnm.Print_Area" localSheetId="7">'19+'!$A$1:$D$19</definedName>
    <definedName name="_xlnm.Print_Area" localSheetId="8">'21.'!$A$1:$D$19</definedName>
    <definedName name="_xlnm.Print_Area" localSheetId="11">'21. (2)'!$A$1:$D$19</definedName>
    <definedName name="_xlnm.Print_Area" localSheetId="12">'21. (3)'!$A$1:$D$19</definedName>
    <definedName name="_xlnm.Print_Area" localSheetId="1">'5+'!$A$1:$E$82</definedName>
    <definedName name="_xlnm.Print_Area" localSheetId="2">'9'!$A$1:$I$684</definedName>
    <definedName name="_xlnm.Print_Area" localSheetId="13">резервный!$A$1:$F$18</definedName>
  </definedNames>
  <calcPr calcId="124519"/>
</workbook>
</file>

<file path=xl/calcChain.xml><?xml version="1.0" encoding="utf-8"?>
<calcChain xmlns="http://schemas.openxmlformats.org/spreadsheetml/2006/main">
  <c r="D81" i="33"/>
  <c r="B81"/>
  <c r="E80"/>
  <c r="E81"/>
  <c r="E82"/>
  <c r="E79"/>
  <c r="E54"/>
  <c r="I46"/>
  <c r="H46" l="1"/>
  <c r="G46"/>
  <c r="F46"/>
  <c r="C48"/>
  <c r="D13"/>
  <c r="D14"/>
  <c r="C19" s="1"/>
  <c r="C14"/>
  <c r="C13"/>
  <c r="B15"/>
  <c r="G3"/>
  <c r="H3" s="1"/>
  <c r="G2"/>
  <c r="H2" s="1"/>
  <c r="E4"/>
  <c r="C4"/>
  <c r="B4"/>
  <c r="F3"/>
  <c r="F2"/>
  <c r="D3"/>
  <c r="D2"/>
  <c r="F17" i="32"/>
  <c r="F15"/>
  <c r="H15" s="1"/>
  <c r="C18" i="31"/>
  <c r="B18"/>
  <c r="D17"/>
  <c r="D16"/>
  <c r="D15"/>
  <c r="D14"/>
  <c r="D13"/>
  <c r="B19" i="30"/>
  <c r="C18"/>
  <c r="C19" s="1"/>
  <c r="D19" s="1"/>
  <c r="D17"/>
  <c r="D16"/>
  <c r="B15"/>
  <c r="D15" s="1"/>
  <c r="E14" i="33" l="1"/>
  <c r="G4"/>
  <c r="H4" s="1"/>
  <c r="F14"/>
  <c r="F13"/>
  <c r="C18"/>
  <c r="D15"/>
  <c r="E13"/>
  <c r="C15"/>
  <c r="F4"/>
  <c r="D4"/>
  <c r="F18" i="32"/>
  <c r="D18" i="31"/>
  <c r="D18" i="30"/>
  <c r="F15" i="33" l="1"/>
  <c r="C20"/>
  <c r="E15"/>
  <c r="C13" i="29"/>
  <c r="C12"/>
  <c r="C17"/>
  <c r="D16"/>
  <c r="D15"/>
  <c r="D14"/>
  <c r="D13"/>
  <c r="B13"/>
  <c r="D12"/>
  <c r="B12"/>
  <c r="B17" s="1"/>
  <c r="D17" l="1"/>
  <c r="F79" i="15" l="1"/>
  <c r="F57"/>
  <c r="F43"/>
  <c r="F40"/>
  <c r="C88"/>
  <c r="C84"/>
  <c r="F46"/>
  <c r="F58"/>
  <c r="D16" i="28"/>
  <c r="D16" i="26"/>
  <c r="D17"/>
  <c r="D18"/>
  <c r="D15"/>
  <c r="D16" i="23"/>
  <c r="D17"/>
  <c r="D18"/>
  <c r="D19"/>
  <c r="D20"/>
  <c r="D15"/>
  <c r="D15" i="25"/>
  <c r="D16"/>
  <c r="D17"/>
  <c r="D18"/>
  <c r="D14"/>
  <c r="D16" i="24"/>
  <c r="D17"/>
  <c r="D18"/>
  <c r="D19"/>
  <c r="D20"/>
  <c r="D15"/>
  <c r="E14" i="15"/>
  <c r="E15"/>
  <c r="E16"/>
  <c r="E18"/>
  <c r="E19"/>
  <c r="E20"/>
  <c r="E21"/>
  <c r="E22"/>
  <c r="E23"/>
  <c r="E24"/>
  <c r="E25"/>
  <c r="E26"/>
  <c r="E28"/>
  <c r="E29"/>
  <c r="E30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A140" i="2"/>
  <c r="C140"/>
  <c r="D140"/>
  <c r="E140"/>
  <c r="F140"/>
  <c r="G140"/>
  <c r="H140"/>
  <c r="I140"/>
  <c r="A141"/>
  <c r="C141"/>
  <c r="D141"/>
  <c r="E141"/>
  <c r="F141"/>
  <c r="G141"/>
  <c r="H141"/>
  <c r="I141"/>
  <c r="A142"/>
  <c r="C142"/>
  <c r="D142"/>
  <c r="E142"/>
  <c r="F142"/>
  <c r="G142"/>
  <c r="H142"/>
  <c r="I142"/>
  <c r="C139"/>
  <c r="D139"/>
  <c r="E139"/>
  <c r="F139"/>
  <c r="G139"/>
  <c r="H139"/>
  <c r="I139"/>
  <c r="A139"/>
  <c r="H78"/>
  <c r="H79"/>
  <c r="H80"/>
  <c r="H81"/>
  <c r="H83"/>
  <c r="H674"/>
  <c r="J662"/>
  <c r="J627"/>
  <c r="G633"/>
  <c r="G634"/>
  <c r="H634"/>
  <c r="I634"/>
  <c r="G635"/>
  <c r="H635"/>
  <c r="I635"/>
  <c r="A635"/>
  <c r="A634"/>
  <c r="C634"/>
  <c r="D634"/>
  <c r="E634"/>
  <c r="F634"/>
  <c r="C635"/>
  <c r="D635"/>
  <c r="E635"/>
  <c r="F635"/>
  <c r="K501"/>
  <c r="J422"/>
  <c r="J310"/>
  <c r="J291"/>
  <c r="J217"/>
  <c r="K15"/>
  <c r="L18" i="1"/>
  <c r="M18"/>
  <c r="M19"/>
  <c r="M20"/>
  <c r="M21"/>
  <c r="M22"/>
  <c r="M23"/>
  <c r="M24"/>
  <c r="M25"/>
  <c r="M26"/>
  <c r="M27"/>
  <c r="M28"/>
  <c r="I120" i="4"/>
  <c r="I121"/>
  <c r="I122"/>
  <c r="I123"/>
  <c r="I124"/>
  <c r="I125"/>
  <c r="I126"/>
  <c r="I127"/>
  <c r="I128"/>
  <c r="I129"/>
  <c r="I130"/>
  <c r="I131"/>
  <c r="I240" i="2"/>
  <c r="I272"/>
  <c r="I273"/>
  <c r="I393"/>
  <c r="I564"/>
  <c r="I16" i="1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751"/>
  <c r="I752"/>
  <c r="I753"/>
  <c r="I754"/>
  <c r="I15"/>
  <c r="G657" l="1"/>
  <c r="J20" i="4"/>
  <c r="A219" l="1"/>
  <c r="C219"/>
  <c r="D219"/>
  <c r="E219"/>
  <c r="F219"/>
  <c r="A220"/>
  <c r="C220"/>
  <c r="D220"/>
  <c r="E220"/>
  <c r="F220"/>
  <c r="A221"/>
  <c r="C221"/>
  <c r="D221"/>
  <c r="E221"/>
  <c r="F221"/>
  <c r="A222"/>
  <c r="C222"/>
  <c r="D222"/>
  <c r="E222"/>
  <c r="F222"/>
  <c r="A223"/>
  <c r="C223"/>
  <c r="D223"/>
  <c r="E223"/>
  <c r="F223"/>
  <c r="G223"/>
  <c r="H223"/>
  <c r="A224"/>
  <c r="C224"/>
  <c r="D224"/>
  <c r="E224"/>
  <c r="F224"/>
  <c r="G224"/>
  <c r="H224"/>
  <c r="I224" s="1"/>
  <c r="A225"/>
  <c r="C225"/>
  <c r="D225"/>
  <c r="E225"/>
  <c r="F225"/>
  <c r="A226"/>
  <c r="C226"/>
  <c r="D226"/>
  <c r="E226"/>
  <c r="F226"/>
  <c r="G226"/>
  <c r="H226"/>
  <c r="I226" s="1"/>
  <c r="A227"/>
  <c r="C227"/>
  <c r="D227"/>
  <c r="E227"/>
  <c r="F227"/>
  <c r="A228"/>
  <c r="C228"/>
  <c r="D228"/>
  <c r="E228"/>
  <c r="F228"/>
  <c r="A229"/>
  <c r="C229"/>
  <c r="D229"/>
  <c r="E229"/>
  <c r="F229"/>
  <c r="G229"/>
  <c r="H229"/>
  <c r="C218"/>
  <c r="D218"/>
  <c r="E218"/>
  <c r="F218"/>
  <c r="A218"/>
  <c r="A646" i="2"/>
  <c r="C646"/>
  <c r="D646"/>
  <c r="E646"/>
  <c r="F646"/>
  <c r="G646"/>
  <c r="H646"/>
  <c r="A647"/>
  <c r="C647"/>
  <c r="D647"/>
  <c r="E647"/>
  <c r="F647"/>
  <c r="G647"/>
  <c r="H647"/>
  <c r="C645"/>
  <c r="D645"/>
  <c r="E645"/>
  <c r="F645"/>
  <c r="A645"/>
  <c r="H657" i="1"/>
  <c r="H222" i="4" s="1"/>
  <c r="I229" l="1"/>
  <c r="I223"/>
  <c r="I647" i="2"/>
  <c r="I646"/>
  <c r="H645"/>
  <c r="E18" i="23" l="1"/>
  <c r="C19" i="28"/>
  <c r="B19"/>
  <c r="D18"/>
  <c r="D17"/>
  <c r="D15"/>
  <c r="D14"/>
  <c r="C19" i="26"/>
  <c r="D19" s="1"/>
  <c r="B19"/>
  <c r="D14"/>
  <c r="D19" i="28" l="1"/>
  <c r="C19" i="25" l="1"/>
  <c r="D19" s="1"/>
  <c r="B19"/>
  <c r="E19" i="23" l="1"/>
  <c r="E17"/>
  <c r="E16"/>
  <c r="E15"/>
  <c r="E20" l="1"/>
  <c r="E23" s="1"/>
  <c r="C158" i="4" l="1"/>
  <c r="D158"/>
  <c r="C159"/>
  <c r="D159"/>
  <c r="C160"/>
  <c r="D160"/>
  <c r="G579" i="2" l="1"/>
  <c r="H585"/>
  <c r="G585"/>
  <c r="H201"/>
  <c r="A196"/>
  <c r="C196"/>
  <c r="D196"/>
  <c r="E196"/>
  <c r="F196"/>
  <c r="G196"/>
  <c r="H196"/>
  <c r="A260"/>
  <c r="C260"/>
  <c r="D260"/>
  <c r="E260"/>
  <c r="F260"/>
  <c r="A261"/>
  <c r="C261"/>
  <c r="D261"/>
  <c r="E261"/>
  <c r="F261"/>
  <c r="G261"/>
  <c r="H261"/>
  <c r="C259"/>
  <c r="D259"/>
  <c r="E259"/>
  <c r="F259"/>
  <c r="A259"/>
  <c r="A257"/>
  <c r="C257"/>
  <c r="D257"/>
  <c r="E257"/>
  <c r="F257"/>
  <c r="A258"/>
  <c r="C258"/>
  <c r="D258"/>
  <c r="E258"/>
  <c r="F258"/>
  <c r="G258"/>
  <c r="H258"/>
  <c r="C256"/>
  <c r="D256"/>
  <c r="E256"/>
  <c r="F256"/>
  <c r="A256"/>
  <c r="A253"/>
  <c r="C253"/>
  <c r="D253"/>
  <c r="E253"/>
  <c r="F253"/>
  <c r="A254"/>
  <c r="C254"/>
  <c r="D254"/>
  <c r="E254"/>
  <c r="F254"/>
  <c r="A255"/>
  <c r="C255"/>
  <c r="D255"/>
  <c r="E255"/>
  <c r="F255"/>
  <c r="G255"/>
  <c r="H255"/>
  <c r="C252"/>
  <c r="D252"/>
  <c r="E252"/>
  <c r="F252"/>
  <c r="A252"/>
  <c r="H558" i="1"/>
  <c r="H254" i="2" s="1"/>
  <c r="G558" i="1"/>
  <c r="G254" i="2" s="1"/>
  <c r="H557" i="1"/>
  <c r="H253" i="2" s="1"/>
  <c r="H717" i="1"/>
  <c r="H716" s="1"/>
  <c r="H259" i="2" s="1"/>
  <c r="G717" i="1"/>
  <c r="G716" s="1"/>
  <c r="G259" i="2" s="1"/>
  <c r="H714" i="1"/>
  <c r="H713" s="1"/>
  <c r="H256" i="2" s="1"/>
  <c r="G714" i="1"/>
  <c r="G713" s="1"/>
  <c r="H646"/>
  <c r="G646"/>
  <c r="J567"/>
  <c r="J215"/>
  <c r="G663"/>
  <c r="G228" i="4" s="1"/>
  <c r="H663" i="1"/>
  <c r="H228" i="4" s="1"/>
  <c r="I228" l="1"/>
  <c r="I254" i="2"/>
  <c r="I258"/>
  <c r="I585"/>
  <c r="I255"/>
  <c r="I259"/>
  <c r="I261"/>
  <c r="I196"/>
  <c r="H260"/>
  <c r="G260"/>
  <c r="G712" i="1"/>
  <c r="H257" i="2"/>
  <c r="G256"/>
  <c r="I256" s="1"/>
  <c r="G257"/>
  <c r="G222" i="4"/>
  <c r="I222" s="1"/>
  <c r="G645" i="2"/>
  <c r="I645" s="1"/>
  <c r="H556" i="1"/>
  <c r="H252" i="2"/>
  <c r="G557" i="1"/>
  <c r="H712"/>
  <c r="I260" i="2" l="1"/>
  <c r="I257"/>
  <c r="G253"/>
  <c r="G556" i="1"/>
  <c r="G252" i="2" l="1"/>
  <c r="I252" s="1"/>
  <c r="I253"/>
  <c r="C40" i="15"/>
  <c r="D79" l="1"/>
  <c r="C79"/>
  <c r="B22" i="24" l="1"/>
  <c r="C20"/>
  <c r="B20"/>
  <c r="H184" i="2" l="1"/>
  <c r="H157"/>
  <c r="H147"/>
  <c r="H138"/>
  <c r="I138" s="1"/>
  <c r="H133"/>
  <c r="H134"/>
  <c r="H128"/>
  <c r="H129"/>
  <c r="H130"/>
  <c r="H122"/>
  <c r="H123"/>
  <c r="H124"/>
  <c r="H100"/>
  <c r="G100"/>
  <c r="H99"/>
  <c r="G99"/>
  <c r="H98"/>
  <c r="G98"/>
  <c r="H95"/>
  <c r="G95"/>
  <c r="H94"/>
  <c r="H90"/>
  <c r="G91"/>
  <c r="H91"/>
  <c r="H89"/>
  <c r="G89"/>
  <c r="A109"/>
  <c r="C109"/>
  <c r="D109"/>
  <c r="E109"/>
  <c r="F109"/>
  <c r="H109"/>
  <c r="A110"/>
  <c r="C110"/>
  <c r="D110"/>
  <c r="E110"/>
  <c r="F110"/>
  <c r="H110"/>
  <c r="A106"/>
  <c r="C106"/>
  <c r="D106"/>
  <c r="E106"/>
  <c r="F106"/>
  <c r="G106"/>
  <c r="H106"/>
  <c r="A107"/>
  <c r="C107"/>
  <c r="D107"/>
  <c r="E107"/>
  <c r="F107"/>
  <c r="A108"/>
  <c r="C108"/>
  <c r="D108"/>
  <c r="E108"/>
  <c r="F108"/>
  <c r="A102"/>
  <c r="C102"/>
  <c r="D102"/>
  <c r="E102"/>
  <c r="F102"/>
  <c r="A103"/>
  <c r="C103"/>
  <c r="D103"/>
  <c r="E103"/>
  <c r="F103"/>
  <c r="A104"/>
  <c r="C104"/>
  <c r="D104"/>
  <c r="E104"/>
  <c r="F104"/>
  <c r="G104"/>
  <c r="H104"/>
  <c r="A105"/>
  <c r="C105"/>
  <c r="D105"/>
  <c r="E105"/>
  <c r="F105"/>
  <c r="G105"/>
  <c r="H105"/>
  <c r="C101"/>
  <c r="D101"/>
  <c r="E101"/>
  <c r="F101"/>
  <c r="A101"/>
  <c r="H570"/>
  <c r="G570"/>
  <c r="A301"/>
  <c r="C301"/>
  <c r="D301"/>
  <c r="E301"/>
  <c r="F301"/>
  <c r="G301"/>
  <c r="G300" s="1"/>
  <c r="G299" s="1"/>
  <c r="H301"/>
  <c r="A297"/>
  <c r="C297"/>
  <c r="D297"/>
  <c r="E297"/>
  <c r="F297"/>
  <c r="A298"/>
  <c r="C298"/>
  <c r="D298"/>
  <c r="E298"/>
  <c r="F298"/>
  <c r="G298"/>
  <c r="G297" s="1"/>
  <c r="G296" s="1"/>
  <c r="H298"/>
  <c r="A299"/>
  <c r="C299"/>
  <c r="D299"/>
  <c r="E299"/>
  <c r="F299"/>
  <c r="A300"/>
  <c r="C300"/>
  <c r="D300"/>
  <c r="E300"/>
  <c r="F300"/>
  <c r="A308"/>
  <c r="C308"/>
  <c r="D308"/>
  <c r="E308"/>
  <c r="F308"/>
  <c r="A309"/>
  <c r="C309"/>
  <c r="D309"/>
  <c r="E309"/>
  <c r="F309"/>
  <c r="G309"/>
  <c r="H309"/>
  <c r="I309" l="1"/>
  <c r="I105"/>
  <c r="I95"/>
  <c r="I99"/>
  <c r="I106"/>
  <c r="H297"/>
  <c r="I298"/>
  <c r="H300"/>
  <c r="I301"/>
  <c r="I570"/>
  <c r="I89"/>
  <c r="I98"/>
  <c r="I100"/>
  <c r="I104"/>
  <c r="I91"/>
  <c r="G295"/>
  <c r="G294" s="1"/>
  <c r="G293" s="1"/>
  <c r="G292" s="1"/>
  <c r="H296" l="1"/>
  <c r="I297"/>
  <c r="H299"/>
  <c r="I299" s="1"/>
  <c r="I300"/>
  <c r="H585" i="1"/>
  <c r="H584" s="1"/>
  <c r="H588"/>
  <c r="H587" s="1"/>
  <c r="G588"/>
  <c r="G587"/>
  <c r="I296" i="2" l="1"/>
  <c r="H295"/>
  <c r="H583" i="1"/>
  <c r="H294" i="2" l="1"/>
  <c r="I295"/>
  <c r="H602" i="1"/>
  <c r="H601" s="1"/>
  <c r="H600" s="1"/>
  <c r="H599" s="1"/>
  <c r="A99" i="2"/>
  <c r="C99"/>
  <c r="D99"/>
  <c r="E99"/>
  <c r="F99"/>
  <c r="A100"/>
  <c r="C100"/>
  <c r="D100"/>
  <c r="E100"/>
  <c r="F100"/>
  <c r="H683"/>
  <c r="H667"/>
  <c r="H269"/>
  <c r="H293" l="1"/>
  <c r="I294"/>
  <c r="D40" i="15"/>
  <c r="A687" i="2"/>
  <c r="C687"/>
  <c r="D687"/>
  <c r="E687"/>
  <c r="F687"/>
  <c r="A688"/>
  <c r="C688"/>
  <c r="D688"/>
  <c r="E688"/>
  <c r="F688"/>
  <c r="G688"/>
  <c r="H688"/>
  <c r="A686"/>
  <c r="C686"/>
  <c r="D686"/>
  <c r="E686"/>
  <c r="F686"/>
  <c r="A206" i="4"/>
  <c r="C206"/>
  <c r="D206"/>
  <c r="E206"/>
  <c r="F206"/>
  <c r="G206"/>
  <c r="H206"/>
  <c r="A198"/>
  <c r="C198"/>
  <c r="D198"/>
  <c r="E198"/>
  <c r="F198"/>
  <c r="A199"/>
  <c r="C199"/>
  <c r="D199"/>
  <c r="E199"/>
  <c r="F199"/>
  <c r="A200"/>
  <c r="C200"/>
  <c r="D200"/>
  <c r="E200"/>
  <c r="F200"/>
  <c r="A201"/>
  <c r="C201"/>
  <c r="D201"/>
  <c r="E201"/>
  <c r="F201"/>
  <c r="A202"/>
  <c r="C202"/>
  <c r="D202"/>
  <c r="E202"/>
  <c r="F202"/>
  <c r="G202"/>
  <c r="H202"/>
  <c r="I202" s="1"/>
  <c r="A203"/>
  <c r="C203"/>
  <c r="D203"/>
  <c r="E203"/>
  <c r="F203"/>
  <c r="A204"/>
  <c r="C204"/>
  <c r="D204"/>
  <c r="E204"/>
  <c r="F204"/>
  <c r="A205"/>
  <c r="C205"/>
  <c r="D205"/>
  <c r="E205"/>
  <c r="F205"/>
  <c r="C197"/>
  <c r="D197"/>
  <c r="E197"/>
  <c r="F197"/>
  <c r="A197"/>
  <c r="A188"/>
  <c r="C188"/>
  <c r="D188"/>
  <c r="E188"/>
  <c r="F188"/>
  <c r="A189"/>
  <c r="C189"/>
  <c r="D189"/>
  <c r="E189"/>
  <c r="F189"/>
  <c r="A190"/>
  <c r="C190"/>
  <c r="D190"/>
  <c r="E190"/>
  <c r="F190"/>
  <c r="A191"/>
  <c r="C191"/>
  <c r="D191"/>
  <c r="E191"/>
  <c r="F191"/>
  <c r="A192"/>
  <c r="C192"/>
  <c r="D192"/>
  <c r="E192"/>
  <c r="F192"/>
  <c r="A193"/>
  <c r="C193"/>
  <c r="D193"/>
  <c r="E193"/>
  <c r="F193"/>
  <c r="G193"/>
  <c r="H193"/>
  <c r="I193" s="1"/>
  <c r="A194"/>
  <c r="C194"/>
  <c r="D194"/>
  <c r="E194"/>
  <c r="F194"/>
  <c r="A195"/>
  <c r="C195"/>
  <c r="D195"/>
  <c r="E195"/>
  <c r="F195"/>
  <c r="G195"/>
  <c r="A196"/>
  <c r="C196"/>
  <c r="D196"/>
  <c r="E196"/>
  <c r="F196"/>
  <c r="G196"/>
  <c r="H196"/>
  <c r="I196" s="1"/>
  <c r="A180"/>
  <c r="C180"/>
  <c r="D180"/>
  <c r="E180"/>
  <c r="F180"/>
  <c r="A181"/>
  <c r="C181"/>
  <c r="D181"/>
  <c r="E181"/>
  <c r="F181"/>
  <c r="A182"/>
  <c r="C182"/>
  <c r="D182"/>
  <c r="E182"/>
  <c r="F182"/>
  <c r="A183"/>
  <c r="C183"/>
  <c r="D183"/>
  <c r="E183"/>
  <c r="F183"/>
  <c r="A184"/>
  <c r="C184"/>
  <c r="D184"/>
  <c r="E184"/>
  <c r="F184"/>
  <c r="G184"/>
  <c r="H184"/>
  <c r="A185"/>
  <c r="C185"/>
  <c r="D185"/>
  <c r="E185"/>
  <c r="F185"/>
  <c r="A186"/>
  <c r="C186"/>
  <c r="D186"/>
  <c r="E186"/>
  <c r="F186"/>
  <c r="A187"/>
  <c r="C187"/>
  <c r="D187"/>
  <c r="E187"/>
  <c r="F187"/>
  <c r="G187"/>
  <c r="H187"/>
  <c r="I187" s="1"/>
  <c r="C179"/>
  <c r="D179"/>
  <c r="E179"/>
  <c r="F179"/>
  <c r="A179"/>
  <c r="A238"/>
  <c r="C238"/>
  <c r="D238"/>
  <c r="E238"/>
  <c r="F238"/>
  <c r="A239"/>
  <c r="C239"/>
  <c r="D239"/>
  <c r="E239"/>
  <c r="F239"/>
  <c r="G239"/>
  <c r="H239"/>
  <c r="A231"/>
  <c r="C231"/>
  <c r="D231"/>
  <c r="E231"/>
  <c r="F231"/>
  <c r="A232"/>
  <c r="C232"/>
  <c r="D232"/>
  <c r="E232"/>
  <c r="F232"/>
  <c r="A233"/>
  <c r="C233"/>
  <c r="D233"/>
  <c r="E233"/>
  <c r="F233"/>
  <c r="A234"/>
  <c r="C234"/>
  <c r="D234"/>
  <c r="E234"/>
  <c r="F234"/>
  <c r="A235"/>
  <c r="C235"/>
  <c r="D235"/>
  <c r="E235"/>
  <c r="F235"/>
  <c r="G235"/>
  <c r="H235"/>
  <c r="I235" s="1"/>
  <c r="A236"/>
  <c r="C236"/>
  <c r="D236"/>
  <c r="E236"/>
  <c r="F236"/>
  <c r="A237"/>
  <c r="C237"/>
  <c r="D237"/>
  <c r="E237"/>
  <c r="F237"/>
  <c r="C230"/>
  <c r="D230"/>
  <c r="E230"/>
  <c r="F230"/>
  <c r="A230"/>
  <c r="A149"/>
  <c r="C149"/>
  <c r="D149"/>
  <c r="E149"/>
  <c r="F149"/>
  <c r="A150"/>
  <c r="C150"/>
  <c r="D150"/>
  <c r="E150"/>
  <c r="F150"/>
  <c r="G150"/>
  <c r="H150"/>
  <c r="I150" l="1"/>
  <c r="I239"/>
  <c r="I184"/>
  <c r="I206"/>
  <c r="I688" i="2"/>
  <c r="H292"/>
  <c r="I292" s="1"/>
  <c r="I293"/>
  <c r="H753" i="1"/>
  <c r="H687" i="2" s="1"/>
  <c r="G753" i="1"/>
  <c r="G687" i="2" s="1"/>
  <c r="H748" i="1"/>
  <c r="G748"/>
  <c r="B22" i="23"/>
  <c r="C20"/>
  <c r="B20"/>
  <c r="F19"/>
  <c r="F18"/>
  <c r="F17"/>
  <c r="F16"/>
  <c r="F15"/>
  <c r="I687" i="2" l="1"/>
  <c r="J750" i="1"/>
  <c r="H268" i="2"/>
  <c r="H267" l="1"/>
  <c r="H666"/>
  <c r="H682"/>
  <c r="H665" l="1"/>
  <c r="H266"/>
  <c r="H681"/>
  <c r="H271"/>
  <c r="H270" l="1"/>
  <c r="H265"/>
  <c r="H680"/>
  <c r="H664"/>
  <c r="C502"/>
  <c r="D502"/>
  <c r="H663" l="1"/>
  <c r="H264"/>
  <c r="H679"/>
  <c r="G271"/>
  <c r="G201"/>
  <c r="G137"/>
  <c r="G136" s="1"/>
  <c r="H656"/>
  <c r="H569"/>
  <c r="G569"/>
  <c r="G568" s="1"/>
  <c r="H563"/>
  <c r="G563"/>
  <c r="G562" s="1"/>
  <c r="G123"/>
  <c r="I123" s="1"/>
  <c r="G124"/>
  <c r="I124" s="1"/>
  <c r="G122"/>
  <c r="I122" s="1"/>
  <c r="G270" l="1"/>
  <c r="I270" s="1"/>
  <c r="I271"/>
  <c r="H263"/>
  <c r="H568"/>
  <c r="I569"/>
  <c r="G200"/>
  <c r="G199" s="1"/>
  <c r="G198" s="1"/>
  <c r="G197" s="1"/>
  <c r="I201"/>
  <c r="H562"/>
  <c r="I563"/>
  <c r="G121"/>
  <c r="G135"/>
  <c r="G561"/>
  <c r="G567"/>
  <c r="G78" i="1"/>
  <c r="H632"/>
  <c r="H262" i="2" l="1"/>
  <c r="H567"/>
  <c r="I568"/>
  <c r="H561"/>
  <c r="I562"/>
  <c r="H631" i="1"/>
  <c r="H205" i="4"/>
  <c r="H238"/>
  <c r="G566" i="2"/>
  <c r="G560"/>
  <c r="H566" l="1"/>
  <c r="I567"/>
  <c r="H560"/>
  <c r="I561"/>
  <c r="H630" i="1"/>
  <c r="H204" i="4"/>
  <c r="H237"/>
  <c r="G559" i="2"/>
  <c r="G565"/>
  <c r="J61" i="1"/>
  <c r="J63"/>
  <c r="J71"/>
  <c r="J84"/>
  <c r="J86"/>
  <c r="J95"/>
  <c r="J144"/>
  <c r="J166"/>
  <c r="J185"/>
  <c r="J187"/>
  <c r="J211"/>
  <c r="J213"/>
  <c r="J221"/>
  <c r="J244"/>
  <c r="J268"/>
  <c r="J283"/>
  <c r="J325"/>
  <c r="J327"/>
  <c r="J371"/>
  <c r="J373"/>
  <c r="J381"/>
  <c r="J387"/>
  <c r="J392"/>
  <c r="J418"/>
  <c r="J468"/>
  <c r="J474"/>
  <c r="J478"/>
  <c r="J530"/>
  <c r="J535"/>
  <c r="J539"/>
  <c r="J551"/>
  <c r="J604"/>
  <c r="J611"/>
  <c r="J615"/>
  <c r="J680"/>
  <c r="J693"/>
  <c r="J702"/>
  <c r="J711"/>
  <c r="J741"/>
  <c r="G752"/>
  <c r="H752"/>
  <c r="H686" i="2" s="1"/>
  <c r="G747" i="1"/>
  <c r="G746" s="1"/>
  <c r="H744"/>
  <c r="G744"/>
  <c r="H739"/>
  <c r="H738" s="1"/>
  <c r="G739"/>
  <c r="H733"/>
  <c r="H727"/>
  <c r="G727"/>
  <c r="H721"/>
  <c r="G721"/>
  <c r="H720"/>
  <c r="H709"/>
  <c r="G709"/>
  <c r="G708" s="1"/>
  <c r="G707" s="1"/>
  <c r="G706" s="1"/>
  <c r="H704"/>
  <c r="G704"/>
  <c r="H703"/>
  <c r="H698"/>
  <c r="G698"/>
  <c r="H697"/>
  <c r="H691"/>
  <c r="G691"/>
  <c r="H685"/>
  <c r="G685"/>
  <c r="G684" s="1"/>
  <c r="G96" i="2" s="1"/>
  <c r="G94"/>
  <c r="H681" i="1"/>
  <c r="H676"/>
  <c r="H668"/>
  <c r="H655" i="2" s="1"/>
  <c r="G668" i="1"/>
  <c r="G667" s="1"/>
  <c r="G666" s="1"/>
  <c r="G665" s="1"/>
  <c r="H195" i="4"/>
  <c r="I195" s="1"/>
  <c r="H660" i="1"/>
  <c r="H225" i="4" s="1"/>
  <c r="G660" i="1"/>
  <c r="G225" i="4" s="1"/>
  <c r="H651" i="1"/>
  <c r="H186" i="4" s="1"/>
  <c r="G651" i="1"/>
  <c r="H650"/>
  <c r="H185" i="4" s="1"/>
  <c r="G650" i="1"/>
  <c r="H648"/>
  <c r="G648"/>
  <c r="H637"/>
  <c r="H636" s="1"/>
  <c r="G637"/>
  <c r="G578" i="2" s="1"/>
  <c r="G632" i="1"/>
  <c r="H628"/>
  <c r="G628"/>
  <c r="H622"/>
  <c r="G622"/>
  <c r="G621" s="1"/>
  <c r="G620" s="1"/>
  <c r="G619" s="1"/>
  <c r="G618" s="1"/>
  <c r="G617" s="1"/>
  <c r="H612"/>
  <c r="G612"/>
  <c r="G611" s="1"/>
  <c r="H607"/>
  <c r="H606" s="1"/>
  <c r="G607"/>
  <c r="G602"/>
  <c r="J598"/>
  <c r="H596"/>
  <c r="H595" s="1"/>
  <c r="G596"/>
  <c r="G585"/>
  <c r="G584" s="1"/>
  <c r="G583" s="1"/>
  <c r="H577"/>
  <c r="G577"/>
  <c r="J579"/>
  <c r="H574"/>
  <c r="H566"/>
  <c r="G566"/>
  <c r="G565" s="1"/>
  <c r="G564" s="1"/>
  <c r="G563" s="1"/>
  <c r="G562" s="1"/>
  <c r="G561" s="1"/>
  <c r="G560" s="1"/>
  <c r="J555"/>
  <c r="G553"/>
  <c r="H552"/>
  <c r="H548"/>
  <c r="G548"/>
  <c r="H544"/>
  <c r="G544"/>
  <c r="G543" s="1"/>
  <c r="H536"/>
  <c r="H194" i="2" s="1"/>
  <c r="G536" i="1"/>
  <c r="G535" s="1"/>
  <c r="H532"/>
  <c r="G532"/>
  <c r="H528"/>
  <c r="G528"/>
  <c r="G527" s="1"/>
  <c r="G523"/>
  <c r="J524" s="1"/>
  <c r="H522"/>
  <c r="H521"/>
  <c r="H516"/>
  <c r="H515" s="1"/>
  <c r="H514" s="1"/>
  <c r="H513" s="1"/>
  <c r="H512" s="1"/>
  <c r="G516"/>
  <c r="G515" s="1"/>
  <c r="H509"/>
  <c r="G509"/>
  <c r="H508"/>
  <c r="G508"/>
  <c r="H505"/>
  <c r="G505"/>
  <c r="H502"/>
  <c r="H501" s="1"/>
  <c r="H500" s="1"/>
  <c r="H499" s="1"/>
  <c r="H498" s="1"/>
  <c r="H497" s="1"/>
  <c r="G502"/>
  <c r="G501" s="1"/>
  <c r="H494"/>
  <c r="G494"/>
  <c r="H492"/>
  <c r="G492"/>
  <c r="H491"/>
  <c r="H485"/>
  <c r="G485"/>
  <c r="H480"/>
  <c r="G480"/>
  <c r="H475"/>
  <c r="G475"/>
  <c r="H474"/>
  <c r="H470"/>
  <c r="G470"/>
  <c r="G469" s="1"/>
  <c r="H464"/>
  <c r="G464"/>
  <c r="G463" s="1"/>
  <c r="G462" s="1"/>
  <c r="G461" s="1"/>
  <c r="H457"/>
  <c r="G457"/>
  <c r="G456" s="1"/>
  <c r="G455" s="1"/>
  <c r="G454" s="1"/>
  <c r="G453" s="1"/>
  <c r="H450"/>
  <c r="G450"/>
  <c r="G449" s="1"/>
  <c r="G448" s="1"/>
  <c r="G447" s="1"/>
  <c r="H445"/>
  <c r="G445"/>
  <c r="H439"/>
  <c r="G439"/>
  <c r="G438" s="1"/>
  <c r="G437" s="1"/>
  <c r="G436" s="1"/>
  <c r="J441"/>
  <c r="H432"/>
  <c r="G432"/>
  <c r="H430"/>
  <c r="G430"/>
  <c r="H429"/>
  <c r="J429"/>
  <c r="J425"/>
  <c r="H426"/>
  <c r="H421"/>
  <c r="H415"/>
  <c r="G415"/>
  <c r="H405"/>
  <c r="G405"/>
  <c r="H400"/>
  <c r="H108" i="2" s="1"/>
  <c r="H395" i="1"/>
  <c r="H103" i="2" s="1"/>
  <c r="G395" i="1"/>
  <c r="H389"/>
  <c r="G389"/>
  <c r="G388" s="1"/>
  <c r="G387" s="1"/>
  <c r="H384"/>
  <c r="G384"/>
  <c r="H383"/>
  <c r="H378"/>
  <c r="H377" s="1"/>
  <c r="G378"/>
  <c r="J377"/>
  <c r="H374"/>
  <c r="H369"/>
  <c r="H368" s="1"/>
  <c r="G369"/>
  <c r="H362"/>
  <c r="G362"/>
  <c r="G361" s="1"/>
  <c r="G360" s="1"/>
  <c r="G359" s="1"/>
  <c r="G358" s="1"/>
  <c r="G357" s="1"/>
  <c r="H355"/>
  <c r="H584" i="2" s="1"/>
  <c r="G355" i="1"/>
  <c r="H354"/>
  <c r="H583" i="2" s="1"/>
  <c r="J349" i="1"/>
  <c r="J347"/>
  <c r="H345"/>
  <c r="H343"/>
  <c r="G343"/>
  <c r="J342"/>
  <c r="K340"/>
  <c r="H339"/>
  <c r="J338"/>
  <c r="J334"/>
  <c r="H334"/>
  <c r="H328"/>
  <c r="H327" s="1"/>
  <c r="G328"/>
  <c r="J330"/>
  <c r="H323"/>
  <c r="G323"/>
  <c r="H315"/>
  <c r="G315"/>
  <c r="H314"/>
  <c r="H311"/>
  <c r="J306"/>
  <c r="H304"/>
  <c r="H297"/>
  <c r="G297"/>
  <c r="H296"/>
  <c r="H291"/>
  <c r="H290" s="1"/>
  <c r="G291"/>
  <c r="H285"/>
  <c r="G285"/>
  <c r="G284" s="1"/>
  <c r="G283" s="1"/>
  <c r="H281"/>
  <c r="G281"/>
  <c r="H277"/>
  <c r="H276" s="1"/>
  <c r="G277"/>
  <c r="J275"/>
  <c r="H273"/>
  <c r="H266"/>
  <c r="G266"/>
  <c r="H260"/>
  <c r="H259" s="1"/>
  <c r="G260"/>
  <c r="J263"/>
  <c r="H256"/>
  <c r="H244"/>
  <c r="G244"/>
  <c r="G243" s="1"/>
  <c r="G242" s="1"/>
  <c r="G241" s="1"/>
  <c r="G240" s="1"/>
  <c r="G239" s="1"/>
  <c r="J239"/>
  <c r="H236"/>
  <c r="G236"/>
  <c r="H234"/>
  <c r="H233" s="1"/>
  <c r="G234"/>
  <c r="H228"/>
  <c r="G228"/>
  <c r="H226"/>
  <c r="G226"/>
  <c r="H225"/>
  <c r="H218"/>
  <c r="H217" s="1"/>
  <c r="G218"/>
  <c r="J217"/>
  <c r="H214"/>
  <c r="H209"/>
  <c r="H208" s="1"/>
  <c r="G209"/>
  <c r="G202"/>
  <c r="G201"/>
  <c r="H200"/>
  <c r="H198"/>
  <c r="G198"/>
  <c r="G197" s="1"/>
  <c r="H192"/>
  <c r="H191" s="1"/>
  <c r="G192"/>
  <c r="J190"/>
  <c r="H188"/>
  <c r="H187" s="1"/>
  <c r="H183"/>
  <c r="G183"/>
  <c r="H177"/>
  <c r="G177"/>
  <c r="G176" s="1"/>
  <c r="G175" s="1"/>
  <c r="H173"/>
  <c r="G173"/>
  <c r="G172" s="1"/>
  <c r="G171" s="1"/>
  <c r="G170" s="1"/>
  <c r="H167"/>
  <c r="G167"/>
  <c r="G166" s="1"/>
  <c r="H164"/>
  <c r="H163" s="1"/>
  <c r="G164"/>
  <c r="H159"/>
  <c r="G159"/>
  <c r="G158" s="1"/>
  <c r="H156"/>
  <c r="H155" s="1"/>
  <c r="G156"/>
  <c r="H150"/>
  <c r="G150"/>
  <c r="H149"/>
  <c r="H145"/>
  <c r="G145"/>
  <c r="G144" s="1"/>
  <c r="H142"/>
  <c r="G142"/>
  <c r="H141"/>
  <c r="H136"/>
  <c r="G136"/>
  <c r="G135" s="1"/>
  <c r="H135"/>
  <c r="H134" s="1"/>
  <c r="H131"/>
  <c r="H130" s="1"/>
  <c r="H129" s="1"/>
  <c r="H128" s="1"/>
  <c r="G131"/>
  <c r="G130" s="1"/>
  <c r="G129" s="1"/>
  <c r="G128" s="1"/>
  <c r="H126"/>
  <c r="G126"/>
  <c r="G125" s="1"/>
  <c r="G124" s="1"/>
  <c r="G123" s="1"/>
  <c r="H121"/>
  <c r="G121"/>
  <c r="H120"/>
  <c r="G120"/>
  <c r="H118"/>
  <c r="G118"/>
  <c r="H117"/>
  <c r="H116" s="1"/>
  <c r="H115" s="1"/>
  <c r="G117"/>
  <c r="G116" s="1"/>
  <c r="G115" s="1"/>
  <c r="H111"/>
  <c r="G111"/>
  <c r="H110"/>
  <c r="H109" s="1"/>
  <c r="H108" s="1"/>
  <c r="H107" s="1"/>
  <c r="H106" s="1"/>
  <c r="G110"/>
  <c r="G109" s="1"/>
  <c r="G108" s="1"/>
  <c r="G107" s="1"/>
  <c r="G106" s="1"/>
  <c r="H100"/>
  <c r="G100"/>
  <c r="G99" s="1"/>
  <c r="J98"/>
  <c r="H96"/>
  <c r="H91"/>
  <c r="H90" s="1"/>
  <c r="G91"/>
  <c r="G88"/>
  <c r="H86"/>
  <c r="H82"/>
  <c r="G82"/>
  <c r="H77"/>
  <c r="H74"/>
  <c r="H73" s="1"/>
  <c r="G74"/>
  <c r="H68"/>
  <c r="G68"/>
  <c r="J67"/>
  <c r="H64"/>
  <c r="G64"/>
  <c r="H59"/>
  <c r="G59"/>
  <c r="G58" s="1"/>
  <c r="H54"/>
  <c r="G54"/>
  <c r="G378" i="4" s="1"/>
  <c r="H53" i="1"/>
  <c r="H50"/>
  <c r="H49" s="1"/>
  <c r="H373" i="4" s="1"/>
  <c r="G50" i="1"/>
  <c r="J48"/>
  <c r="H46"/>
  <c r="H40"/>
  <c r="G40"/>
  <c r="G39" s="1"/>
  <c r="G38" s="1"/>
  <c r="H36"/>
  <c r="G36"/>
  <c r="G35" s="1"/>
  <c r="G34" s="1"/>
  <c r="J33"/>
  <c r="H31"/>
  <c r="H23"/>
  <c r="H22" s="1"/>
  <c r="G23"/>
  <c r="D43" i="15"/>
  <c r="C43"/>
  <c r="G56"/>
  <c r="G54"/>
  <c r="G55"/>
  <c r="G53"/>
  <c r="H367" i="2"/>
  <c r="H368"/>
  <c r="H369"/>
  <c r="A373" i="4"/>
  <c r="C373"/>
  <c r="D373"/>
  <c r="E373"/>
  <c r="F373"/>
  <c r="A374"/>
  <c r="C374"/>
  <c r="D374"/>
  <c r="E374"/>
  <c r="F374"/>
  <c r="G374"/>
  <c r="A375"/>
  <c r="C375"/>
  <c r="D375"/>
  <c r="E375"/>
  <c r="F375"/>
  <c r="G375"/>
  <c r="H375"/>
  <c r="I375" s="1"/>
  <c r="A376"/>
  <c r="C376"/>
  <c r="D376"/>
  <c r="E376"/>
  <c r="F376"/>
  <c r="A377"/>
  <c r="C377"/>
  <c r="D377"/>
  <c r="E377"/>
  <c r="F377"/>
  <c r="H377"/>
  <c r="A378"/>
  <c r="C378"/>
  <c r="D378"/>
  <c r="E378"/>
  <c r="F378"/>
  <c r="H378"/>
  <c r="I378" s="1"/>
  <c r="A379"/>
  <c r="C379"/>
  <c r="D379"/>
  <c r="E379"/>
  <c r="F379"/>
  <c r="G379"/>
  <c r="H379"/>
  <c r="I379" s="1"/>
  <c r="C372"/>
  <c r="D372"/>
  <c r="E372"/>
  <c r="F372"/>
  <c r="A372"/>
  <c r="A139"/>
  <c r="C139"/>
  <c r="D139"/>
  <c r="E139"/>
  <c r="F139"/>
  <c r="C140"/>
  <c r="D140"/>
  <c r="E140"/>
  <c r="F140"/>
  <c r="A141"/>
  <c r="C141"/>
  <c r="D141"/>
  <c r="E141"/>
  <c r="F141"/>
  <c r="A142"/>
  <c r="C142"/>
  <c r="D142"/>
  <c r="E142"/>
  <c r="F142"/>
  <c r="C138"/>
  <c r="D138"/>
  <c r="E138"/>
  <c r="F138"/>
  <c r="A138"/>
  <c r="A293" i="2"/>
  <c r="C293"/>
  <c r="D293"/>
  <c r="E293"/>
  <c r="F293"/>
  <c r="A294"/>
  <c r="C294"/>
  <c r="D294"/>
  <c r="E294"/>
  <c r="F294"/>
  <c r="A295"/>
  <c r="C295"/>
  <c r="D295"/>
  <c r="E295"/>
  <c r="F295"/>
  <c r="A296"/>
  <c r="C296"/>
  <c r="D296"/>
  <c r="E296"/>
  <c r="F296"/>
  <c r="C292"/>
  <c r="D292"/>
  <c r="E292"/>
  <c r="F292"/>
  <c r="A292"/>
  <c r="C438"/>
  <c r="D438"/>
  <c r="E438"/>
  <c r="F438"/>
  <c r="G438"/>
  <c r="H438"/>
  <c r="A438"/>
  <c r="C94" i="4"/>
  <c r="A92"/>
  <c r="C92"/>
  <c r="D92"/>
  <c r="E92"/>
  <c r="F92"/>
  <c r="A93"/>
  <c r="C93"/>
  <c r="D93"/>
  <c r="E93"/>
  <c r="F93"/>
  <c r="A94"/>
  <c r="D94"/>
  <c r="E94"/>
  <c r="F94"/>
  <c r="G94"/>
  <c r="H94"/>
  <c r="I94" s="1"/>
  <c r="C91"/>
  <c r="D91"/>
  <c r="E91"/>
  <c r="F91"/>
  <c r="A91"/>
  <c r="H598" i="2"/>
  <c r="A600"/>
  <c r="C600"/>
  <c r="D600"/>
  <c r="E600"/>
  <c r="F600"/>
  <c r="A601"/>
  <c r="C601"/>
  <c r="D601"/>
  <c r="E601"/>
  <c r="F601"/>
  <c r="A602"/>
  <c r="C602"/>
  <c r="D602"/>
  <c r="E602"/>
  <c r="F602"/>
  <c r="G602"/>
  <c r="H602"/>
  <c r="C599"/>
  <c r="D599"/>
  <c r="E599"/>
  <c r="F599"/>
  <c r="A599"/>
  <c r="G601"/>
  <c r="G45" i="15"/>
  <c r="D57"/>
  <c r="I225" i="4" l="1"/>
  <c r="D39" i="15"/>
  <c r="I602" i="2"/>
  <c r="G93"/>
  <c r="G92" s="1"/>
  <c r="I94"/>
  <c r="H565"/>
  <c r="I565" s="1"/>
  <c r="I566"/>
  <c r="I438"/>
  <c r="H559"/>
  <c r="I560"/>
  <c r="G500" i="1"/>
  <c r="G514"/>
  <c r="G584" i="2"/>
  <c r="I584" s="1"/>
  <c r="G522" i="1"/>
  <c r="J119"/>
  <c r="J402"/>
  <c r="G109" i="2"/>
  <c r="I109" s="1"/>
  <c r="G645" i="1"/>
  <c r="G182" i="4" s="1"/>
  <c r="G183"/>
  <c r="G185"/>
  <c r="I185" s="1"/>
  <c r="G186"/>
  <c r="I186" s="1"/>
  <c r="G656" i="1"/>
  <c r="G192" i="4"/>
  <c r="G90" i="2"/>
  <c r="G676" i="1"/>
  <c r="G675" s="1"/>
  <c r="G751"/>
  <c r="G750" s="1"/>
  <c r="G686" i="2"/>
  <c r="I686" s="1"/>
  <c r="G110"/>
  <c r="I110" s="1"/>
  <c r="J670" i="1"/>
  <c r="J665"/>
  <c r="H192" i="4"/>
  <c r="I192" s="1"/>
  <c r="H656" i="1"/>
  <c r="J653"/>
  <c r="H183" i="4"/>
  <c r="I183" s="1"/>
  <c r="H645" i="1"/>
  <c r="J568"/>
  <c r="K568"/>
  <c r="J399"/>
  <c r="J397"/>
  <c r="G201" i="4"/>
  <c r="G234"/>
  <c r="H149"/>
  <c r="H308" i="2"/>
  <c r="G149" i="4"/>
  <c r="G308" i="2"/>
  <c r="G394" i="1"/>
  <c r="G102" i="2" s="1"/>
  <c r="G103"/>
  <c r="I103" s="1"/>
  <c r="H201" i="4"/>
  <c r="I201" s="1"/>
  <c r="H234"/>
  <c r="I234" s="1"/>
  <c r="G526" i="1"/>
  <c r="G525" s="1"/>
  <c r="G524" s="1"/>
  <c r="H203" i="4"/>
  <c r="H236"/>
  <c r="G631" i="1"/>
  <c r="G238" i="4"/>
  <c r="I238" s="1"/>
  <c r="G205"/>
  <c r="I205" s="1"/>
  <c r="G169" i="1"/>
  <c r="G188"/>
  <c r="G214"/>
  <c r="G421"/>
  <c r="G726"/>
  <c r="G725" s="1"/>
  <c r="G724" s="1"/>
  <c r="G280"/>
  <c r="G334"/>
  <c r="G374"/>
  <c r="G426"/>
  <c r="G425" s="1"/>
  <c r="G479"/>
  <c r="G576"/>
  <c r="G601"/>
  <c r="G627"/>
  <c r="G690"/>
  <c r="G743"/>
  <c r="J684"/>
  <c r="H67"/>
  <c r="H82" i="2"/>
  <c r="G558"/>
  <c r="H425" i="1"/>
  <c r="H374" i="4"/>
  <c r="I374" s="1"/>
  <c r="H63" i="1"/>
  <c r="H213"/>
  <c r="H265"/>
  <c r="H322"/>
  <c r="H321" s="1"/>
  <c r="H373"/>
  <c r="H367" s="1"/>
  <c r="H404"/>
  <c r="H403" s="1"/>
  <c r="H414"/>
  <c r="H413" s="1"/>
  <c r="H420"/>
  <c r="H444"/>
  <c r="H463"/>
  <c r="H484"/>
  <c r="G33"/>
  <c r="G142" i="4"/>
  <c r="H21" i="1"/>
  <c r="G22"/>
  <c r="G21" s="1"/>
  <c r="G20" s="1"/>
  <c r="G19" s="1"/>
  <c r="G18" s="1"/>
  <c r="G17" s="1"/>
  <c r="H30"/>
  <c r="G31"/>
  <c r="G30" s="1"/>
  <c r="G29" s="1"/>
  <c r="G28" s="1"/>
  <c r="H35"/>
  <c r="H39"/>
  <c r="H45"/>
  <c r="G46"/>
  <c r="G45" s="1"/>
  <c r="G44" s="1"/>
  <c r="H48"/>
  <c r="G49"/>
  <c r="H52"/>
  <c r="G53"/>
  <c r="H58"/>
  <c r="G63"/>
  <c r="G67"/>
  <c r="G73"/>
  <c r="H76"/>
  <c r="G77"/>
  <c r="H81"/>
  <c r="G86"/>
  <c r="G90"/>
  <c r="H95"/>
  <c r="G96"/>
  <c r="G95" s="1"/>
  <c r="H443"/>
  <c r="H99"/>
  <c r="H125"/>
  <c r="H133"/>
  <c r="G134"/>
  <c r="G133" s="1"/>
  <c r="G114" s="1"/>
  <c r="G141"/>
  <c r="G140" s="1"/>
  <c r="G139" s="1"/>
  <c r="H144"/>
  <c r="H148"/>
  <c r="G149"/>
  <c r="G155"/>
  <c r="G154" s="1"/>
  <c r="G153" s="1"/>
  <c r="H158"/>
  <c r="G163"/>
  <c r="G162" s="1"/>
  <c r="G161" s="1"/>
  <c r="H166"/>
  <c r="H172"/>
  <c r="H176"/>
  <c r="H600" i="2" s="1"/>
  <c r="H182" i="1"/>
  <c r="G187"/>
  <c r="G191"/>
  <c r="H197"/>
  <c r="G200"/>
  <c r="H207"/>
  <c r="G208"/>
  <c r="G213"/>
  <c r="G217"/>
  <c r="H224"/>
  <c r="G225"/>
  <c r="H232"/>
  <c r="G233"/>
  <c r="G232" s="1"/>
  <c r="G231" s="1"/>
  <c r="H243"/>
  <c r="H255"/>
  <c r="G256"/>
  <c r="G255" s="1"/>
  <c r="G254" s="1"/>
  <c r="H258"/>
  <c r="G259"/>
  <c r="H264"/>
  <c r="G265"/>
  <c r="G264" s="1"/>
  <c r="G263" s="1"/>
  <c r="H272"/>
  <c r="G273"/>
  <c r="G272" s="1"/>
  <c r="G271" s="1"/>
  <c r="H275"/>
  <c r="G276"/>
  <c r="G275" s="1"/>
  <c r="H280"/>
  <c r="H284"/>
  <c r="H289"/>
  <c r="G290"/>
  <c r="H295"/>
  <c r="G296"/>
  <c r="H303"/>
  <c r="G304"/>
  <c r="G303" s="1"/>
  <c r="G302" s="1"/>
  <c r="G301" s="1"/>
  <c r="G300" s="1"/>
  <c r="G299" s="1"/>
  <c r="H310"/>
  <c r="G311"/>
  <c r="G310" s="1"/>
  <c r="G309" s="1"/>
  <c r="G308" s="1"/>
  <c r="G307" s="1"/>
  <c r="H313"/>
  <c r="G314"/>
  <c r="G322"/>
  <c r="G327"/>
  <c r="H338"/>
  <c r="G339"/>
  <c r="G338" s="1"/>
  <c r="H342"/>
  <c r="G345"/>
  <c r="G342" s="1"/>
  <c r="H353"/>
  <c r="H582" i="2" s="1"/>
  <c r="G354" i="1"/>
  <c r="G583" i="2" s="1"/>
  <c r="I583" s="1"/>
  <c r="H361" i="1"/>
  <c r="G368"/>
  <c r="G377"/>
  <c r="H382"/>
  <c r="G383"/>
  <c r="G382" s="1"/>
  <c r="H388"/>
  <c r="H394"/>
  <c r="H399"/>
  <c r="H107" i="2" s="1"/>
  <c r="G400" i="1"/>
  <c r="G404"/>
  <c r="G403" s="1"/>
  <c r="G414"/>
  <c r="G413" s="1"/>
  <c r="G412" s="1"/>
  <c r="G411" s="1"/>
  <c r="G420"/>
  <c r="G429"/>
  <c r="H438"/>
  <c r="G444"/>
  <c r="G443" s="1"/>
  <c r="G442" s="1"/>
  <c r="G441" s="1"/>
  <c r="H469"/>
  <c r="G474"/>
  <c r="H479"/>
  <c r="H483"/>
  <c r="G484"/>
  <c r="G483" s="1"/>
  <c r="G482" s="1"/>
  <c r="H490"/>
  <c r="G491"/>
  <c r="H520"/>
  <c r="G521"/>
  <c r="G520" s="1"/>
  <c r="G519" s="1"/>
  <c r="G518" s="1"/>
  <c r="H527"/>
  <c r="H535"/>
  <c r="H543"/>
  <c r="H551"/>
  <c r="G552"/>
  <c r="G551" s="1"/>
  <c r="G542" s="1"/>
  <c r="G541" s="1"/>
  <c r="G540" s="1"/>
  <c r="G539" s="1"/>
  <c r="H565"/>
  <c r="H573"/>
  <c r="G574"/>
  <c r="H576"/>
  <c r="H594"/>
  <c r="G595"/>
  <c r="G594" s="1"/>
  <c r="G593" s="1"/>
  <c r="G592" s="1"/>
  <c r="G591" s="1"/>
  <c r="G590" s="1"/>
  <c r="G606"/>
  <c r="G605" s="1"/>
  <c r="G604" s="1"/>
  <c r="H611"/>
  <c r="H621"/>
  <c r="H627"/>
  <c r="H635"/>
  <c r="G636"/>
  <c r="H182" i="4"/>
  <c r="I182" s="1"/>
  <c r="H662" i="1"/>
  <c r="G662"/>
  <c r="G227" i="4" s="1"/>
  <c r="H667" i="1"/>
  <c r="H675"/>
  <c r="H680"/>
  <c r="G681"/>
  <c r="H684"/>
  <c r="H690"/>
  <c r="H696"/>
  <c r="G697"/>
  <c r="G696" s="1"/>
  <c r="G695" s="1"/>
  <c r="G694" s="1"/>
  <c r="H702"/>
  <c r="G703"/>
  <c r="H708"/>
  <c r="H719"/>
  <c r="H711" s="1"/>
  <c r="G720"/>
  <c r="G719" s="1"/>
  <c r="G711" s="1"/>
  <c r="H726"/>
  <c r="H732"/>
  <c r="G733"/>
  <c r="G732" s="1"/>
  <c r="G731" s="1"/>
  <c r="G730" s="1"/>
  <c r="H737"/>
  <c r="G738"/>
  <c r="H743"/>
  <c r="H449"/>
  <c r="H456"/>
  <c r="H751"/>
  <c r="G93" i="4"/>
  <c r="H601" i="2"/>
  <c r="I601" s="1"/>
  <c r="H93" i="4"/>
  <c r="I93" s="1"/>
  <c r="I149" l="1"/>
  <c r="I308" i="2"/>
  <c r="G88"/>
  <c r="G87" s="1"/>
  <c r="G86" s="1"/>
  <c r="I90"/>
  <c r="H558"/>
  <c r="I558" s="1"/>
  <c r="I559"/>
  <c r="G513" i="1"/>
  <c r="G499"/>
  <c r="H92" i="4"/>
  <c r="H194"/>
  <c r="H227"/>
  <c r="I227" s="1"/>
  <c r="H191"/>
  <c r="H221"/>
  <c r="G191"/>
  <c r="G221"/>
  <c r="G399" i="1"/>
  <c r="G108" i="2"/>
  <c r="I108" s="1"/>
  <c r="G655" i="1"/>
  <c r="G220" i="4" s="1"/>
  <c r="G194"/>
  <c r="G200"/>
  <c r="G233"/>
  <c r="H102" i="2"/>
  <c r="I102" s="1"/>
  <c r="H200" i="4"/>
  <c r="I200" s="1"/>
  <c r="H233"/>
  <c r="G630" i="1"/>
  <c r="G237" i="4"/>
  <c r="I237" s="1"/>
  <c r="G204"/>
  <c r="I204" s="1"/>
  <c r="H419" i="1"/>
  <c r="G373"/>
  <c r="G367" s="1"/>
  <c r="G366" s="1"/>
  <c r="G57"/>
  <c r="G56" s="1"/>
  <c r="G737"/>
  <c r="G702"/>
  <c r="G680"/>
  <c r="G674" s="1"/>
  <c r="G573"/>
  <c r="G572" s="1"/>
  <c r="G571" s="1"/>
  <c r="G570" s="1"/>
  <c r="G569" s="1"/>
  <c r="G568" s="1"/>
  <c r="G555" s="1"/>
  <c r="G490"/>
  <c r="G489" s="1"/>
  <c r="G488" s="1"/>
  <c r="G487" s="1"/>
  <c r="G353"/>
  <c r="G582" i="2" s="1"/>
  <c r="I582" s="1"/>
  <c r="G224" i="1"/>
  <c r="H57"/>
  <c r="G689"/>
  <c r="G626"/>
  <c r="G600"/>
  <c r="G478"/>
  <c r="G279"/>
  <c r="G635"/>
  <c r="G468"/>
  <c r="G460" s="1"/>
  <c r="G313"/>
  <c r="G295"/>
  <c r="G289"/>
  <c r="G258"/>
  <c r="G148"/>
  <c r="G81"/>
  <c r="G76"/>
  <c r="G742"/>
  <c r="G644"/>
  <c r="G181" i="4" s="1"/>
  <c r="H29" i="1"/>
  <c r="H28" s="1"/>
  <c r="H654" i="2"/>
  <c r="H462" i="1"/>
  <c r="G582"/>
  <c r="G141" i="4"/>
  <c r="G333" i="1"/>
  <c r="G332" s="1"/>
  <c r="G331" s="1"/>
  <c r="H448"/>
  <c r="H750"/>
  <c r="H455"/>
  <c r="H742"/>
  <c r="H736"/>
  <c r="H731"/>
  <c r="H707"/>
  <c r="H695"/>
  <c r="H666"/>
  <c r="H655"/>
  <c r="H220" i="4" s="1"/>
  <c r="I220" s="1"/>
  <c r="H626" i="1"/>
  <c r="H572"/>
  <c r="H542"/>
  <c r="H526"/>
  <c r="H519"/>
  <c r="H489"/>
  <c r="H482"/>
  <c r="H437"/>
  <c r="H412"/>
  <c r="H387"/>
  <c r="H283"/>
  <c r="H242"/>
  <c r="H231"/>
  <c r="H223"/>
  <c r="H206"/>
  <c r="H196"/>
  <c r="H175"/>
  <c r="H140"/>
  <c r="H124"/>
  <c r="H442"/>
  <c r="G52"/>
  <c r="G376" i="4" s="1"/>
  <c r="G377"/>
  <c r="I377" s="1"/>
  <c r="G48" i="1"/>
  <c r="G372" i="4" s="1"/>
  <c r="G373"/>
  <c r="I373" s="1"/>
  <c r="H38" i="1"/>
  <c r="H605"/>
  <c r="G321"/>
  <c r="G320" s="1"/>
  <c r="G319" s="1"/>
  <c r="G270"/>
  <c r="G182"/>
  <c r="G181" s="1"/>
  <c r="H162"/>
  <c r="J163" s="1"/>
  <c r="G152"/>
  <c r="G196"/>
  <c r="G195" s="1"/>
  <c r="H89"/>
  <c r="H72"/>
  <c r="G43"/>
  <c r="H747"/>
  <c r="H725"/>
  <c r="H689"/>
  <c r="H674"/>
  <c r="H644"/>
  <c r="H181" i="4" s="1"/>
  <c r="I181" s="1"/>
  <c r="H634" i="1"/>
  <c r="H620"/>
  <c r="H593"/>
  <c r="H564"/>
  <c r="H478"/>
  <c r="H468"/>
  <c r="H393"/>
  <c r="H360"/>
  <c r="H352"/>
  <c r="H581" i="2" s="1"/>
  <c r="H333" i="1"/>
  <c r="H320"/>
  <c r="H309"/>
  <c r="H302"/>
  <c r="H294"/>
  <c r="H288"/>
  <c r="H279"/>
  <c r="H263"/>
  <c r="H254"/>
  <c r="H181"/>
  <c r="H171"/>
  <c r="H147"/>
  <c r="H382" i="4"/>
  <c r="H376"/>
  <c r="I376" s="1"/>
  <c r="H372"/>
  <c r="I372" s="1"/>
  <c r="H44" i="1"/>
  <c r="H34"/>
  <c r="H20"/>
  <c r="G693"/>
  <c r="G419"/>
  <c r="G418" s="1"/>
  <c r="G207"/>
  <c r="G206" s="1"/>
  <c r="H154"/>
  <c r="G89"/>
  <c r="G80" s="1"/>
  <c r="G79" s="1"/>
  <c r="G92" i="4"/>
  <c r="G600" i="2"/>
  <c r="I600" s="1"/>
  <c r="I221" i="4" l="1"/>
  <c r="I92"/>
  <c r="I233"/>
  <c r="I191"/>
  <c r="I194"/>
  <c r="H653" i="2"/>
  <c r="G512" i="1"/>
  <c r="G498"/>
  <c r="G393"/>
  <c r="G107" i="2"/>
  <c r="I107" s="1"/>
  <c r="G654" i="1"/>
  <c r="G219" i="4" s="1"/>
  <c r="G190"/>
  <c r="G199"/>
  <c r="G232"/>
  <c r="H101" i="2"/>
  <c r="H190" i="4"/>
  <c r="I190" s="1"/>
  <c r="H199"/>
  <c r="I199" s="1"/>
  <c r="H232"/>
  <c r="I232" s="1"/>
  <c r="G236"/>
  <c r="I236" s="1"/>
  <c r="G203"/>
  <c r="I203" s="1"/>
  <c r="G42" i="1"/>
  <c r="G27" s="1"/>
  <c r="G253"/>
  <c r="G252" s="1"/>
  <c r="G251" s="1"/>
  <c r="G250" s="1"/>
  <c r="G306"/>
  <c r="H411"/>
  <c r="G643"/>
  <c r="G180" i="4" s="1"/>
  <c r="G741" i="1"/>
  <c r="G147"/>
  <c r="G288"/>
  <c r="G294"/>
  <c r="G634"/>
  <c r="G599"/>
  <c r="G625"/>
  <c r="G223"/>
  <c r="G352"/>
  <c r="G581" i="2" s="1"/>
  <c r="I581" s="1"/>
  <c r="G673" i="1"/>
  <c r="G672" s="1"/>
  <c r="G671" s="1"/>
  <c r="G736"/>
  <c r="G269"/>
  <c r="G72"/>
  <c r="H461"/>
  <c r="G581"/>
  <c r="G140" i="4"/>
  <c r="G180" i="1"/>
  <c r="G179" s="1"/>
  <c r="G318"/>
  <c r="G317" s="1"/>
  <c r="H366"/>
  <c r="H19"/>
  <c r="H43"/>
  <c r="H441"/>
  <c r="H123"/>
  <c r="H139"/>
  <c r="J140" s="1"/>
  <c r="H91" i="4"/>
  <c r="H599" i="2"/>
  <c r="H222" i="1"/>
  <c r="H241"/>
  <c r="H436"/>
  <c r="H488"/>
  <c r="H518"/>
  <c r="H525"/>
  <c r="H571"/>
  <c r="H625"/>
  <c r="H654"/>
  <c r="H219" i="4" s="1"/>
  <c r="I219" s="1"/>
  <c r="H694" i="1"/>
  <c r="H706"/>
  <c r="H730"/>
  <c r="H735"/>
  <c r="H454"/>
  <c r="H153"/>
  <c r="H56"/>
  <c r="H170"/>
  <c r="H253"/>
  <c r="H293"/>
  <c r="H301"/>
  <c r="H308"/>
  <c r="H319"/>
  <c r="H332"/>
  <c r="H351"/>
  <c r="H580" i="2" s="1"/>
  <c r="H359" i="1"/>
  <c r="H392"/>
  <c r="H563"/>
  <c r="H592"/>
  <c r="H619"/>
  <c r="H643"/>
  <c r="H180" i="4" s="1"/>
  <c r="I180" s="1"/>
  <c r="H673" i="1"/>
  <c r="H724"/>
  <c r="H746"/>
  <c r="H161"/>
  <c r="H604"/>
  <c r="H598" s="1"/>
  <c r="H80"/>
  <c r="H271"/>
  <c r="H33"/>
  <c r="H71"/>
  <c r="H195"/>
  <c r="H541"/>
  <c r="H665"/>
  <c r="L27" s="1"/>
  <c r="H447"/>
  <c r="G91" i="4"/>
  <c r="G599" i="2"/>
  <c r="I91" i="4" l="1"/>
  <c r="H652" i="2"/>
  <c r="E45" i="33" s="1"/>
  <c r="I599" i="2"/>
  <c r="G71" i="1"/>
  <c r="G497"/>
  <c r="G101" i="2"/>
  <c r="I101" s="1"/>
  <c r="G392" i="1"/>
  <c r="G365" s="1"/>
  <c r="G364" s="1"/>
  <c r="G653"/>
  <c r="G218" i="4" s="1"/>
  <c r="G189"/>
  <c r="G198"/>
  <c r="G231"/>
  <c r="H189"/>
  <c r="I189" s="1"/>
  <c r="H198"/>
  <c r="H231"/>
  <c r="I231" s="1"/>
  <c r="G26" i="1"/>
  <c r="G25" s="1"/>
  <c r="G16" s="1"/>
  <c r="H79"/>
  <c r="G735"/>
  <c r="G351"/>
  <c r="G580" i="2" s="1"/>
  <c r="I580" s="1"/>
  <c r="G222" i="1"/>
  <c r="G624"/>
  <c r="G616"/>
  <c r="G615" s="1"/>
  <c r="G293"/>
  <c r="G138"/>
  <c r="G113" s="1"/>
  <c r="G105" s="1"/>
  <c r="G104" s="1"/>
  <c r="G642"/>
  <c r="G179" i="4" s="1"/>
  <c r="G268" i="1"/>
  <c r="G249" s="1"/>
  <c r="G598"/>
  <c r="H460"/>
  <c r="G580"/>
  <c r="G139" i="4"/>
  <c r="H741" i="1"/>
  <c r="H365"/>
  <c r="H540"/>
  <c r="H270"/>
  <c r="H138"/>
  <c r="H114"/>
  <c r="H42"/>
  <c r="H18"/>
  <c r="H672"/>
  <c r="H642"/>
  <c r="H179" i="4" s="1"/>
  <c r="H618" i="1"/>
  <c r="H591"/>
  <c r="H562"/>
  <c r="H358"/>
  <c r="H350"/>
  <c r="H331"/>
  <c r="H307"/>
  <c r="H300"/>
  <c r="H252"/>
  <c r="H169"/>
  <c r="H152"/>
  <c r="H453"/>
  <c r="H693"/>
  <c r="H653"/>
  <c r="H218" i="4" s="1"/>
  <c r="I218" s="1"/>
  <c r="H624" i="1"/>
  <c r="H570"/>
  <c r="H524"/>
  <c r="L19" s="1"/>
  <c r="H487"/>
  <c r="H418"/>
  <c r="H240"/>
  <c r="H221"/>
  <c r="H180"/>
  <c r="I179" i="4" l="1"/>
  <c r="I198"/>
  <c r="I45" i="33"/>
  <c r="G45"/>
  <c r="H45"/>
  <c r="G459" i="1"/>
  <c r="G410" s="1"/>
  <c r="G188" i="4"/>
  <c r="G641" i="1"/>
  <c r="G640" s="1"/>
  <c r="G639" s="1"/>
  <c r="G197" i="4"/>
  <c r="G230"/>
  <c r="H188"/>
  <c r="I188" s="1"/>
  <c r="H197"/>
  <c r="I197" s="1"/>
  <c r="H230"/>
  <c r="I230" s="1"/>
  <c r="H364" i="1"/>
  <c r="G221"/>
  <c r="G205" s="1"/>
  <c r="G204" s="1"/>
  <c r="G203" s="1"/>
  <c r="G350"/>
  <c r="G729"/>
  <c r="G670" s="1"/>
  <c r="H27"/>
  <c r="H26" s="1"/>
  <c r="H25" s="1"/>
  <c r="H459"/>
  <c r="H410" s="1"/>
  <c r="H318"/>
  <c r="G579"/>
  <c r="G138" i="4"/>
  <c r="H729" i="1"/>
  <c r="H205"/>
  <c r="H239"/>
  <c r="H569"/>
  <c r="H251"/>
  <c r="H299"/>
  <c r="H306"/>
  <c r="H357"/>
  <c r="H561"/>
  <c r="H590"/>
  <c r="H617"/>
  <c r="H641"/>
  <c r="H671"/>
  <c r="H17"/>
  <c r="H113"/>
  <c r="H269"/>
  <c r="H539"/>
  <c r="L20" s="1"/>
  <c r="H179"/>
  <c r="H28" i="4"/>
  <c r="H35"/>
  <c r="H38"/>
  <c r="H43"/>
  <c r="H48"/>
  <c r="H53"/>
  <c r="H59"/>
  <c r="H62"/>
  <c r="H67"/>
  <c r="H73"/>
  <c r="H76"/>
  <c r="H81"/>
  <c r="H84"/>
  <c r="H90"/>
  <c r="H100"/>
  <c r="H101"/>
  <c r="H102"/>
  <c r="H105"/>
  <c r="H106"/>
  <c r="H109"/>
  <c r="H110"/>
  <c r="H115"/>
  <c r="H117"/>
  <c r="H118"/>
  <c r="H124"/>
  <c r="H123" s="1"/>
  <c r="H122" s="1"/>
  <c r="H121" s="1"/>
  <c r="H120" s="1"/>
  <c r="H130"/>
  <c r="H129" s="1"/>
  <c r="H128" s="1"/>
  <c r="H127" s="1"/>
  <c r="H126" s="1"/>
  <c r="H136"/>
  <c r="H148"/>
  <c r="H156"/>
  <c r="H163"/>
  <c r="H166"/>
  <c r="H169"/>
  <c r="H174"/>
  <c r="H177"/>
  <c r="H211"/>
  <c r="H217"/>
  <c r="H245"/>
  <c r="H252"/>
  <c r="H256"/>
  <c r="H261"/>
  <c r="H268"/>
  <c r="H272"/>
  <c r="H276"/>
  <c r="H280"/>
  <c r="H285"/>
  <c r="H291"/>
  <c r="H298"/>
  <c r="H305"/>
  <c r="H309"/>
  <c r="H317"/>
  <c r="H318"/>
  <c r="H319"/>
  <c r="H322"/>
  <c r="H323"/>
  <c r="H328"/>
  <c r="H329"/>
  <c r="H330"/>
  <c r="H333"/>
  <c r="H334"/>
  <c r="H337"/>
  <c r="H338"/>
  <c r="H339"/>
  <c r="H347"/>
  <c r="H354"/>
  <c r="H360"/>
  <c r="H365"/>
  <c r="H371"/>
  <c r="H384"/>
  <c r="H385"/>
  <c r="H386"/>
  <c r="H389"/>
  <c r="H390"/>
  <c r="H393"/>
  <c r="H394"/>
  <c r="H399"/>
  <c r="H400"/>
  <c r="H401"/>
  <c r="H403"/>
  <c r="H404"/>
  <c r="H408"/>
  <c r="H409"/>
  <c r="H410"/>
  <c r="H413"/>
  <c r="H414"/>
  <c r="H417"/>
  <c r="H418"/>
  <c r="H425"/>
  <c r="H428"/>
  <c r="H435"/>
  <c r="H439"/>
  <c r="C678" i="2"/>
  <c r="D678"/>
  <c r="E678"/>
  <c r="F678"/>
  <c r="G678"/>
  <c r="H678"/>
  <c r="A678"/>
  <c r="C685"/>
  <c r="D685"/>
  <c r="E685"/>
  <c r="F685"/>
  <c r="G685"/>
  <c r="H685"/>
  <c r="A685"/>
  <c r="H39" i="4"/>
  <c r="H438"/>
  <c r="D15" i="15"/>
  <c r="D17"/>
  <c r="E17" s="1"/>
  <c r="D21"/>
  <c r="D23"/>
  <c r="D28"/>
  <c r="D31"/>
  <c r="E31" s="1"/>
  <c r="C19" i="13"/>
  <c r="H427" i="4" l="1"/>
  <c r="H364"/>
  <c r="H353"/>
  <c r="H304"/>
  <c r="H290"/>
  <c r="H279"/>
  <c r="H271"/>
  <c r="H260"/>
  <c r="H251"/>
  <c r="H216"/>
  <c r="H176"/>
  <c r="H168"/>
  <c r="H162"/>
  <c r="H147"/>
  <c r="H114"/>
  <c r="H80"/>
  <c r="H72"/>
  <c r="H61"/>
  <c r="H52"/>
  <c r="H34"/>
  <c r="H434"/>
  <c r="H424"/>
  <c r="H370"/>
  <c r="H359"/>
  <c r="H346"/>
  <c r="H308"/>
  <c r="H297"/>
  <c r="H284"/>
  <c r="H275"/>
  <c r="H267"/>
  <c r="H255"/>
  <c r="H244"/>
  <c r="H210"/>
  <c r="H173"/>
  <c r="H165"/>
  <c r="H155"/>
  <c r="H135"/>
  <c r="H83"/>
  <c r="H75"/>
  <c r="H66"/>
  <c r="H58"/>
  <c r="H47"/>
  <c r="H37"/>
  <c r="I685" i="2"/>
  <c r="I678"/>
  <c r="G178" i="4"/>
  <c r="C66" i="33" s="1"/>
  <c r="H178" i="4"/>
  <c r="G409" i="1"/>
  <c r="H616"/>
  <c r="H615" s="1"/>
  <c r="G349"/>
  <c r="G248" s="1"/>
  <c r="G15" s="1"/>
  <c r="H208" i="4"/>
  <c r="L28" i="1"/>
  <c r="H16"/>
  <c r="H317"/>
  <c r="H268"/>
  <c r="H105"/>
  <c r="H670"/>
  <c r="J672" s="1"/>
  <c r="H640"/>
  <c r="H560"/>
  <c r="H250"/>
  <c r="H568"/>
  <c r="H204"/>
  <c r="H349"/>
  <c r="H416" i="4"/>
  <c r="H412"/>
  <c r="D27" i="15"/>
  <c r="E27" s="1"/>
  <c r="H321" i="4"/>
  <c r="H398"/>
  <c r="H316"/>
  <c r="H392"/>
  <c r="H597" i="2"/>
  <c r="H88" i="4"/>
  <c r="H41"/>
  <c r="H26"/>
  <c r="H24"/>
  <c r="H116"/>
  <c r="H89"/>
  <c r="H42"/>
  <c r="H40"/>
  <c r="H27"/>
  <c r="H25"/>
  <c r="H23"/>
  <c r="H407"/>
  <c r="H327"/>
  <c r="H99"/>
  <c r="H402"/>
  <c r="H388"/>
  <c r="H383"/>
  <c r="H336"/>
  <c r="H332"/>
  <c r="H108"/>
  <c r="H104"/>
  <c r="D13" i="15"/>
  <c r="E13" s="1"/>
  <c r="H107" i="4" l="1"/>
  <c r="H335"/>
  <c r="H387"/>
  <c r="H406"/>
  <c r="H320"/>
  <c r="H411"/>
  <c r="H207"/>
  <c r="D66" i="33"/>
  <c r="E66" s="1"/>
  <c r="I178" i="4"/>
  <c r="H33"/>
  <c r="H51"/>
  <c r="H60"/>
  <c r="H71"/>
  <c r="H79"/>
  <c r="H113"/>
  <c r="H146"/>
  <c r="H161"/>
  <c r="H167"/>
  <c r="H175"/>
  <c r="H215"/>
  <c r="H250"/>
  <c r="H259"/>
  <c r="H270"/>
  <c r="H278"/>
  <c r="H289"/>
  <c r="H303"/>
  <c r="H352"/>
  <c r="H363"/>
  <c r="H426"/>
  <c r="H103"/>
  <c r="H331"/>
  <c r="H326"/>
  <c r="H22"/>
  <c r="H112"/>
  <c r="H391"/>
  <c r="H315"/>
  <c r="H415"/>
  <c r="H36"/>
  <c r="H46"/>
  <c r="H57"/>
  <c r="H65"/>
  <c r="H74"/>
  <c r="H82"/>
  <c r="H134"/>
  <c r="H154"/>
  <c r="H164"/>
  <c r="H172"/>
  <c r="H209"/>
  <c r="H243"/>
  <c r="H254"/>
  <c r="H266"/>
  <c r="H274"/>
  <c r="H283"/>
  <c r="H296"/>
  <c r="H307"/>
  <c r="H345"/>
  <c r="H358"/>
  <c r="H369"/>
  <c r="H423"/>
  <c r="H433"/>
  <c r="H555" i="1"/>
  <c r="L24"/>
  <c r="H397" i="4"/>
  <c r="H314"/>
  <c r="H405"/>
  <c r="H639" i="1"/>
  <c r="L26" s="1"/>
  <c r="H104"/>
  <c r="H203"/>
  <c r="H249"/>
  <c r="L23" s="1"/>
  <c r="H142" i="4"/>
  <c r="I142" s="1"/>
  <c r="D12" i="15"/>
  <c r="E12" s="1"/>
  <c r="H596" i="2"/>
  <c r="H437" i="4"/>
  <c r="H325"/>
  <c r="H98"/>
  <c r="H97" l="1"/>
  <c r="H324"/>
  <c r="H362"/>
  <c r="H351"/>
  <c r="H302"/>
  <c r="H288"/>
  <c r="H277"/>
  <c r="H269"/>
  <c r="H258"/>
  <c r="H249"/>
  <c r="H214"/>
  <c r="H160"/>
  <c r="H145"/>
  <c r="H78"/>
  <c r="H70"/>
  <c r="H50"/>
  <c r="H32"/>
  <c r="D73" i="33"/>
  <c r="H313" i="4"/>
  <c r="H432"/>
  <c r="H422"/>
  <c r="H368"/>
  <c r="H357"/>
  <c r="H344"/>
  <c r="H306"/>
  <c r="H295"/>
  <c r="H282"/>
  <c r="H273"/>
  <c r="H265"/>
  <c r="H253"/>
  <c r="H242"/>
  <c r="H171"/>
  <c r="H153"/>
  <c r="H133"/>
  <c r="H64"/>
  <c r="H56"/>
  <c r="H45"/>
  <c r="H111"/>
  <c r="L21" i="1"/>
  <c r="L25"/>
  <c r="K493" i="2" s="1"/>
  <c r="J493"/>
  <c r="J105" i="1"/>
  <c r="H396" i="4"/>
  <c r="H582" i="1"/>
  <c r="H141" i="4"/>
  <c r="I141" s="1"/>
  <c r="H248" i="1"/>
  <c r="H595" i="2"/>
  <c r="H87" i="4"/>
  <c r="H436"/>
  <c r="H44" l="1"/>
  <c r="H63"/>
  <c r="H132"/>
  <c r="H152"/>
  <c r="H241"/>
  <c r="H264"/>
  <c r="H281"/>
  <c r="H294"/>
  <c r="H343"/>
  <c r="H356"/>
  <c r="H367"/>
  <c r="H431"/>
  <c r="H312"/>
  <c r="H49"/>
  <c r="H144"/>
  <c r="H248"/>
  <c r="H257"/>
  <c r="H287"/>
  <c r="H301"/>
  <c r="H350"/>
  <c r="H361"/>
  <c r="H96"/>
  <c r="H395"/>
  <c r="H55"/>
  <c r="H170"/>
  <c r="H421"/>
  <c r="H31"/>
  <c r="H69"/>
  <c r="H77"/>
  <c r="H159"/>
  <c r="H213"/>
  <c r="H581" i="1"/>
  <c r="H140" i="4"/>
  <c r="I140" s="1"/>
  <c r="H594" i="2"/>
  <c r="H593"/>
  <c r="H86" i="4"/>
  <c r="H29"/>
  <c r="A86"/>
  <c r="C86"/>
  <c r="D86"/>
  <c r="E86"/>
  <c r="F86"/>
  <c r="A87"/>
  <c r="C87"/>
  <c r="D87"/>
  <c r="E87"/>
  <c r="F87"/>
  <c r="A88"/>
  <c r="C88"/>
  <c r="D88"/>
  <c r="E88"/>
  <c r="F88"/>
  <c r="A89"/>
  <c r="C89"/>
  <c r="D89"/>
  <c r="E89"/>
  <c r="F89"/>
  <c r="A90"/>
  <c r="C90"/>
  <c r="D90"/>
  <c r="E90"/>
  <c r="F90"/>
  <c r="G90"/>
  <c r="I90" s="1"/>
  <c r="C85"/>
  <c r="D85"/>
  <c r="E85"/>
  <c r="F85"/>
  <c r="A85"/>
  <c r="A594" i="2"/>
  <c r="C594"/>
  <c r="D594"/>
  <c r="E594"/>
  <c r="F594"/>
  <c r="A595"/>
  <c r="C595"/>
  <c r="D595"/>
  <c r="E595"/>
  <c r="F595"/>
  <c r="A596"/>
  <c r="C596"/>
  <c r="D596"/>
  <c r="E596"/>
  <c r="F596"/>
  <c r="A597"/>
  <c r="C597"/>
  <c r="D597"/>
  <c r="E597"/>
  <c r="F597"/>
  <c r="A598"/>
  <c r="C598"/>
  <c r="D598"/>
  <c r="E598"/>
  <c r="F598"/>
  <c r="G598"/>
  <c r="I598" s="1"/>
  <c r="C593"/>
  <c r="D593"/>
  <c r="E593"/>
  <c r="F593"/>
  <c r="A593"/>
  <c r="H85" i="4" l="1"/>
  <c r="H95"/>
  <c r="H349"/>
  <c r="H300"/>
  <c r="H286"/>
  <c r="H143"/>
  <c r="H311"/>
  <c r="H430"/>
  <c r="H342"/>
  <c r="H293"/>
  <c r="H240"/>
  <c r="H151"/>
  <c r="H119"/>
  <c r="H212"/>
  <c r="H158"/>
  <c r="H68"/>
  <c r="H30"/>
  <c r="H420"/>
  <c r="H54"/>
  <c r="H247"/>
  <c r="H263"/>
  <c r="H21"/>
  <c r="H580" i="1"/>
  <c r="H139" i="4"/>
  <c r="I139" s="1"/>
  <c r="G89"/>
  <c r="I89" s="1"/>
  <c r="G597" i="2"/>
  <c r="I597" s="1"/>
  <c r="H20" i="4" l="1"/>
  <c r="H262"/>
  <c r="H419"/>
  <c r="H157"/>
  <c r="D67" i="33"/>
  <c r="H292" i="4"/>
  <c r="H341"/>
  <c r="H429"/>
  <c r="H299"/>
  <c r="H348"/>
  <c r="D63" i="33"/>
  <c r="H310" i="4"/>
  <c r="H579" i="1"/>
  <c r="H138" i="4"/>
  <c r="G88"/>
  <c r="I88" s="1"/>
  <c r="G596" i="2"/>
  <c r="I596" s="1"/>
  <c r="D71" i="33" l="1"/>
  <c r="H340" i="4"/>
  <c r="D62" i="33"/>
  <c r="H137" i="4"/>
  <c r="I138"/>
  <c r="H246"/>
  <c r="D65" i="33"/>
  <c r="H409" i="1"/>
  <c r="G87" i="4"/>
  <c r="I87" s="1"/>
  <c r="G595" i="2"/>
  <c r="I595" s="1"/>
  <c r="D68" i="33" l="1"/>
  <c r="D64"/>
  <c r="J410" i="1"/>
  <c r="H15"/>
  <c r="L22"/>
  <c r="L29" s="1"/>
  <c r="G86" i="4"/>
  <c r="I86" s="1"/>
  <c r="G594" i="2"/>
  <c r="I594" s="1"/>
  <c r="F280" i="4"/>
  <c r="G280"/>
  <c r="I280" s="1"/>
  <c r="A79" i="2"/>
  <c r="C79"/>
  <c r="D79"/>
  <c r="E79"/>
  <c r="F79"/>
  <c r="A80"/>
  <c r="C80"/>
  <c r="D80"/>
  <c r="E80"/>
  <c r="F80"/>
  <c r="A81"/>
  <c r="C81"/>
  <c r="D81"/>
  <c r="E81"/>
  <c r="F81"/>
  <c r="A82"/>
  <c r="C82"/>
  <c r="D82"/>
  <c r="E82"/>
  <c r="F82"/>
  <c r="G82"/>
  <c r="I82" s="1"/>
  <c r="A83"/>
  <c r="C83"/>
  <c r="D83"/>
  <c r="E83"/>
  <c r="F83"/>
  <c r="G83"/>
  <c r="I83" s="1"/>
  <c r="C78"/>
  <c r="D78"/>
  <c r="E78"/>
  <c r="F78"/>
  <c r="A78"/>
  <c r="A436" i="4"/>
  <c r="C436"/>
  <c r="D436"/>
  <c r="E436"/>
  <c r="F436"/>
  <c r="A437"/>
  <c r="C437"/>
  <c r="D437"/>
  <c r="F437"/>
  <c r="A438"/>
  <c r="C438"/>
  <c r="D438"/>
  <c r="E438"/>
  <c r="F438"/>
  <c r="A439"/>
  <c r="C439"/>
  <c r="D439"/>
  <c r="E439"/>
  <c r="F439"/>
  <c r="G439"/>
  <c r="I439" s="1"/>
  <c r="A367" i="2"/>
  <c r="C367"/>
  <c r="D367"/>
  <c r="E367"/>
  <c r="F367"/>
  <c r="A368"/>
  <c r="C368"/>
  <c r="D368"/>
  <c r="E368"/>
  <c r="F368"/>
  <c r="A369"/>
  <c r="C369"/>
  <c r="D369"/>
  <c r="E369"/>
  <c r="F369"/>
  <c r="G369"/>
  <c r="I369" s="1"/>
  <c r="J16" i="1" l="1"/>
  <c r="J14" i="2"/>
  <c r="G85" i="4"/>
  <c r="I85" s="1"/>
  <c r="G593" i="2"/>
  <c r="I593" s="1"/>
  <c r="G81"/>
  <c r="I81" s="1"/>
  <c r="G80"/>
  <c r="I80" s="1"/>
  <c r="G368"/>
  <c r="I368" s="1"/>
  <c r="G367"/>
  <c r="I367" s="1"/>
  <c r="G438" i="4"/>
  <c r="I438" s="1"/>
  <c r="G437"/>
  <c r="C73" i="33" l="1"/>
  <c r="E73" s="1"/>
  <c r="I437" i="4"/>
  <c r="G79" i="2"/>
  <c r="I79" s="1"/>
  <c r="G436" i="4"/>
  <c r="I436" s="1"/>
  <c r="E120"/>
  <c r="G78" i="2" l="1"/>
  <c r="I78" s="1"/>
  <c r="G69" i="15" l="1"/>
  <c r="G66"/>
  <c r="G65"/>
  <c r="G64"/>
  <c r="G63"/>
  <c r="G62"/>
  <c r="G61"/>
  <c r="G60"/>
  <c r="G59"/>
  <c r="C57"/>
  <c r="C39" s="1"/>
  <c r="G52"/>
  <c r="G51"/>
  <c r="G50"/>
  <c r="G49"/>
  <c r="G48"/>
  <c r="G47"/>
  <c r="G46"/>
  <c r="G44"/>
  <c r="G42"/>
  <c r="G41"/>
  <c r="G38"/>
  <c r="G37"/>
  <c r="G36"/>
  <c r="G35"/>
  <c r="G34"/>
  <c r="G33"/>
  <c r="C31"/>
  <c r="G30"/>
  <c r="G29"/>
  <c r="C28"/>
  <c r="G26"/>
  <c r="G25"/>
  <c r="C23"/>
  <c r="C21"/>
  <c r="G20"/>
  <c r="G19"/>
  <c r="G18"/>
  <c r="C17"/>
  <c r="C15"/>
  <c r="G14"/>
  <c r="C17" i="13"/>
  <c r="C15"/>
  <c r="C492" i="2"/>
  <c r="D492"/>
  <c r="E492"/>
  <c r="F492"/>
  <c r="G492"/>
  <c r="H492"/>
  <c r="A492"/>
  <c r="C340"/>
  <c r="D340"/>
  <c r="E340"/>
  <c r="F340"/>
  <c r="G340"/>
  <c r="H340"/>
  <c r="A340"/>
  <c r="C323"/>
  <c r="D323"/>
  <c r="E323"/>
  <c r="F323"/>
  <c r="G323"/>
  <c r="H323"/>
  <c r="A323"/>
  <c r="A408"/>
  <c r="C408"/>
  <c r="D408"/>
  <c r="E408"/>
  <c r="F408"/>
  <c r="G408"/>
  <c r="H408"/>
  <c r="C407"/>
  <c r="D407"/>
  <c r="E407"/>
  <c r="F407"/>
  <c r="A407"/>
  <c r="H407"/>
  <c r="A68"/>
  <c r="C68"/>
  <c r="D68"/>
  <c r="E68"/>
  <c r="F68"/>
  <c r="G68"/>
  <c r="H68"/>
  <c r="C67"/>
  <c r="D67"/>
  <c r="E67"/>
  <c r="F67"/>
  <c r="A67"/>
  <c r="H67"/>
  <c r="A283"/>
  <c r="C283"/>
  <c r="D283"/>
  <c r="E283"/>
  <c r="F283"/>
  <c r="A284"/>
  <c r="C284"/>
  <c r="D284"/>
  <c r="E284"/>
  <c r="F284"/>
  <c r="G284"/>
  <c r="H284"/>
  <c r="C282"/>
  <c r="D282"/>
  <c r="E282"/>
  <c r="F282"/>
  <c r="A282"/>
  <c r="H282"/>
  <c r="C38"/>
  <c r="E38"/>
  <c r="F38"/>
  <c r="G38"/>
  <c r="H38"/>
  <c r="A38"/>
  <c r="I38" l="1"/>
  <c r="I492"/>
  <c r="I68"/>
  <c r="I340"/>
  <c r="I284"/>
  <c r="I408"/>
  <c r="I323"/>
  <c r="C13" i="15"/>
  <c r="C27"/>
  <c r="F68"/>
  <c r="G68" s="1"/>
  <c r="G67"/>
  <c r="G31"/>
  <c r="G32"/>
  <c r="G23"/>
  <c r="G24"/>
  <c r="G21"/>
  <c r="G22"/>
  <c r="G15"/>
  <c r="G16"/>
  <c r="G43"/>
  <c r="G407" i="2"/>
  <c r="I407" s="1"/>
  <c r="G40" i="15"/>
  <c r="G67" i="2"/>
  <c r="I67" s="1"/>
  <c r="C23" i="13"/>
  <c r="D82" i="15"/>
  <c r="C12"/>
  <c r="G283" i="2"/>
  <c r="H283"/>
  <c r="A168" i="4"/>
  <c r="C168"/>
  <c r="D168"/>
  <c r="E168"/>
  <c r="F168"/>
  <c r="A169"/>
  <c r="C169"/>
  <c r="D169"/>
  <c r="E169"/>
  <c r="F169"/>
  <c r="G169"/>
  <c r="I169" s="1"/>
  <c r="C167"/>
  <c r="D167"/>
  <c r="E167"/>
  <c r="F167"/>
  <c r="A167"/>
  <c r="D87" i="15" l="1"/>
  <c r="D20" i="13"/>
  <c r="E82" i="15"/>
  <c r="I283" i="2"/>
  <c r="G57" i="15"/>
  <c r="G58"/>
  <c r="G27"/>
  <c r="G28"/>
  <c r="G17"/>
  <c r="G282" i="2"/>
  <c r="I282" s="1"/>
  <c r="G168" i="4"/>
  <c r="I168" s="1"/>
  <c r="C82" i="15"/>
  <c r="B110" i="4"/>
  <c r="C110"/>
  <c r="D110"/>
  <c r="E110"/>
  <c r="F110"/>
  <c r="G110"/>
  <c r="I110" s="1"/>
  <c r="A110"/>
  <c r="D19" i="13" l="1"/>
  <c r="E19" s="1"/>
  <c r="E20"/>
  <c r="F39" i="15"/>
  <c r="G39" s="1"/>
  <c r="D23" i="13"/>
  <c r="E23" s="1"/>
  <c r="E90" i="15"/>
  <c r="E92" s="1"/>
  <c r="G167" i="4"/>
  <c r="I167" s="1"/>
  <c r="C618" i="2"/>
  <c r="D618"/>
  <c r="E618"/>
  <c r="F618"/>
  <c r="G618"/>
  <c r="H618"/>
  <c r="A618"/>
  <c r="I618" l="1"/>
  <c r="F83" i="15"/>
  <c r="K15" i="1"/>
  <c r="E83" i="15"/>
  <c r="E84" s="1"/>
  <c r="E85" l="1"/>
  <c r="G83"/>
  <c r="F84"/>
  <c r="A432" i="2"/>
  <c r="C432"/>
  <c r="D432"/>
  <c r="E432"/>
  <c r="F432"/>
  <c r="A433"/>
  <c r="C433"/>
  <c r="D433"/>
  <c r="E433"/>
  <c r="F433"/>
  <c r="A434"/>
  <c r="C434"/>
  <c r="D434"/>
  <c r="E434"/>
  <c r="F434"/>
  <c r="G434"/>
  <c r="H434"/>
  <c r="C431"/>
  <c r="D431"/>
  <c r="E431"/>
  <c r="F431"/>
  <c r="A431"/>
  <c r="I434" l="1"/>
  <c r="G433"/>
  <c r="H433"/>
  <c r="H432"/>
  <c r="I433" l="1"/>
  <c r="G432"/>
  <c r="I432" s="1"/>
  <c r="G431" l="1"/>
  <c r="H431"/>
  <c r="I431" l="1"/>
  <c r="A166" i="4"/>
  <c r="C166"/>
  <c r="D166"/>
  <c r="E166"/>
  <c r="F166"/>
  <c r="G166"/>
  <c r="I166" s="1"/>
  <c r="A243" i="2"/>
  <c r="C243"/>
  <c r="D243"/>
  <c r="E243"/>
  <c r="F243"/>
  <c r="G243"/>
  <c r="H243"/>
  <c r="A21" i="4"/>
  <c r="C21"/>
  <c r="A22"/>
  <c r="C22"/>
  <c r="D22"/>
  <c r="E22"/>
  <c r="F22"/>
  <c r="A23"/>
  <c r="C23"/>
  <c r="D23"/>
  <c r="E23"/>
  <c r="F23"/>
  <c r="A24"/>
  <c r="C24"/>
  <c r="D24"/>
  <c r="E24"/>
  <c r="F24"/>
  <c r="A25"/>
  <c r="C25"/>
  <c r="D25"/>
  <c r="E25"/>
  <c r="F25"/>
  <c r="I243" i="2" l="1"/>
  <c r="G165" i="4"/>
  <c r="I165" s="1"/>
  <c r="A143"/>
  <c r="C143"/>
  <c r="D143"/>
  <c r="E143"/>
  <c r="F143"/>
  <c r="A144"/>
  <c r="C144"/>
  <c r="D144"/>
  <c r="E144"/>
  <c r="F144"/>
  <c r="A145"/>
  <c r="C145"/>
  <c r="D145"/>
  <c r="E145"/>
  <c r="F145"/>
  <c r="A146"/>
  <c r="C146"/>
  <c r="D146"/>
  <c r="E146"/>
  <c r="F146"/>
  <c r="A147"/>
  <c r="C147"/>
  <c r="D147"/>
  <c r="E147"/>
  <c r="F147"/>
  <c r="A148"/>
  <c r="C148"/>
  <c r="D148"/>
  <c r="E148"/>
  <c r="F148"/>
  <c r="G148"/>
  <c r="I148" s="1"/>
  <c r="E137"/>
  <c r="F137"/>
  <c r="A430"/>
  <c r="C430"/>
  <c r="D430"/>
  <c r="E430"/>
  <c r="F430"/>
  <c r="A431"/>
  <c r="C431"/>
  <c r="D431"/>
  <c r="E431"/>
  <c r="F431"/>
  <c r="A432"/>
  <c r="C432"/>
  <c r="D432"/>
  <c r="E432"/>
  <c r="F432"/>
  <c r="A433"/>
  <c r="C433"/>
  <c r="D433"/>
  <c r="E433"/>
  <c r="F433"/>
  <c r="A434"/>
  <c r="C434"/>
  <c r="D434"/>
  <c r="E434"/>
  <c r="F434"/>
  <c r="A435"/>
  <c r="C435"/>
  <c r="D435"/>
  <c r="E435"/>
  <c r="F435"/>
  <c r="G435"/>
  <c r="I435" s="1"/>
  <c r="A429"/>
  <c r="E429"/>
  <c r="F429"/>
  <c r="A420"/>
  <c r="C420"/>
  <c r="D420"/>
  <c r="E420"/>
  <c r="F420"/>
  <c r="A421"/>
  <c r="C421"/>
  <c r="D421"/>
  <c r="E421"/>
  <c r="F421"/>
  <c r="A422"/>
  <c r="C422"/>
  <c r="D422"/>
  <c r="E422"/>
  <c r="F422"/>
  <c r="A423"/>
  <c r="C423"/>
  <c r="D423"/>
  <c r="E423"/>
  <c r="F423"/>
  <c r="A424"/>
  <c r="C424"/>
  <c r="D424"/>
  <c r="E424"/>
  <c r="F424"/>
  <c r="A425"/>
  <c r="C425"/>
  <c r="D425"/>
  <c r="E425"/>
  <c r="F425"/>
  <c r="G425"/>
  <c r="I425" s="1"/>
  <c r="A426"/>
  <c r="C426"/>
  <c r="D426"/>
  <c r="E426"/>
  <c r="F426"/>
  <c r="A427"/>
  <c r="C427"/>
  <c r="D427"/>
  <c r="E427"/>
  <c r="F427"/>
  <c r="A428"/>
  <c r="C428"/>
  <c r="D428"/>
  <c r="E428"/>
  <c r="F428"/>
  <c r="G428"/>
  <c r="I428" s="1"/>
  <c r="E419"/>
  <c r="F419"/>
  <c r="A419"/>
  <c r="A356"/>
  <c r="C356"/>
  <c r="D356"/>
  <c r="E356"/>
  <c r="F356"/>
  <c r="A357"/>
  <c r="C357"/>
  <c r="D357"/>
  <c r="E357"/>
  <c r="F357"/>
  <c r="A358"/>
  <c r="C358"/>
  <c r="D358"/>
  <c r="E358"/>
  <c r="F358"/>
  <c r="A359"/>
  <c r="C359"/>
  <c r="D359"/>
  <c r="E359"/>
  <c r="F359"/>
  <c r="A360"/>
  <c r="C360"/>
  <c r="D360"/>
  <c r="E360"/>
  <c r="F360"/>
  <c r="G360"/>
  <c r="I360" s="1"/>
  <c r="A361"/>
  <c r="C361"/>
  <c r="D361"/>
  <c r="E361"/>
  <c r="F361"/>
  <c r="A362"/>
  <c r="C362"/>
  <c r="D362"/>
  <c r="E362"/>
  <c r="F362"/>
  <c r="A363"/>
  <c r="C363"/>
  <c r="D363"/>
  <c r="E363"/>
  <c r="F363"/>
  <c r="A364"/>
  <c r="C364"/>
  <c r="D364"/>
  <c r="E364"/>
  <c r="F364"/>
  <c r="A365"/>
  <c r="C365"/>
  <c r="D365"/>
  <c r="E365"/>
  <c r="F365"/>
  <c r="G365"/>
  <c r="I365" s="1"/>
  <c r="A366"/>
  <c r="C366"/>
  <c r="D366"/>
  <c r="E366"/>
  <c r="F366"/>
  <c r="A367"/>
  <c r="C367"/>
  <c r="D367"/>
  <c r="E367"/>
  <c r="F367"/>
  <c r="A368"/>
  <c r="C368"/>
  <c r="D368"/>
  <c r="E368"/>
  <c r="F368"/>
  <c r="A369"/>
  <c r="C369"/>
  <c r="D369"/>
  <c r="E369"/>
  <c r="F369"/>
  <c r="A370"/>
  <c r="C370"/>
  <c r="D370"/>
  <c r="E370"/>
  <c r="F370"/>
  <c r="A371"/>
  <c r="C371"/>
  <c r="D371"/>
  <c r="E371"/>
  <c r="F371"/>
  <c r="G371"/>
  <c r="I371" s="1"/>
  <c r="A380"/>
  <c r="C380"/>
  <c r="D380"/>
  <c r="E380"/>
  <c r="F380"/>
  <c r="A381"/>
  <c r="C381"/>
  <c r="D381"/>
  <c r="E381"/>
  <c r="F381"/>
  <c r="A382"/>
  <c r="C382"/>
  <c r="D382"/>
  <c r="E382"/>
  <c r="F382"/>
  <c r="A383"/>
  <c r="C383"/>
  <c r="D383"/>
  <c r="E383"/>
  <c r="F383"/>
  <c r="A384"/>
  <c r="C384"/>
  <c r="D384"/>
  <c r="E384"/>
  <c r="F384"/>
  <c r="G384"/>
  <c r="I384" s="1"/>
  <c r="A385"/>
  <c r="C385"/>
  <c r="D385"/>
  <c r="E385"/>
  <c r="F385"/>
  <c r="G385"/>
  <c r="I385" s="1"/>
  <c r="A386"/>
  <c r="C386"/>
  <c r="D386"/>
  <c r="E386"/>
  <c r="F386"/>
  <c r="G386"/>
  <c r="I386" s="1"/>
  <c r="A387"/>
  <c r="C387"/>
  <c r="D387"/>
  <c r="E387"/>
  <c r="F387"/>
  <c r="A388"/>
  <c r="C388"/>
  <c r="D388"/>
  <c r="E388"/>
  <c r="F388"/>
  <c r="A389"/>
  <c r="C389"/>
  <c r="D389"/>
  <c r="E389"/>
  <c r="F389"/>
  <c r="G389"/>
  <c r="I389" s="1"/>
  <c r="A390"/>
  <c r="C390"/>
  <c r="D390"/>
  <c r="E390"/>
  <c r="F390"/>
  <c r="G390"/>
  <c r="I390" s="1"/>
  <c r="A391"/>
  <c r="C391"/>
  <c r="D391"/>
  <c r="E391"/>
  <c r="F391"/>
  <c r="A392"/>
  <c r="C392"/>
  <c r="D392"/>
  <c r="E392"/>
  <c r="F392"/>
  <c r="A393"/>
  <c r="C393"/>
  <c r="D393"/>
  <c r="E393"/>
  <c r="F393"/>
  <c r="G393"/>
  <c r="I393" s="1"/>
  <c r="A394"/>
  <c r="C394"/>
  <c r="D394"/>
  <c r="E394"/>
  <c r="F394"/>
  <c r="G394"/>
  <c r="I394" s="1"/>
  <c r="A395"/>
  <c r="C395"/>
  <c r="D395"/>
  <c r="E395"/>
  <c r="F395"/>
  <c r="A396"/>
  <c r="C396"/>
  <c r="D396"/>
  <c r="E396"/>
  <c r="F396"/>
  <c r="A397"/>
  <c r="C397"/>
  <c r="D397"/>
  <c r="E397"/>
  <c r="F397"/>
  <c r="A398"/>
  <c r="C398"/>
  <c r="D398"/>
  <c r="E398"/>
  <c r="F398"/>
  <c r="A399"/>
  <c r="C399"/>
  <c r="D399"/>
  <c r="E399"/>
  <c r="F399"/>
  <c r="G399"/>
  <c r="I399" s="1"/>
  <c r="A400"/>
  <c r="C400"/>
  <c r="D400"/>
  <c r="E400"/>
  <c r="F400"/>
  <c r="G400"/>
  <c r="I400" s="1"/>
  <c r="A401"/>
  <c r="C401"/>
  <c r="D401"/>
  <c r="E401"/>
  <c r="F401"/>
  <c r="G401"/>
  <c r="I401" s="1"/>
  <c r="A402"/>
  <c r="C402"/>
  <c r="D402"/>
  <c r="E402"/>
  <c r="F402"/>
  <c r="A403"/>
  <c r="C403"/>
  <c r="D403"/>
  <c r="E403"/>
  <c r="F403"/>
  <c r="G403"/>
  <c r="I403" s="1"/>
  <c r="A404"/>
  <c r="C404"/>
  <c r="D404"/>
  <c r="E404"/>
  <c r="F404"/>
  <c r="G404"/>
  <c r="I404" s="1"/>
  <c r="A405"/>
  <c r="C405"/>
  <c r="D405"/>
  <c r="E405"/>
  <c r="F405"/>
  <c r="A406"/>
  <c r="C406"/>
  <c r="D406"/>
  <c r="E406"/>
  <c r="F406"/>
  <c r="A407"/>
  <c r="C407"/>
  <c r="D407"/>
  <c r="E407"/>
  <c r="F407"/>
  <c r="A408"/>
  <c r="C408"/>
  <c r="D408"/>
  <c r="E408"/>
  <c r="F408"/>
  <c r="G408"/>
  <c r="I408" s="1"/>
  <c r="A409"/>
  <c r="C409"/>
  <c r="D409"/>
  <c r="E409"/>
  <c r="F409"/>
  <c r="G409"/>
  <c r="I409" s="1"/>
  <c r="A410"/>
  <c r="C410"/>
  <c r="D410"/>
  <c r="E410"/>
  <c r="F410"/>
  <c r="G410"/>
  <c r="I410" s="1"/>
  <c r="A411"/>
  <c r="C411"/>
  <c r="D411"/>
  <c r="E411"/>
  <c r="F411"/>
  <c r="A412"/>
  <c r="C412"/>
  <c r="D412"/>
  <c r="E412"/>
  <c r="F412"/>
  <c r="A413"/>
  <c r="C413"/>
  <c r="D413"/>
  <c r="E413"/>
  <c r="F413"/>
  <c r="G413"/>
  <c r="I413" s="1"/>
  <c r="A414"/>
  <c r="C414"/>
  <c r="D414"/>
  <c r="E414"/>
  <c r="F414"/>
  <c r="G414"/>
  <c r="I414" s="1"/>
  <c r="A415"/>
  <c r="C415"/>
  <c r="D415"/>
  <c r="E415"/>
  <c r="F415"/>
  <c r="A416"/>
  <c r="C416"/>
  <c r="D416"/>
  <c r="E416"/>
  <c r="F416"/>
  <c r="A417"/>
  <c r="C417"/>
  <c r="D417"/>
  <c r="E417"/>
  <c r="F417"/>
  <c r="G417"/>
  <c r="I417" s="1"/>
  <c r="A418"/>
  <c r="C418"/>
  <c r="D418"/>
  <c r="E418"/>
  <c r="F418"/>
  <c r="G418"/>
  <c r="I418" s="1"/>
  <c r="C355"/>
  <c r="D355"/>
  <c r="E355"/>
  <c r="F355"/>
  <c r="A355"/>
  <c r="G298"/>
  <c r="I298" s="1"/>
  <c r="A292"/>
  <c r="A352"/>
  <c r="C352"/>
  <c r="D352"/>
  <c r="E352"/>
  <c r="F352"/>
  <c r="A353"/>
  <c r="C353"/>
  <c r="D353"/>
  <c r="E353"/>
  <c r="F353"/>
  <c r="A354"/>
  <c r="C354"/>
  <c r="D354"/>
  <c r="E354"/>
  <c r="F354"/>
  <c r="G354"/>
  <c r="I354" s="1"/>
  <c r="A349"/>
  <c r="C349"/>
  <c r="D349"/>
  <c r="E349"/>
  <c r="F349"/>
  <c r="A350"/>
  <c r="C350"/>
  <c r="D350"/>
  <c r="E350"/>
  <c r="F350"/>
  <c r="A351"/>
  <c r="C351"/>
  <c r="D351"/>
  <c r="E351"/>
  <c r="F351"/>
  <c r="A247"/>
  <c r="C247"/>
  <c r="D247"/>
  <c r="E247"/>
  <c r="F247"/>
  <c r="A248"/>
  <c r="C248"/>
  <c r="D248"/>
  <c r="E248"/>
  <c r="F248"/>
  <c r="A249"/>
  <c r="C249"/>
  <c r="D249"/>
  <c r="E249"/>
  <c r="F249"/>
  <c r="A250"/>
  <c r="C250"/>
  <c r="D250"/>
  <c r="E250"/>
  <c r="F250"/>
  <c r="A251"/>
  <c r="C251"/>
  <c r="D251"/>
  <c r="E251"/>
  <c r="F251"/>
  <c r="A252"/>
  <c r="C252"/>
  <c r="D252"/>
  <c r="E252"/>
  <c r="F252"/>
  <c r="G252"/>
  <c r="I252" s="1"/>
  <c r="A253"/>
  <c r="C253"/>
  <c r="D253"/>
  <c r="E253"/>
  <c r="F253"/>
  <c r="A254"/>
  <c r="C254"/>
  <c r="D254"/>
  <c r="E254"/>
  <c r="F254"/>
  <c r="A255"/>
  <c r="C255"/>
  <c r="D255"/>
  <c r="E255"/>
  <c r="F255"/>
  <c r="A256"/>
  <c r="C256"/>
  <c r="D256"/>
  <c r="E256"/>
  <c r="F256"/>
  <c r="G256"/>
  <c r="I256" s="1"/>
  <c r="A257"/>
  <c r="C257"/>
  <c r="D257"/>
  <c r="E257"/>
  <c r="F257"/>
  <c r="A258"/>
  <c r="C258"/>
  <c r="D258"/>
  <c r="E258"/>
  <c r="F258"/>
  <c r="A259"/>
  <c r="C259"/>
  <c r="D259"/>
  <c r="E259"/>
  <c r="F259"/>
  <c r="A260"/>
  <c r="C260"/>
  <c r="D260"/>
  <c r="E260"/>
  <c r="F260"/>
  <c r="A261"/>
  <c r="C261"/>
  <c r="D261"/>
  <c r="E261"/>
  <c r="F261"/>
  <c r="G261"/>
  <c r="I261" s="1"/>
  <c r="A262"/>
  <c r="C262"/>
  <c r="D262"/>
  <c r="E262"/>
  <c r="F262"/>
  <c r="A263"/>
  <c r="C263"/>
  <c r="D263"/>
  <c r="E263"/>
  <c r="F263"/>
  <c r="A264"/>
  <c r="C264"/>
  <c r="D264"/>
  <c r="E264"/>
  <c r="F264"/>
  <c r="A265"/>
  <c r="C265"/>
  <c r="D265"/>
  <c r="E265"/>
  <c r="F265"/>
  <c r="A266"/>
  <c r="C266"/>
  <c r="D266"/>
  <c r="E266"/>
  <c r="F266"/>
  <c r="A267"/>
  <c r="C267"/>
  <c r="D267"/>
  <c r="E267"/>
  <c r="F267"/>
  <c r="A268"/>
  <c r="C268"/>
  <c r="D268"/>
  <c r="E268"/>
  <c r="F268"/>
  <c r="G268"/>
  <c r="I268" s="1"/>
  <c r="A269"/>
  <c r="C269"/>
  <c r="D269"/>
  <c r="E269"/>
  <c r="F269"/>
  <c r="A270"/>
  <c r="C270"/>
  <c r="D270"/>
  <c r="E270"/>
  <c r="F270"/>
  <c r="A271"/>
  <c r="C271"/>
  <c r="D271"/>
  <c r="E271"/>
  <c r="F271"/>
  <c r="A272"/>
  <c r="C272"/>
  <c r="D272"/>
  <c r="E272"/>
  <c r="F272"/>
  <c r="G272"/>
  <c r="I272" s="1"/>
  <c r="A273"/>
  <c r="C273"/>
  <c r="D273"/>
  <c r="E273"/>
  <c r="F273"/>
  <c r="A274"/>
  <c r="C274"/>
  <c r="D274"/>
  <c r="E274"/>
  <c r="F274"/>
  <c r="A275"/>
  <c r="C275"/>
  <c r="D275"/>
  <c r="E275"/>
  <c r="F275"/>
  <c r="A276"/>
  <c r="C276"/>
  <c r="D276"/>
  <c r="E276"/>
  <c r="F276"/>
  <c r="G276"/>
  <c r="I276" s="1"/>
  <c r="A277"/>
  <c r="C277"/>
  <c r="D277"/>
  <c r="E277"/>
  <c r="F277"/>
  <c r="A278"/>
  <c r="C278"/>
  <c r="D278"/>
  <c r="E278"/>
  <c r="F278"/>
  <c r="A279"/>
  <c r="C279"/>
  <c r="D279"/>
  <c r="E279"/>
  <c r="F279"/>
  <c r="A280"/>
  <c r="C280"/>
  <c r="D280"/>
  <c r="E280"/>
  <c r="G279"/>
  <c r="I279" s="1"/>
  <c r="A281"/>
  <c r="C281"/>
  <c r="D281"/>
  <c r="E281"/>
  <c r="F281"/>
  <c r="A282"/>
  <c r="C282"/>
  <c r="D282"/>
  <c r="E282"/>
  <c r="F282"/>
  <c r="A283"/>
  <c r="C283"/>
  <c r="D283"/>
  <c r="E283"/>
  <c r="F283"/>
  <c r="A284"/>
  <c r="C284"/>
  <c r="D284"/>
  <c r="E284"/>
  <c r="F284"/>
  <c r="A285"/>
  <c r="C285"/>
  <c r="D285"/>
  <c r="E285"/>
  <c r="F285"/>
  <c r="G285"/>
  <c r="I285" s="1"/>
  <c r="A286"/>
  <c r="C286"/>
  <c r="D286"/>
  <c r="E286"/>
  <c r="F286"/>
  <c r="A287"/>
  <c r="C287"/>
  <c r="D287"/>
  <c r="E287"/>
  <c r="F287"/>
  <c r="A288"/>
  <c r="C288"/>
  <c r="D288"/>
  <c r="E288"/>
  <c r="F288"/>
  <c r="A289"/>
  <c r="C289"/>
  <c r="D289"/>
  <c r="E289"/>
  <c r="F289"/>
  <c r="A290"/>
  <c r="C290"/>
  <c r="D290"/>
  <c r="E290"/>
  <c r="F290"/>
  <c r="A291"/>
  <c r="C291"/>
  <c r="D291"/>
  <c r="E291"/>
  <c r="F291"/>
  <c r="G291"/>
  <c r="I291" s="1"/>
  <c r="C292"/>
  <c r="D292"/>
  <c r="E292"/>
  <c r="F292"/>
  <c r="A293"/>
  <c r="C293"/>
  <c r="D293"/>
  <c r="E293"/>
  <c r="F293"/>
  <c r="A294"/>
  <c r="C294"/>
  <c r="D294"/>
  <c r="E294"/>
  <c r="F294"/>
  <c r="A295"/>
  <c r="C295"/>
  <c r="D295"/>
  <c r="E295"/>
  <c r="F295"/>
  <c r="A296"/>
  <c r="C296"/>
  <c r="D296"/>
  <c r="E296"/>
  <c r="F296"/>
  <c r="A297"/>
  <c r="C297"/>
  <c r="D297"/>
  <c r="E297"/>
  <c r="F297"/>
  <c r="A298"/>
  <c r="C298"/>
  <c r="D298"/>
  <c r="E298"/>
  <c r="F298"/>
  <c r="A299"/>
  <c r="C299"/>
  <c r="D299"/>
  <c r="E299"/>
  <c r="F299"/>
  <c r="A300"/>
  <c r="C300"/>
  <c r="D300"/>
  <c r="E300"/>
  <c r="F300"/>
  <c r="A301"/>
  <c r="C301"/>
  <c r="D301"/>
  <c r="E301"/>
  <c r="F301"/>
  <c r="A302"/>
  <c r="C302"/>
  <c r="D302"/>
  <c r="E302"/>
  <c r="F302"/>
  <c r="A303"/>
  <c r="C303"/>
  <c r="D303"/>
  <c r="E303"/>
  <c r="F303"/>
  <c r="A304"/>
  <c r="C304"/>
  <c r="D304"/>
  <c r="E304"/>
  <c r="F304"/>
  <c r="A305"/>
  <c r="C305"/>
  <c r="D305"/>
  <c r="E305"/>
  <c r="F305"/>
  <c r="G305"/>
  <c r="I305" s="1"/>
  <c r="A306"/>
  <c r="C306"/>
  <c r="D306"/>
  <c r="E306"/>
  <c r="F306"/>
  <c r="A307"/>
  <c r="C307"/>
  <c r="D307"/>
  <c r="E307"/>
  <c r="F307"/>
  <c r="A308"/>
  <c r="C308"/>
  <c r="D308"/>
  <c r="E308"/>
  <c r="F308"/>
  <c r="A309"/>
  <c r="C309"/>
  <c r="D309"/>
  <c r="E309"/>
  <c r="F309"/>
  <c r="G309"/>
  <c r="I309" s="1"/>
  <c r="A310"/>
  <c r="C310"/>
  <c r="D310"/>
  <c r="E310"/>
  <c r="F310"/>
  <c r="A311"/>
  <c r="C311"/>
  <c r="D311"/>
  <c r="E311"/>
  <c r="F311"/>
  <c r="A312"/>
  <c r="C312"/>
  <c r="D312"/>
  <c r="E312"/>
  <c r="F312"/>
  <c r="A313"/>
  <c r="C313"/>
  <c r="D313"/>
  <c r="E313"/>
  <c r="F313"/>
  <c r="A314"/>
  <c r="C314"/>
  <c r="D314"/>
  <c r="E314"/>
  <c r="F314"/>
  <c r="A315"/>
  <c r="C315"/>
  <c r="D315"/>
  <c r="E315"/>
  <c r="F315"/>
  <c r="A316"/>
  <c r="C316"/>
  <c r="D316"/>
  <c r="E316"/>
  <c r="F316"/>
  <c r="A317"/>
  <c r="C317"/>
  <c r="D317"/>
  <c r="E317"/>
  <c r="F317"/>
  <c r="G317"/>
  <c r="I317" s="1"/>
  <c r="A318"/>
  <c r="C318"/>
  <c r="D318"/>
  <c r="E318"/>
  <c r="F318"/>
  <c r="G318"/>
  <c r="I318" s="1"/>
  <c r="A319"/>
  <c r="C319"/>
  <c r="D319"/>
  <c r="E319"/>
  <c r="F319"/>
  <c r="G319"/>
  <c r="I319" s="1"/>
  <c r="A320"/>
  <c r="C320"/>
  <c r="D320"/>
  <c r="E320"/>
  <c r="F320"/>
  <c r="A321"/>
  <c r="C321"/>
  <c r="D321"/>
  <c r="E321"/>
  <c r="F321"/>
  <c r="A322"/>
  <c r="C322"/>
  <c r="D322"/>
  <c r="E322"/>
  <c r="F322"/>
  <c r="G322"/>
  <c r="I322" s="1"/>
  <c r="A323"/>
  <c r="C323"/>
  <c r="D323"/>
  <c r="E323"/>
  <c r="F323"/>
  <c r="G323"/>
  <c r="I323" s="1"/>
  <c r="A324"/>
  <c r="C324"/>
  <c r="D324"/>
  <c r="E324"/>
  <c r="F324"/>
  <c r="A325"/>
  <c r="C325"/>
  <c r="D325"/>
  <c r="E325"/>
  <c r="F325"/>
  <c r="A326"/>
  <c r="C326"/>
  <c r="D326"/>
  <c r="E326"/>
  <c r="F326"/>
  <c r="A327"/>
  <c r="C327"/>
  <c r="D327"/>
  <c r="E327"/>
  <c r="F327"/>
  <c r="A328"/>
  <c r="C328"/>
  <c r="D328"/>
  <c r="E328"/>
  <c r="F328"/>
  <c r="G328"/>
  <c r="I328" s="1"/>
  <c r="A329"/>
  <c r="C329"/>
  <c r="D329"/>
  <c r="E329"/>
  <c r="F329"/>
  <c r="G329"/>
  <c r="I329" s="1"/>
  <c r="A330"/>
  <c r="C330"/>
  <c r="D330"/>
  <c r="E330"/>
  <c r="F330"/>
  <c r="G330"/>
  <c r="I330" s="1"/>
  <c r="A331"/>
  <c r="C331"/>
  <c r="D331"/>
  <c r="E331"/>
  <c r="F331"/>
  <c r="A332"/>
  <c r="C332"/>
  <c r="D332"/>
  <c r="E332"/>
  <c r="F332"/>
  <c r="A333"/>
  <c r="C333"/>
  <c r="D333"/>
  <c r="E333"/>
  <c r="F333"/>
  <c r="G333"/>
  <c r="I333" s="1"/>
  <c r="A334"/>
  <c r="C334"/>
  <c r="D334"/>
  <c r="E334"/>
  <c r="F334"/>
  <c r="G334"/>
  <c r="I334" s="1"/>
  <c r="A335"/>
  <c r="C335"/>
  <c r="D335"/>
  <c r="E335"/>
  <c r="F335"/>
  <c r="A336"/>
  <c r="C336"/>
  <c r="D336"/>
  <c r="E336"/>
  <c r="F336"/>
  <c r="A337"/>
  <c r="C337"/>
  <c r="D337"/>
  <c r="E337"/>
  <c r="F337"/>
  <c r="G337"/>
  <c r="I337" s="1"/>
  <c r="A338"/>
  <c r="C338"/>
  <c r="D338"/>
  <c r="E338"/>
  <c r="F338"/>
  <c r="G338"/>
  <c r="I338" s="1"/>
  <c r="A339"/>
  <c r="C339"/>
  <c r="D339"/>
  <c r="E339"/>
  <c r="F339"/>
  <c r="G339"/>
  <c r="I339" s="1"/>
  <c r="A340"/>
  <c r="C340"/>
  <c r="D340"/>
  <c r="E340"/>
  <c r="F340"/>
  <c r="A341"/>
  <c r="C341"/>
  <c r="D341"/>
  <c r="E341"/>
  <c r="F341"/>
  <c r="A342"/>
  <c r="C342"/>
  <c r="D342"/>
  <c r="E342"/>
  <c r="F342"/>
  <c r="A343"/>
  <c r="C343"/>
  <c r="D343"/>
  <c r="E343"/>
  <c r="F343"/>
  <c r="A344"/>
  <c r="C344"/>
  <c r="D344"/>
  <c r="E344"/>
  <c r="F344"/>
  <c r="A345"/>
  <c r="C345"/>
  <c r="D345"/>
  <c r="E345"/>
  <c r="F345"/>
  <c r="A346"/>
  <c r="C346"/>
  <c r="D346"/>
  <c r="E346"/>
  <c r="F346"/>
  <c r="A347"/>
  <c r="C347"/>
  <c r="D347"/>
  <c r="E347"/>
  <c r="F347"/>
  <c r="G347"/>
  <c r="I347" s="1"/>
  <c r="A348"/>
  <c r="C348"/>
  <c r="D348"/>
  <c r="E348"/>
  <c r="F348"/>
  <c r="E246"/>
  <c r="F246"/>
  <c r="A246"/>
  <c r="A241"/>
  <c r="C241"/>
  <c r="D241"/>
  <c r="E241"/>
  <c r="F241"/>
  <c r="A242"/>
  <c r="C242"/>
  <c r="D242"/>
  <c r="E242"/>
  <c r="F242"/>
  <c r="A243"/>
  <c r="C243"/>
  <c r="D243"/>
  <c r="E243"/>
  <c r="F243"/>
  <c r="A244"/>
  <c r="C244"/>
  <c r="D244"/>
  <c r="E244"/>
  <c r="F244"/>
  <c r="A245"/>
  <c r="C245"/>
  <c r="D245"/>
  <c r="E245"/>
  <c r="F245"/>
  <c r="G245"/>
  <c r="I245" s="1"/>
  <c r="C240"/>
  <c r="D240"/>
  <c r="E240"/>
  <c r="F240"/>
  <c r="A240"/>
  <c r="A178"/>
  <c r="C178"/>
  <c r="D178"/>
  <c r="F178"/>
  <c r="A207"/>
  <c r="C207"/>
  <c r="D207"/>
  <c r="F207"/>
  <c r="A208"/>
  <c r="C208"/>
  <c r="D208"/>
  <c r="E208"/>
  <c r="F208"/>
  <c r="G208"/>
  <c r="I208" s="1"/>
  <c r="A209"/>
  <c r="C209"/>
  <c r="D209"/>
  <c r="E209"/>
  <c r="F209"/>
  <c r="A210"/>
  <c r="C210"/>
  <c r="D210"/>
  <c r="E210"/>
  <c r="F210"/>
  <c r="A211"/>
  <c r="C211"/>
  <c r="D211"/>
  <c r="E211"/>
  <c r="F211"/>
  <c r="G211"/>
  <c r="I211" s="1"/>
  <c r="A212"/>
  <c r="C212"/>
  <c r="D212"/>
  <c r="E212"/>
  <c r="F212"/>
  <c r="A213"/>
  <c r="C213"/>
  <c r="D213"/>
  <c r="E213"/>
  <c r="F213"/>
  <c r="A214"/>
  <c r="C214"/>
  <c r="D214"/>
  <c r="E214"/>
  <c r="F214"/>
  <c r="A215"/>
  <c r="C215"/>
  <c r="D215"/>
  <c r="E215"/>
  <c r="F215"/>
  <c r="A216"/>
  <c r="C216"/>
  <c r="D216"/>
  <c r="E216"/>
  <c r="F216"/>
  <c r="A217"/>
  <c r="C217"/>
  <c r="D217"/>
  <c r="E217"/>
  <c r="F217"/>
  <c r="G217"/>
  <c r="I217" s="1"/>
  <c r="A172"/>
  <c r="C172"/>
  <c r="D172"/>
  <c r="E172"/>
  <c r="F172"/>
  <c r="A173"/>
  <c r="C173"/>
  <c r="D173"/>
  <c r="E173"/>
  <c r="F173"/>
  <c r="A174"/>
  <c r="C174"/>
  <c r="D174"/>
  <c r="E174"/>
  <c r="F174"/>
  <c r="G174"/>
  <c r="I174" s="1"/>
  <c r="A175"/>
  <c r="C175"/>
  <c r="D175"/>
  <c r="E175"/>
  <c r="F175"/>
  <c r="A176"/>
  <c r="C176"/>
  <c r="D176"/>
  <c r="E176"/>
  <c r="F176"/>
  <c r="A177"/>
  <c r="C177"/>
  <c r="D177"/>
  <c r="E177"/>
  <c r="F177"/>
  <c r="G177"/>
  <c r="I177" s="1"/>
  <c r="A158"/>
  <c r="E158"/>
  <c r="F158"/>
  <c r="A159"/>
  <c r="E159"/>
  <c r="F159"/>
  <c r="A160"/>
  <c r="E160"/>
  <c r="F160"/>
  <c r="A161"/>
  <c r="C161"/>
  <c r="D161"/>
  <c r="E161"/>
  <c r="F161"/>
  <c r="A162"/>
  <c r="C162"/>
  <c r="D162"/>
  <c r="E162"/>
  <c r="F162"/>
  <c r="A163"/>
  <c r="C163"/>
  <c r="D163"/>
  <c r="E163"/>
  <c r="F163"/>
  <c r="G163"/>
  <c r="I163" s="1"/>
  <c r="A164"/>
  <c r="C164"/>
  <c r="D164"/>
  <c r="E164"/>
  <c r="F164"/>
  <c r="A165"/>
  <c r="C165"/>
  <c r="D165"/>
  <c r="E165"/>
  <c r="F165"/>
  <c r="A170"/>
  <c r="C170"/>
  <c r="D170"/>
  <c r="E170"/>
  <c r="F170"/>
  <c r="A171"/>
  <c r="C171"/>
  <c r="D171"/>
  <c r="E171"/>
  <c r="F171"/>
  <c r="C157"/>
  <c r="D157"/>
  <c r="E157"/>
  <c r="F157"/>
  <c r="A157"/>
  <c r="A151"/>
  <c r="C151"/>
  <c r="D151"/>
  <c r="E151"/>
  <c r="F151"/>
  <c r="A152"/>
  <c r="C152"/>
  <c r="D152"/>
  <c r="E152"/>
  <c r="F152"/>
  <c r="A153"/>
  <c r="C153"/>
  <c r="D153"/>
  <c r="E153"/>
  <c r="F153"/>
  <c r="A154"/>
  <c r="C154"/>
  <c r="D154"/>
  <c r="E154"/>
  <c r="F154"/>
  <c r="A155"/>
  <c r="C155"/>
  <c r="D155"/>
  <c r="E155"/>
  <c r="F155"/>
  <c r="A156"/>
  <c r="C156"/>
  <c r="D156"/>
  <c r="E156"/>
  <c r="F156"/>
  <c r="G156"/>
  <c r="I156" s="1"/>
  <c r="A133"/>
  <c r="C133"/>
  <c r="D133"/>
  <c r="E133"/>
  <c r="F133"/>
  <c r="A134"/>
  <c r="C134"/>
  <c r="D134"/>
  <c r="E134"/>
  <c r="F134"/>
  <c r="A135"/>
  <c r="C135"/>
  <c r="D135"/>
  <c r="E135"/>
  <c r="F135"/>
  <c r="A136"/>
  <c r="C136"/>
  <c r="D136"/>
  <c r="E136"/>
  <c r="F136"/>
  <c r="G136"/>
  <c r="I136" s="1"/>
  <c r="C132"/>
  <c r="D132"/>
  <c r="E132"/>
  <c r="F132"/>
  <c r="A132"/>
  <c r="A131"/>
  <c r="C131"/>
  <c r="D131"/>
  <c r="E131"/>
  <c r="F131"/>
  <c r="G130"/>
  <c r="A121"/>
  <c r="C121"/>
  <c r="D121"/>
  <c r="E121"/>
  <c r="F121"/>
  <c r="A122"/>
  <c r="C122"/>
  <c r="D122"/>
  <c r="E122"/>
  <c r="F122"/>
  <c r="A123"/>
  <c r="C123"/>
  <c r="D123"/>
  <c r="E123"/>
  <c r="F123"/>
  <c r="A124"/>
  <c r="C124"/>
  <c r="D124"/>
  <c r="E124"/>
  <c r="F124"/>
  <c r="A125"/>
  <c r="C125"/>
  <c r="D125"/>
  <c r="E125"/>
  <c r="F125"/>
  <c r="G124"/>
  <c r="A126"/>
  <c r="C126"/>
  <c r="D126"/>
  <c r="E126"/>
  <c r="F126"/>
  <c r="A127"/>
  <c r="C127"/>
  <c r="D127"/>
  <c r="E127"/>
  <c r="F127"/>
  <c r="A128"/>
  <c r="C128"/>
  <c r="D128"/>
  <c r="E128"/>
  <c r="F128"/>
  <c r="A129"/>
  <c r="C129"/>
  <c r="D129"/>
  <c r="E129"/>
  <c r="F129"/>
  <c r="A130"/>
  <c r="C130"/>
  <c r="D130"/>
  <c r="E130"/>
  <c r="F130"/>
  <c r="C120"/>
  <c r="D120"/>
  <c r="F120"/>
  <c r="A120"/>
  <c r="A26"/>
  <c r="C26"/>
  <c r="D26"/>
  <c r="E26"/>
  <c r="F26"/>
  <c r="A27"/>
  <c r="C27"/>
  <c r="D27"/>
  <c r="E27"/>
  <c r="F27"/>
  <c r="A28"/>
  <c r="C28"/>
  <c r="D28"/>
  <c r="E28"/>
  <c r="F28"/>
  <c r="G28"/>
  <c r="I28" s="1"/>
  <c r="A29"/>
  <c r="C29"/>
  <c r="D29"/>
  <c r="E29"/>
  <c r="F29"/>
  <c r="A30"/>
  <c r="C30"/>
  <c r="D30"/>
  <c r="E30"/>
  <c r="F30"/>
  <c r="A31"/>
  <c r="C31"/>
  <c r="D31"/>
  <c r="E31"/>
  <c r="F31"/>
  <c r="A32"/>
  <c r="C32"/>
  <c r="D32"/>
  <c r="E32"/>
  <c r="F32"/>
  <c r="A33"/>
  <c r="C33"/>
  <c r="D33"/>
  <c r="E33"/>
  <c r="F33"/>
  <c r="A34"/>
  <c r="C34"/>
  <c r="D34"/>
  <c r="E34"/>
  <c r="F34"/>
  <c r="A35"/>
  <c r="C35"/>
  <c r="D35"/>
  <c r="E35"/>
  <c r="F35"/>
  <c r="G35"/>
  <c r="I35" s="1"/>
  <c r="A36"/>
  <c r="C36"/>
  <c r="D36"/>
  <c r="E36"/>
  <c r="F36"/>
  <c r="A37"/>
  <c r="C37"/>
  <c r="D37"/>
  <c r="E37"/>
  <c r="F37"/>
  <c r="A38"/>
  <c r="C38"/>
  <c r="D38"/>
  <c r="E38"/>
  <c r="F38"/>
  <c r="G38"/>
  <c r="I38" s="1"/>
  <c r="A39"/>
  <c r="C39"/>
  <c r="D39"/>
  <c r="E39"/>
  <c r="F39"/>
  <c r="A40"/>
  <c r="C40"/>
  <c r="D40"/>
  <c r="E40"/>
  <c r="F40"/>
  <c r="A41"/>
  <c r="C41"/>
  <c r="D41"/>
  <c r="E41"/>
  <c r="F41"/>
  <c r="A42"/>
  <c r="C42"/>
  <c r="D42"/>
  <c r="E42"/>
  <c r="F42"/>
  <c r="A43"/>
  <c r="C43"/>
  <c r="D43"/>
  <c r="E43"/>
  <c r="F43"/>
  <c r="G43"/>
  <c r="I43" s="1"/>
  <c r="A44"/>
  <c r="C44"/>
  <c r="D44"/>
  <c r="E44"/>
  <c r="F44"/>
  <c r="A45"/>
  <c r="C45"/>
  <c r="D45"/>
  <c r="E45"/>
  <c r="F45"/>
  <c r="A46"/>
  <c r="C46"/>
  <c r="D46"/>
  <c r="E46"/>
  <c r="F46"/>
  <c r="A47"/>
  <c r="C47"/>
  <c r="D47"/>
  <c r="E47"/>
  <c r="F47"/>
  <c r="A48"/>
  <c r="C48"/>
  <c r="D48"/>
  <c r="E48"/>
  <c r="F48"/>
  <c r="G48"/>
  <c r="I48" s="1"/>
  <c r="A49"/>
  <c r="C49"/>
  <c r="D49"/>
  <c r="E49"/>
  <c r="F49"/>
  <c r="A50"/>
  <c r="C50"/>
  <c r="D50"/>
  <c r="E50"/>
  <c r="F50"/>
  <c r="A51"/>
  <c r="C51"/>
  <c r="D51"/>
  <c r="E51"/>
  <c r="F51"/>
  <c r="A52"/>
  <c r="C52"/>
  <c r="D52"/>
  <c r="E52"/>
  <c r="F52"/>
  <c r="A53"/>
  <c r="C53"/>
  <c r="D53"/>
  <c r="E53"/>
  <c r="F53"/>
  <c r="G53"/>
  <c r="I53" s="1"/>
  <c r="A54"/>
  <c r="C54"/>
  <c r="D54"/>
  <c r="E54"/>
  <c r="F54"/>
  <c r="A55"/>
  <c r="C55"/>
  <c r="D55"/>
  <c r="E55"/>
  <c r="F55"/>
  <c r="A56"/>
  <c r="C56"/>
  <c r="D56"/>
  <c r="E56"/>
  <c r="F56"/>
  <c r="A57"/>
  <c r="C57"/>
  <c r="D57"/>
  <c r="E57"/>
  <c r="F57"/>
  <c r="A58"/>
  <c r="C58"/>
  <c r="D58"/>
  <c r="E58"/>
  <c r="F58"/>
  <c r="A59"/>
  <c r="C59"/>
  <c r="D59"/>
  <c r="E59"/>
  <c r="F59"/>
  <c r="G59"/>
  <c r="I59" s="1"/>
  <c r="A60"/>
  <c r="C60"/>
  <c r="D60"/>
  <c r="E60"/>
  <c r="F60"/>
  <c r="A61"/>
  <c r="C61"/>
  <c r="D61"/>
  <c r="E61"/>
  <c r="F61"/>
  <c r="A62"/>
  <c r="C62"/>
  <c r="D62"/>
  <c r="E62"/>
  <c r="F62"/>
  <c r="G62"/>
  <c r="I62" s="1"/>
  <c r="A63"/>
  <c r="C63"/>
  <c r="D63"/>
  <c r="E63"/>
  <c r="F63"/>
  <c r="A64"/>
  <c r="C64"/>
  <c r="D64"/>
  <c r="E64"/>
  <c r="F64"/>
  <c r="A65"/>
  <c r="C65"/>
  <c r="D65"/>
  <c r="E65"/>
  <c r="F65"/>
  <c r="A66"/>
  <c r="C66"/>
  <c r="D66"/>
  <c r="E66"/>
  <c r="F66"/>
  <c r="A67"/>
  <c r="C67"/>
  <c r="D67"/>
  <c r="E67"/>
  <c r="F67"/>
  <c r="G67"/>
  <c r="I67" s="1"/>
  <c r="A68"/>
  <c r="C68"/>
  <c r="D68"/>
  <c r="E68"/>
  <c r="F68"/>
  <c r="A69"/>
  <c r="C69"/>
  <c r="D69"/>
  <c r="E69"/>
  <c r="F69"/>
  <c r="A70"/>
  <c r="C70"/>
  <c r="D70"/>
  <c r="E70"/>
  <c r="F70"/>
  <c r="A71"/>
  <c r="C71"/>
  <c r="D71"/>
  <c r="E71"/>
  <c r="F71"/>
  <c r="A72"/>
  <c r="C72"/>
  <c r="D72"/>
  <c r="E72"/>
  <c r="F72"/>
  <c r="A73"/>
  <c r="C73"/>
  <c r="D73"/>
  <c r="E73"/>
  <c r="F73"/>
  <c r="G73"/>
  <c r="I73" s="1"/>
  <c r="A74"/>
  <c r="C74"/>
  <c r="D74"/>
  <c r="E74"/>
  <c r="F74"/>
  <c r="A75"/>
  <c r="C75"/>
  <c r="D75"/>
  <c r="E75"/>
  <c r="F75"/>
  <c r="A76"/>
  <c r="C76"/>
  <c r="D76"/>
  <c r="E76"/>
  <c r="F76"/>
  <c r="G76"/>
  <c r="I76" s="1"/>
  <c r="A77"/>
  <c r="C77"/>
  <c r="D77"/>
  <c r="E77"/>
  <c r="F77"/>
  <c r="A78"/>
  <c r="C78"/>
  <c r="D78"/>
  <c r="E78"/>
  <c r="F78"/>
  <c r="A79"/>
  <c r="C79"/>
  <c r="D79"/>
  <c r="E79"/>
  <c r="F79"/>
  <c r="A80"/>
  <c r="C80"/>
  <c r="D80"/>
  <c r="E80"/>
  <c r="F80"/>
  <c r="A81"/>
  <c r="C81"/>
  <c r="D81"/>
  <c r="E81"/>
  <c r="F81"/>
  <c r="G81"/>
  <c r="I81" s="1"/>
  <c r="A82"/>
  <c r="C82"/>
  <c r="D82"/>
  <c r="E82"/>
  <c r="F82"/>
  <c r="A83"/>
  <c r="C83"/>
  <c r="D83"/>
  <c r="E83"/>
  <c r="F83"/>
  <c r="A84"/>
  <c r="C84"/>
  <c r="D84"/>
  <c r="E84"/>
  <c r="F84"/>
  <c r="G84"/>
  <c r="I84" s="1"/>
  <c r="A95"/>
  <c r="C95"/>
  <c r="D95"/>
  <c r="E95"/>
  <c r="F95"/>
  <c r="A96"/>
  <c r="C96"/>
  <c r="D96"/>
  <c r="E96"/>
  <c r="F96"/>
  <c r="A97"/>
  <c r="C97"/>
  <c r="D97"/>
  <c r="E97"/>
  <c r="F97"/>
  <c r="A98"/>
  <c r="C98"/>
  <c r="D98"/>
  <c r="E98"/>
  <c r="F98"/>
  <c r="A99"/>
  <c r="C99"/>
  <c r="D99"/>
  <c r="E99"/>
  <c r="F99"/>
  <c r="A100"/>
  <c r="C100"/>
  <c r="D100"/>
  <c r="E100"/>
  <c r="F100"/>
  <c r="G100"/>
  <c r="I100" s="1"/>
  <c r="A101"/>
  <c r="C101"/>
  <c r="D101"/>
  <c r="E101"/>
  <c r="F101"/>
  <c r="G101"/>
  <c r="I101" s="1"/>
  <c r="A102"/>
  <c r="C102"/>
  <c r="D102"/>
  <c r="E102"/>
  <c r="F102"/>
  <c r="G102"/>
  <c r="I102" s="1"/>
  <c r="A103"/>
  <c r="C103"/>
  <c r="D103"/>
  <c r="E103"/>
  <c r="F103"/>
  <c r="A104"/>
  <c r="C104"/>
  <c r="D104"/>
  <c r="E104"/>
  <c r="F104"/>
  <c r="A105"/>
  <c r="C105"/>
  <c r="D105"/>
  <c r="E105"/>
  <c r="F105"/>
  <c r="G105"/>
  <c r="I105" s="1"/>
  <c r="A106"/>
  <c r="C106"/>
  <c r="D106"/>
  <c r="E106"/>
  <c r="F106"/>
  <c r="G106"/>
  <c r="I106" s="1"/>
  <c r="A107"/>
  <c r="C107"/>
  <c r="D107"/>
  <c r="E107"/>
  <c r="F107"/>
  <c r="A108"/>
  <c r="C108"/>
  <c r="D108"/>
  <c r="E108"/>
  <c r="F108"/>
  <c r="A109"/>
  <c r="C109"/>
  <c r="D109"/>
  <c r="E109"/>
  <c r="F109"/>
  <c r="G109"/>
  <c r="I109" s="1"/>
  <c r="A111"/>
  <c r="C111"/>
  <c r="D111"/>
  <c r="E111"/>
  <c r="F111"/>
  <c r="A112"/>
  <c r="C112"/>
  <c r="D112"/>
  <c r="E112"/>
  <c r="F112"/>
  <c r="A113"/>
  <c r="C113"/>
  <c r="D113"/>
  <c r="E113"/>
  <c r="F113"/>
  <c r="A114"/>
  <c r="C114"/>
  <c r="D114"/>
  <c r="E114"/>
  <c r="F114"/>
  <c r="A115"/>
  <c r="C115"/>
  <c r="D115"/>
  <c r="E115"/>
  <c r="F115"/>
  <c r="G115"/>
  <c r="I115" s="1"/>
  <c r="A116"/>
  <c r="C116"/>
  <c r="D116"/>
  <c r="E116"/>
  <c r="F116"/>
  <c r="A117"/>
  <c r="C117"/>
  <c r="D117"/>
  <c r="E117"/>
  <c r="F117"/>
  <c r="G117"/>
  <c r="I117" s="1"/>
  <c r="A118"/>
  <c r="C118"/>
  <c r="D118"/>
  <c r="E118"/>
  <c r="F118"/>
  <c r="G118"/>
  <c r="I118" s="1"/>
  <c r="G114" l="1"/>
  <c r="I114" s="1"/>
  <c r="G83"/>
  <c r="I83" s="1"/>
  <c r="G75"/>
  <c r="I75" s="1"/>
  <c r="G61"/>
  <c r="I61" s="1"/>
  <c r="G47"/>
  <c r="I47" s="1"/>
  <c r="G37"/>
  <c r="I37" s="1"/>
  <c r="G123"/>
  <c r="G216"/>
  <c r="I216" s="1"/>
  <c r="G207"/>
  <c r="I207" s="1"/>
  <c r="G346"/>
  <c r="I346" s="1"/>
  <c r="G332"/>
  <c r="I332" s="1"/>
  <c r="G308"/>
  <c r="I308" s="1"/>
  <c r="G304"/>
  <c r="I304" s="1"/>
  <c r="G278"/>
  <c r="I278" s="1"/>
  <c r="G260"/>
  <c r="I260" s="1"/>
  <c r="G251"/>
  <c r="I251" s="1"/>
  <c r="G297"/>
  <c r="I297" s="1"/>
  <c r="G370"/>
  <c r="I370" s="1"/>
  <c r="G364"/>
  <c r="I364" s="1"/>
  <c r="G434"/>
  <c r="I434" s="1"/>
  <c r="G164"/>
  <c r="I164" s="1"/>
  <c r="G108"/>
  <c r="I108" s="1"/>
  <c r="G80"/>
  <c r="I80" s="1"/>
  <c r="G72"/>
  <c r="I72" s="1"/>
  <c r="G66"/>
  <c r="I66" s="1"/>
  <c r="G58"/>
  <c r="I58" s="1"/>
  <c r="G52"/>
  <c r="I52" s="1"/>
  <c r="G34"/>
  <c r="I34" s="1"/>
  <c r="G129"/>
  <c r="G135"/>
  <c r="I135" s="1"/>
  <c r="G155"/>
  <c r="I155" s="1"/>
  <c r="G162"/>
  <c r="I162" s="1"/>
  <c r="G176"/>
  <c r="I176" s="1"/>
  <c r="G173"/>
  <c r="I173" s="1"/>
  <c r="G210"/>
  <c r="I210" s="1"/>
  <c r="G244"/>
  <c r="I244" s="1"/>
  <c r="G290"/>
  <c r="I290" s="1"/>
  <c r="G284"/>
  <c r="I284" s="1"/>
  <c r="G275"/>
  <c r="I275" s="1"/>
  <c r="G271"/>
  <c r="I271" s="1"/>
  <c r="G267"/>
  <c r="I267" s="1"/>
  <c r="G255"/>
  <c r="I255" s="1"/>
  <c r="G353"/>
  <c r="I353" s="1"/>
  <c r="G359"/>
  <c r="I359" s="1"/>
  <c r="G427"/>
  <c r="I427" s="1"/>
  <c r="G424"/>
  <c r="I424" s="1"/>
  <c r="G147"/>
  <c r="I147" s="1"/>
  <c r="G416"/>
  <c r="I416" s="1"/>
  <c r="G412"/>
  <c r="I412" s="1"/>
  <c r="G321"/>
  <c r="I321" s="1"/>
  <c r="G336"/>
  <c r="I336" s="1"/>
  <c r="G402"/>
  <c r="I402" s="1"/>
  <c r="G388"/>
  <c r="I388" s="1"/>
  <c r="G392"/>
  <c r="I392" s="1"/>
  <c r="G327"/>
  <c r="I327" s="1"/>
  <c r="G316"/>
  <c r="I316" s="1"/>
  <c r="G407"/>
  <c r="I407" s="1"/>
  <c r="G398"/>
  <c r="I398" s="1"/>
  <c r="G383"/>
  <c r="I383" s="1"/>
  <c r="G116"/>
  <c r="I116" s="1"/>
  <c r="G104"/>
  <c r="I104" s="1"/>
  <c r="G99"/>
  <c r="I99" s="1"/>
  <c r="G406" l="1"/>
  <c r="I406" s="1"/>
  <c r="G387"/>
  <c r="I387" s="1"/>
  <c r="G397"/>
  <c r="I397" s="1"/>
  <c r="G315"/>
  <c r="I315" s="1"/>
  <c r="G391"/>
  <c r="I391" s="1"/>
  <c r="G411"/>
  <c r="I411" s="1"/>
  <c r="G146"/>
  <c r="I146" s="1"/>
  <c r="G423"/>
  <c r="I423" s="1"/>
  <c r="G426"/>
  <c r="I426" s="1"/>
  <c r="G358"/>
  <c r="I358" s="1"/>
  <c r="G352"/>
  <c r="I352" s="1"/>
  <c r="G254"/>
  <c r="I254" s="1"/>
  <c r="G266"/>
  <c r="I266" s="1"/>
  <c r="G270"/>
  <c r="I270" s="1"/>
  <c r="G274"/>
  <c r="I274" s="1"/>
  <c r="G283"/>
  <c r="I283" s="1"/>
  <c r="G289"/>
  <c r="I289" s="1"/>
  <c r="G243"/>
  <c r="I243" s="1"/>
  <c r="G209"/>
  <c r="I209" s="1"/>
  <c r="G172"/>
  <c r="I172" s="1"/>
  <c r="G175"/>
  <c r="I175" s="1"/>
  <c r="G161"/>
  <c r="I161" s="1"/>
  <c r="G154"/>
  <c r="I154" s="1"/>
  <c r="G134"/>
  <c r="I134" s="1"/>
  <c r="G128"/>
  <c r="G33"/>
  <c r="I33" s="1"/>
  <c r="G51"/>
  <c r="I51" s="1"/>
  <c r="G57"/>
  <c r="I57" s="1"/>
  <c r="G65"/>
  <c r="I65" s="1"/>
  <c r="G71"/>
  <c r="I71" s="1"/>
  <c r="G79"/>
  <c r="I79" s="1"/>
  <c r="G107"/>
  <c r="I107" s="1"/>
  <c r="G433"/>
  <c r="I433" s="1"/>
  <c r="G363"/>
  <c r="I363" s="1"/>
  <c r="G369"/>
  <c r="I369" s="1"/>
  <c r="G296"/>
  <c r="I296" s="1"/>
  <c r="G250"/>
  <c r="I250" s="1"/>
  <c r="G259"/>
  <c r="I259" s="1"/>
  <c r="G277"/>
  <c r="I277" s="1"/>
  <c r="G303"/>
  <c r="I303" s="1"/>
  <c r="G307"/>
  <c r="I307" s="1"/>
  <c r="G331"/>
  <c r="I331" s="1"/>
  <c r="G345"/>
  <c r="I345" s="1"/>
  <c r="G215"/>
  <c r="I215" s="1"/>
  <c r="G122"/>
  <c r="G36"/>
  <c r="I36" s="1"/>
  <c r="G46"/>
  <c r="I46" s="1"/>
  <c r="G60"/>
  <c r="I60" s="1"/>
  <c r="G74"/>
  <c r="I74" s="1"/>
  <c r="G82"/>
  <c r="I82" s="1"/>
  <c r="G113"/>
  <c r="I113" s="1"/>
  <c r="G103"/>
  <c r="I103" s="1"/>
  <c r="G326"/>
  <c r="I326" s="1"/>
  <c r="G335"/>
  <c r="I335" s="1"/>
  <c r="G320"/>
  <c r="I320" s="1"/>
  <c r="G415"/>
  <c r="I415" s="1"/>
  <c r="G314"/>
  <c r="A578" i="2"/>
  <c r="C578"/>
  <c r="D578"/>
  <c r="E578"/>
  <c r="F578"/>
  <c r="A579"/>
  <c r="C579"/>
  <c r="D579"/>
  <c r="E579"/>
  <c r="F579"/>
  <c r="A627"/>
  <c r="C627"/>
  <c r="D627"/>
  <c r="E627"/>
  <c r="F627"/>
  <c r="A628"/>
  <c r="C628"/>
  <c r="D628"/>
  <c r="E628"/>
  <c r="F628"/>
  <c r="A629"/>
  <c r="C629"/>
  <c r="D629"/>
  <c r="E629"/>
  <c r="F629"/>
  <c r="G629"/>
  <c r="H629"/>
  <c r="A630"/>
  <c r="C630"/>
  <c r="D630"/>
  <c r="E630"/>
  <c r="F630"/>
  <c r="A631"/>
  <c r="C631"/>
  <c r="D631"/>
  <c r="E631"/>
  <c r="F631"/>
  <c r="A632"/>
  <c r="C632"/>
  <c r="D632"/>
  <c r="E632"/>
  <c r="F632"/>
  <c r="G632"/>
  <c r="C577"/>
  <c r="D577"/>
  <c r="E577"/>
  <c r="F577"/>
  <c r="A577"/>
  <c r="A143"/>
  <c r="G313" i="4" l="1"/>
  <c r="I313" s="1"/>
  <c r="I314"/>
  <c r="I629" i="2"/>
  <c r="G98" i="4"/>
  <c r="G325"/>
  <c r="G45"/>
  <c r="I45" s="1"/>
  <c r="G121"/>
  <c r="G214"/>
  <c r="I214" s="1"/>
  <c r="G344"/>
  <c r="I344" s="1"/>
  <c r="G306"/>
  <c r="I306" s="1"/>
  <c r="G302"/>
  <c r="I302" s="1"/>
  <c r="G258"/>
  <c r="I258" s="1"/>
  <c r="G249"/>
  <c r="I249" s="1"/>
  <c r="G295"/>
  <c r="I295" s="1"/>
  <c r="G368"/>
  <c r="G362"/>
  <c r="I362" s="1"/>
  <c r="G432"/>
  <c r="I432" s="1"/>
  <c r="G78"/>
  <c r="I78" s="1"/>
  <c r="G70"/>
  <c r="I70" s="1"/>
  <c r="G64"/>
  <c r="I64" s="1"/>
  <c r="G56"/>
  <c r="I56" s="1"/>
  <c r="G50"/>
  <c r="I50" s="1"/>
  <c r="G32"/>
  <c r="I32" s="1"/>
  <c r="G127"/>
  <c r="G133"/>
  <c r="I133" s="1"/>
  <c r="G153"/>
  <c r="I153" s="1"/>
  <c r="G160"/>
  <c r="I160" s="1"/>
  <c r="G171"/>
  <c r="I171" s="1"/>
  <c r="G242"/>
  <c r="I242" s="1"/>
  <c r="G288"/>
  <c r="I288" s="1"/>
  <c r="G282"/>
  <c r="I282" s="1"/>
  <c r="G273"/>
  <c r="I273" s="1"/>
  <c r="G269"/>
  <c r="I269" s="1"/>
  <c r="G265"/>
  <c r="I265" s="1"/>
  <c r="G253"/>
  <c r="I253" s="1"/>
  <c r="G351"/>
  <c r="I351" s="1"/>
  <c r="G357"/>
  <c r="I357" s="1"/>
  <c r="G422"/>
  <c r="I422" s="1"/>
  <c r="G145"/>
  <c r="I145" s="1"/>
  <c r="G405"/>
  <c r="I405" s="1"/>
  <c r="G112"/>
  <c r="I112" s="1"/>
  <c r="G312"/>
  <c r="I312" s="1"/>
  <c r="G631" i="2"/>
  <c r="H632"/>
  <c r="I632" s="1"/>
  <c r="G628"/>
  <c r="H631"/>
  <c r="H628"/>
  <c r="H627"/>
  <c r="E44" i="33" s="1"/>
  <c r="G367" i="4" l="1"/>
  <c r="I367" s="1"/>
  <c r="I368"/>
  <c r="G324"/>
  <c r="I324" s="1"/>
  <c r="I325"/>
  <c r="H44" i="33"/>
  <c r="G44"/>
  <c r="I44"/>
  <c r="G97" i="4"/>
  <c r="I97" s="1"/>
  <c r="I98"/>
  <c r="I628" i="2"/>
  <c r="I631"/>
  <c r="G311" i="4"/>
  <c r="G396"/>
  <c r="I396" s="1"/>
  <c r="G144"/>
  <c r="I144" s="1"/>
  <c r="G421"/>
  <c r="I421" s="1"/>
  <c r="G356"/>
  <c r="I356" s="1"/>
  <c r="G350"/>
  <c r="I350" s="1"/>
  <c r="G264"/>
  <c r="I264" s="1"/>
  <c r="G281"/>
  <c r="I281" s="1"/>
  <c r="G287"/>
  <c r="I287" s="1"/>
  <c r="G241"/>
  <c r="I241" s="1"/>
  <c r="G152"/>
  <c r="I152" s="1"/>
  <c r="G132"/>
  <c r="I132" s="1"/>
  <c r="G126"/>
  <c r="G49"/>
  <c r="I49" s="1"/>
  <c r="G63"/>
  <c r="I63" s="1"/>
  <c r="G431"/>
  <c r="I431" s="1"/>
  <c r="G361"/>
  <c r="I361" s="1"/>
  <c r="G294"/>
  <c r="I294" s="1"/>
  <c r="G248"/>
  <c r="I248" s="1"/>
  <c r="G257"/>
  <c r="I257" s="1"/>
  <c r="G301"/>
  <c r="I301" s="1"/>
  <c r="G343"/>
  <c r="I343" s="1"/>
  <c r="G120"/>
  <c r="G44"/>
  <c r="I44" s="1"/>
  <c r="G111"/>
  <c r="I111" s="1"/>
  <c r="G170"/>
  <c r="I170" s="1"/>
  <c r="G31"/>
  <c r="I31" s="1"/>
  <c r="G55"/>
  <c r="I55" s="1"/>
  <c r="G69"/>
  <c r="I69" s="1"/>
  <c r="G77"/>
  <c r="I77" s="1"/>
  <c r="G213"/>
  <c r="I213" s="1"/>
  <c r="G627" i="2"/>
  <c r="G630"/>
  <c r="H630"/>
  <c r="C412"/>
  <c r="D412"/>
  <c r="E412"/>
  <c r="F412"/>
  <c r="G412"/>
  <c r="H412"/>
  <c r="A412"/>
  <c r="C251"/>
  <c r="D251"/>
  <c r="E251"/>
  <c r="F251"/>
  <c r="G251"/>
  <c r="H251"/>
  <c r="A251"/>
  <c r="C157"/>
  <c r="D157"/>
  <c r="E157"/>
  <c r="F157"/>
  <c r="G157"/>
  <c r="I157" s="1"/>
  <c r="A157"/>
  <c r="A207"/>
  <c r="C207"/>
  <c r="D207"/>
  <c r="E207"/>
  <c r="F207"/>
  <c r="G207"/>
  <c r="H207"/>
  <c r="A208"/>
  <c r="C208"/>
  <c r="D208"/>
  <c r="E208"/>
  <c r="F208"/>
  <c r="G208"/>
  <c r="H208"/>
  <c r="A209"/>
  <c r="C209"/>
  <c r="D209"/>
  <c r="E209"/>
  <c r="F209"/>
  <c r="G209"/>
  <c r="H209"/>
  <c r="C206"/>
  <c r="D206"/>
  <c r="E206"/>
  <c r="F206"/>
  <c r="A206"/>
  <c r="F188"/>
  <c r="A189"/>
  <c r="C189"/>
  <c r="D189"/>
  <c r="E189"/>
  <c r="F189"/>
  <c r="A190"/>
  <c r="C190"/>
  <c r="D190"/>
  <c r="E190"/>
  <c r="F190"/>
  <c r="G190"/>
  <c r="H190"/>
  <c r="A191"/>
  <c r="C191"/>
  <c r="D191"/>
  <c r="E191"/>
  <c r="F191"/>
  <c r="G191"/>
  <c r="H191"/>
  <c r="A192"/>
  <c r="C192"/>
  <c r="D192"/>
  <c r="E192"/>
  <c r="F192"/>
  <c r="G192"/>
  <c r="H192"/>
  <c r="C188"/>
  <c r="D188"/>
  <c r="E188"/>
  <c r="A188"/>
  <c r="H437"/>
  <c r="G437"/>
  <c r="G436" s="1"/>
  <c r="G435" s="1"/>
  <c r="G430" s="1"/>
  <c r="A337"/>
  <c r="C337"/>
  <c r="D337"/>
  <c r="E337"/>
  <c r="F337"/>
  <c r="A338"/>
  <c r="C338"/>
  <c r="D338"/>
  <c r="E338"/>
  <c r="F338"/>
  <c r="A339"/>
  <c r="C339"/>
  <c r="D339"/>
  <c r="E339"/>
  <c r="F339"/>
  <c r="G339"/>
  <c r="H339"/>
  <c r="C336"/>
  <c r="D336"/>
  <c r="E336"/>
  <c r="F336"/>
  <c r="A336"/>
  <c r="A320"/>
  <c r="C320"/>
  <c r="D320"/>
  <c r="E320"/>
  <c r="F320"/>
  <c r="A321"/>
  <c r="C321"/>
  <c r="D321"/>
  <c r="E321"/>
  <c r="F321"/>
  <c r="A322"/>
  <c r="C322"/>
  <c r="D322"/>
  <c r="E322"/>
  <c r="F322"/>
  <c r="G322"/>
  <c r="H322"/>
  <c r="C319"/>
  <c r="D319"/>
  <c r="E319"/>
  <c r="F319"/>
  <c r="A319"/>
  <c r="I627" l="1"/>
  <c r="D44" i="33"/>
  <c r="F44" s="1"/>
  <c r="G310" i="4"/>
  <c r="I310" s="1"/>
  <c r="I311"/>
  <c r="I190" i="2"/>
  <c r="I207"/>
  <c r="I630"/>
  <c r="I322"/>
  <c r="I191"/>
  <c r="I339"/>
  <c r="I208"/>
  <c r="I412"/>
  <c r="H436"/>
  <c r="I437"/>
  <c r="I192"/>
  <c r="I209"/>
  <c r="I251"/>
  <c r="G212" i="4"/>
  <c r="I212" s="1"/>
  <c r="G68"/>
  <c r="I68" s="1"/>
  <c r="G54"/>
  <c r="I54" s="1"/>
  <c r="G119"/>
  <c r="G342"/>
  <c r="I342" s="1"/>
  <c r="G300"/>
  <c r="I300" s="1"/>
  <c r="G293"/>
  <c r="I293" s="1"/>
  <c r="G430"/>
  <c r="I430" s="1"/>
  <c r="G151"/>
  <c r="I151" s="1"/>
  <c r="G240"/>
  <c r="G286"/>
  <c r="I286" s="1"/>
  <c r="G349"/>
  <c r="I349" s="1"/>
  <c r="G420"/>
  <c r="I420" s="1"/>
  <c r="G143"/>
  <c r="I143" s="1"/>
  <c r="G96"/>
  <c r="I96" s="1"/>
  <c r="G247"/>
  <c r="I247" s="1"/>
  <c r="G263"/>
  <c r="I263" s="1"/>
  <c r="G395"/>
  <c r="I395" s="1"/>
  <c r="H189" i="2"/>
  <c r="H206"/>
  <c r="G189"/>
  <c r="G321"/>
  <c r="H337"/>
  <c r="H338"/>
  <c r="G206"/>
  <c r="G336"/>
  <c r="G337"/>
  <c r="G338"/>
  <c r="G320"/>
  <c r="H321"/>
  <c r="I321" s="1"/>
  <c r="C67" i="33" l="1"/>
  <c r="E67" s="1"/>
  <c r="I240" i="4"/>
  <c r="C63" i="33"/>
  <c r="E63" s="1"/>
  <c r="I119" i="4"/>
  <c r="I189" i="2"/>
  <c r="I206"/>
  <c r="I337"/>
  <c r="I338"/>
  <c r="H435"/>
  <c r="I436"/>
  <c r="G137" i="4"/>
  <c r="G95"/>
  <c r="I95" s="1"/>
  <c r="G419"/>
  <c r="I419" s="1"/>
  <c r="G348"/>
  <c r="I348" s="1"/>
  <c r="G429"/>
  <c r="G292"/>
  <c r="I292" s="1"/>
  <c r="G299"/>
  <c r="I299" s="1"/>
  <c r="G341"/>
  <c r="I341" s="1"/>
  <c r="G262"/>
  <c r="I262" s="1"/>
  <c r="H336" i="2"/>
  <c r="I336" s="1"/>
  <c r="H320"/>
  <c r="I320" s="1"/>
  <c r="G319"/>
  <c r="C71" i="33" l="1"/>
  <c r="E71" s="1"/>
  <c r="I429" i="4"/>
  <c r="C64" i="33"/>
  <c r="E64" s="1"/>
  <c r="I137" i="4"/>
  <c r="H430" i="2"/>
  <c r="I430" s="1"/>
  <c r="I435"/>
  <c r="G340" i="4"/>
  <c r="G577" i="2"/>
  <c r="H319"/>
  <c r="I319" s="1"/>
  <c r="H21"/>
  <c r="H22"/>
  <c r="H27"/>
  <c r="H28"/>
  <c r="H29"/>
  <c r="H32"/>
  <c r="H33"/>
  <c r="H36"/>
  <c r="H37"/>
  <c r="H42"/>
  <c r="H43"/>
  <c r="H47"/>
  <c r="H48"/>
  <c r="H55"/>
  <c r="H59"/>
  <c r="H60"/>
  <c r="H61"/>
  <c r="H64"/>
  <c r="H65"/>
  <c r="H70"/>
  <c r="H71"/>
  <c r="H72"/>
  <c r="H77"/>
  <c r="H85"/>
  <c r="H88"/>
  <c r="I88" s="1"/>
  <c r="H92"/>
  <c r="I92" s="1"/>
  <c r="H93"/>
  <c r="I93" s="1"/>
  <c r="H114"/>
  <c r="H115"/>
  <c r="H116"/>
  <c r="H154"/>
  <c r="H156"/>
  <c r="H164"/>
  <c r="H165"/>
  <c r="H167"/>
  <c r="H168"/>
  <c r="H171"/>
  <c r="H172"/>
  <c r="H178"/>
  <c r="H195"/>
  <c r="H211"/>
  <c r="H212"/>
  <c r="H215"/>
  <c r="H216"/>
  <c r="H223"/>
  <c r="H224"/>
  <c r="H225"/>
  <c r="H228"/>
  <c r="H229"/>
  <c r="H232"/>
  <c r="H233"/>
  <c r="H242"/>
  <c r="H248"/>
  <c r="H250"/>
  <c r="H281"/>
  <c r="H288"/>
  <c r="H289"/>
  <c r="H290"/>
  <c r="H307"/>
  <c r="H318"/>
  <c r="H328"/>
  <c r="H335"/>
  <c r="H344"/>
  <c r="H348"/>
  <c r="H353"/>
  <c r="H359"/>
  <c r="H366"/>
  <c r="H376"/>
  <c r="H380"/>
  <c r="H388"/>
  <c r="H389"/>
  <c r="H390"/>
  <c r="H394"/>
  <c r="H399"/>
  <c r="H400"/>
  <c r="H401"/>
  <c r="H404"/>
  <c r="H405"/>
  <c r="H410"/>
  <c r="H411"/>
  <c r="H415"/>
  <c r="H416"/>
  <c r="H417"/>
  <c r="H420"/>
  <c r="H421"/>
  <c r="H429"/>
  <c r="H444"/>
  <c r="H449"/>
  <c r="H450"/>
  <c r="H451"/>
  <c r="H454"/>
  <c r="H455"/>
  <c r="H458"/>
  <c r="H459"/>
  <c r="H464"/>
  <c r="H467"/>
  <c r="H472"/>
  <c r="H473"/>
  <c r="H474"/>
  <c r="H476"/>
  <c r="H477"/>
  <c r="H481"/>
  <c r="H482"/>
  <c r="H483"/>
  <c r="H486"/>
  <c r="H487"/>
  <c r="H490"/>
  <c r="H491"/>
  <c r="H500"/>
  <c r="H508"/>
  <c r="H511"/>
  <c r="H516"/>
  <c r="H521"/>
  <c r="H526"/>
  <c r="H532"/>
  <c r="H535"/>
  <c r="H540"/>
  <c r="H546"/>
  <c r="H549"/>
  <c r="H554"/>
  <c r="H557"/>
  <c r="H592"/>
  <c r="H608"/>
  <c r="H609"/>
  <c r="H610"/>
  <c r="H613"/>
  <c r="H614"/>
  <c r="H617"/>
  <c r="H623"/>
  <c r="H625"/>
  <c r="H626"/>
  <c r="H640"/>
  <c r="H643"/>
  <c r="H651"/>
  <c r="H661"/>
  <c r="H672"/>
  <c r="H677"/>
  <c r="H684"/>
  <c r="G246" i="4" l="1"/>
  <c r="I340"/>
  <c r="H63" i="2"/>
  <c r="H166"/>
  <c r="H241"/>
  <c r="H375"/>
  <c r="H622"/>
  <c r="H466"/>
  <c r="H222"/>
  <c r="H539"/>
  <c r="H531"/>
  <c r="H485"/>
  <c r="H448"/>
  <c r="H428"/>
  <c r="H155"/>
  <c r="H146"/>
  <c r="H671"/>
  <c r="H419"/>
  <c r="H210"/>
  <c r="H177"/>
  <c r="H97"/>
  <c r="H639"/>
  <c r="H183"/>
  <c r="H137"/>
  <c r="I137" s="1"/>
  <c r="H351"/>
  <c r="H624"/>
  <c r="H607"/>
  <c r="H553"/>
  <c r="H545"/>
  <c r="H525"/>
  <c r="H515"/>
  <c r="H507"/>
  <c r="H471"/>
  <c r="H616"/>
  <c r="H612"/>
  <c r="H556"/>
  <c r="H548"/>
  <c r="H534"/>
  <c r="H520"/>
  <c r="H510"/>
  <c r="H480"/>
  <c r="H463"/>
  <c r="H453"/>
  <c r="H443"/>
  <c r="H365"/>
  <c r="H249"/>
  <c r="H247"/>
  <c r="H231"/>
  <c r="H227"/>
  <c r="H170"/>
  <c r="H162"/>
  <c r="H163"/>
  <c r="H153"/>
  <c r="H132"/>
  <c r="H76"/>
  <c r="H398"/>
  <c r="H392"/>
  <c r="H379"/>
  <c r="H357"/>
  <c r="H358"/>
  <c r="H347"/>
  <c r="H343"/>
  <c r="H287"/>
  <c r="H239"/>
  <c r="H499"/>
  <c r="H489"/>
  <c r="H475"/>
  <c r="H457"/>
  <c r="H675"/>
  <c r="H676"/>
  <c r="H660"/>
  <c r="H659"/>
  <c r="H87"/>
  <c r="I87" s="1"/>
  <c r="H650"/>
  <c r="H642"/>
  <c r="H414"/>
  <c r="H306"/>
  <c r="H280"/>
  <c r="H214"/>
  <c r="H121"/>
  <c r="I121" s="1"/>
  <c r="H127"/>
  <c r="H69"/>
  <c r="H58"/>
  <c r="H54"/>
  <c r="H53"/>
  <c r="H20"/>
  <c r="H113"/>
  <c r="H46"/>
  <c r="H41"/>
  <c r="H40"/>
  <c r="H35"/>
  <c r="H31"/>
  <c r="H26"/>
  <c r="H590"/>
  <c r="H591"/>
  <c r="H409"/>
  <c r="H403"/>
  <c r="H387"/>
  <c r="H352"/>
  <c r="H334"/>
  <c r="H327"/>
  <c r="H317"/>
  <c r="C360"/>
  <c r="D360"/>
  <c r="A360"/>
  <c r="C68" i="33" l="1"/>
  <c r="E68" s="1"/>
  <c r="I246" i="4"/>
  <c r="H364" i="2"/>
  <c r="H62"/>
  <c r="H112"/>
  <c r="H45"/>
  <c r="H19"/>
  <c r="H279"/>
  <c r="H649"/>
  <c r="H188"/>
  <c r="H316"/>
  <c r="H326"/>
  <c r="H151"/>
  <c r="H333"/>
  <c r="H305"/>
  <c r="H551"/>
  <c r="H427"/>
  <c r="H479"/>
  <c r="H506"/>
  <c r="H514"/>
  <c r="H524"/>
  <c r="H533"/>
  <c r="H544"/>
  <c r="H552"/>
  <c r="H226"/>
  <c r="H246"/>
  <c r="H402"/>
  <c r="H25"/>
  <c r="H34"/>
  <c r="H136"/>
  <c r="H135" s="1"/>
  <c r="H638"/>
  <c r="H86"/>
  <c r="I86" s="1"/>
  <c r="H176"/>
  <c r="H670"/>
  <c r="H145"/>
  <c r="H641"/>
  <c r="H220"/>
  <c r="H606"/>
  <c r="H461"/>
  <c r="H505"/>
  <c r="H620"/>
  <c r="H245"/>
  <c r="H465"/>
  <c r="H484"/>
  <c r="H509"/>
  <c r="H519"/>
  <c r="H530"/>
  <c r="H538"/>
  <c r="H547"/>
  <c r="H555"/>
  <c r="H611"/>
  <c r="H621"/>
  <c r="H221"/>
  <c r="H230"/>
  <c r="H374"/>
  <c r="H386"/>
  <c r="H406"/>
  <c r="H442"/>
  <c r="H452"/>
  <c r="H462"/>
  <c r="H615"/>
  <c r="H182"/>
  <c r="H413"/>
  <c r="H96"/>
  <c r="I96" s="1"/>
  <c r="H418"/>
  <c r="H30"/>
  <c r="H57"/>
  <c r="H66"/>
  <c r="H363"/>
  <c r="H120"/>
  <c r="H213"/>
  <c r="H193"/>
  <c r="H169"/>
  <c r="H161"/>
  <c r="H152"/>
  <c r="H131"/>
  <c r="H126"/>
  <c r="H75"/>
  <c r="H391"/>
  <c r="H378"/>
  <c r="H346"/>
  <c r="H342"/>
  <c r="H286"/>
  <c r="H237"/>
  <c r="H238"/>
  <c r="H498"/>
  <c r="H478"/>
  <c r="H488"/>
  <c r="H470"/>
  <c r="H456"/>
  <c r="H446"/>
  <c r="H447"/>
  <c r="H637"/>
  <c r="H205"/>
  <c r="H125"/>
  <c r="H56"/>
  <c r="H24"/>
  <c r="H397"/>
  <c r="H385"/>
  <c r="A501"/>
  <c r="A493"/>
  <c r="C493"/>
  <c r="G366"/>
  <c r="I366" s="1"/>
  <c r="G21"/>
  <c r="I21" s="1"/>
  <c r="G22"/>
  <c r="I22" s="1"/>
  <c r="G27"/>
  <c r="I27" s="1"/>
  <c r="G28"/>
  <c r="I28" s="1"/>
  <c r="G29"/>
  <c r="I29" s="1"/>
  <c r="G32"/>
  <c r="I32" s="1"/>
  <c r="G33"/>
  <c r="I33" s="1"/>
  <c r="G36"/>
  <c r="I36" s="1"/>
  <c r="G37"/>
  <c r="I37" s="1"/>
  <c r="G42"/>
  <c r="I42" s="1"/>
  <c r="G43"/>
  <c r="I43" s="1"/>
  <c r="G47"/>
  <c r="I47" s="1"/>
  <c r="G48"/>
  <c r="I48" s="1"/>
  <c r="G55"/>
  <c r="I55" s="1"/>
  <c r="G59"/>
  <c r="I59" s="1"/>
  <c r="G60"/>
  <c r="I60" s="1"/>
  <c r="G61"/>
  <c r="I61" s="1"/>
  <c r="G64"/>
  <c r="I64" s="1"/>
  <c r="G65"/>
  <c r="I65" s="1"/>
  <c r="G70"/>
  <c r="I70" s="1"/>
  <c r="G71"/>
  <c r="I71" s="1"/>
  <c r="G72"/>
  <c r="I72" s="1"/>
  <c r="G77"/>
  <c r="I77" s="1"/>
  <c r="G114"/>
  <c r="I114" s="1"/>
  <c r="G115"/>
  <c r="I115" s="1"/>
  <c r="G116"/>
  <c r="I116" s="1"/>
  <c r="G128"/>
  <c r="I128" s="1"/>
  <c r="G129"/>
  <c r="I129" s="1"/>
  <c r="G130"/>
  <c r="I130" s="1"/>
  <c r="G133"/>
  <c r="I133" s="1"/>
  <c r="G134"/>
  <c r="I134" s="1"/>
  <c r="G147"/>
  <c r="I147" s="1"/>
  <c r="G154"/>
  <c r="I154" s="1"/>
  <c r="G156"/>
  <c r="I156" s="1"/>
  <c r="G164"/>
  <c r="I164" s="1"/>
  <c r="G165"/>
  <c r="I165" s="1"/>
  <c r="G167"/>
  <c r="I167" s="1"/>
  <c r="G168"/>
  <c r="I168" s="1"/>
  <c r="G171"/>
  <c r="I171" s="1"/>
  <c r="G172"/>
  <c r="I172" s="1"/>
  <c r="G178"/>
  <c r="I178" s="1"/>
  <c r="G184"/>
  <c r="I184" s="1"/>
  <c r="G195"/>
  <c r="I195" s="1"/>
  <c r="G211"/>
  <c r="I211" s="1"/>
  <c r="G212"/>
  <c r="I212" s="1"/>
  <c r="G215"/>
  <c r="I215" s="1"/>
  <c r="G216"/>
  <c r="I216" s="1"/>
  <c r="G222"/>
  <c r="I222" s="1"/>
  <c r="G223"/>
  <c r="I223" s="1"/>
  <c r="G224"/>
  <c r="I224" s="1"/>
  <c r="G225"/>
  <c r="I225" s="1"/>
  <c r="G228"/>
  <c r="I228" s="1"/>
  <c r="G229"/>
  <c r="I229" s="1"/>
  <c r="G231"/>
  <c r="I231" s="1"/>
  <c r="G232"/>
  <c r="I232" s="1"/>
  <c r="G233"/>
  <c r="I233" s="1"/>
  <c r="G242"/>
  <c r="I242" s="1"/>
  <c r="G248"/>
  <c r="I248" s="1"/>
  <c r="G250"/>
  <c r="I250" s="1"/>
  <c r="G269"/>
  <c r="I269" s="1"/>
  <c r="G281"/>
  <c r="I281" s="1"/>
  <c r="G288"/>
  <c r="I288" s="1"/>
  <c r="G289"/>
  <c r="I289" s="1"/>
  <c r="G290"/>
  <c r="I290" s="1"/>
  <c r="G307"/>
  <c r="I307" s="1"/>
  <c r="G318"/>
  <c r="I318" s="1"/>
  <c r="G328"/>
  <c r="I328" s="1"/>
  <c r="G335"/>
  <c r="I335" s="1"/>
  <c r="G344"/>
  <c r="I344" s="1"/>
  <c r="G348"/>
  <c r="I348" s="1"/>
  <c r="G353"/>
  <c r="I353" s="1"/>
  <c r="G359"/>
  <c r="I359" s="1"/>
  <c r="G376"/>
  <c r="I376" s="1"/>
  <c r="G380"/>
  <c r="I380" s="1"/>
  <c r="G388"/>
  <c r="I388" s="1"/>
  <c r="G389"/>
  <c r="I389" s="1"/>
  <c r="G390"/>
  <c r="I390" s="1"/>
  <c r="G394"/>
  <c r="I394" s="1"/>
  <c r="G399"/>
  <c r="I399" s="1"/>
  <c r="G400"/>
  <c r="I400" s="1"/>
  <c r="G401"/>
  <c r="I401" s="1"/>
  <c r="G404"/>
  <c r="I404" s="1"/>
  <c r="G405"/>
  <c r="I405" s="1"/>
  <c r="G410"/>
  <c r="I410" s="1"/>
  <c r="G411"/>
  <c r="I411" s="1"/>
  <c r="G415"/>
  <c r="I415" s="1"/>
  <c r="G416"/>
  <c r="I416" s="1"/>
  <c r="G417"/>
  <c r="I417" s="1"/>
  <c r="G420"/>
  <c r="I420" s="1"/>
  <c r="G421"/>
  <c r="I421" s="1"/>
  <c r="G429"/>
  <c r="I429" s="1"/>
  <c r="G444"/>
  <c r="I444" s="1"/>
  <c r="G449"/>
  <c r="I449" s="1"/>
  <c r="G450"/>
  <c r="I450" s="1"/>
  <c r="G451"/>
  <c r="I451" s="1"/>
  <c r="G454"/>
  <c r="I454" s="1"/>
  <c r="G455"/>
  <c r="I455" s="1"/>
  <c r="G458"/>
  <c r="I458" s="1"/>
  <c r="G459"/>
  <c r="I459" s="1"/>
  <c r="G464"/>
  <c r="I464" s="1"/>
  <c r="G467"/>
  <c r="I467" s="1"/>
  <c r="G472"/>
  <c r="I472" s="1"/>
  <c r="G473"/>
  <c r="I473" s="1"/>
  <c r="G474"/>
  <c r="I474" s="1"/>
  <c r="G476"/>
  <c r="I476" s="1"/>
  <c r="G477"/>
  <c r="I477" s="1"/>
  <c r="G481"/>
  <c r="I481" s="1"/>
  <c r="G482"/>
  <c r="I482" s="1"/>
  <c r="G483"/>
  <c r="I483" s="1"/>
  <c r="G486"/>
  <c r="I486" s="1"/>
  <c r="G487"/>
  <c r="I487" s="1"/>
  <c r="G490"/>
  <c r="I490" s="1"/>
  <c r="G491"/>
  <c r="I491" s="1"/>
  <c r="G500"/>
  <c r="I500" s="1"/>
  <c r="G508"/>
  <c r="I508" s="1"/>
  <c r="G511"/>
  <c r="I511" s="1"/>
  <c r="G516"/>
  <c r="I516" s="1"/>
  <c r="G521"/>
  <c r="I521" s="1"/>
  <c r="G526"/>
  <c r="I526" s="1"/>
  <c r="G532"/>
  <c r="I532" s="1"/>
  <c r="G535"/>
  <c r="I535" s="1"/>
  <c r="G540"/>
  <c r="I540" s="1"/>
  <c r="G546"/>
  <c r="I546" s="1"/>
  <c r="G549"/>
  <c r="I549" s="1"/>
  <c r="G554"/>
  <c r="I554" s="1"/>
  <c r="G557"/>
  <c r="I557" s="1"/>
  <c r="G592"/>
  <c r="I592" s="1"/>
  <c r="G608"/>
  <c r="I608" s="1"/>
  <c r="G609"/>
  <c r="I609" s="1"/>
  <c r="G610"/>
  <c r="I610" s="1"/>
  <c r="G613"/>
  <c r="I613" s="1"/>
  <c r="G614"/>
  <c r="I614" s="1"/>
  <c r="G617"/>
  <c r="I617" s="1"/>
  <c r="G623"/>
  <c r="I623" s="1"/>
  <c r="G625"/>
  <c r="I625" s="1"/>
  <c r="G626"/>
  <c r="I626" s="1"/>
  <c r="G640"/>
  <c r="I640" s="1"/>
  <c r="G643"/>
  <c r="I643" s="1"/>
  <c r="G651"/>
  <c r="I651" s="1"/>
  <c r="G661"/>
  <c r="I661" s="1"/>
  <c r="G667"/>
  <c r="I667" s="1"/>
  <c r="G672"/>
  <c r="I672" s="1"/>
  <c r="G677"/>
  <c r="I677" s="1"/>
  <c r="G684"/>
  <c r="I684" s="1"/>
  <c r="A657"/>
  <c r="C657"/>
  <c r="D657"/>
  <c r="E657"/>
  <c r="F657"/>
  <c r="A658"/>
  <c r="C658"/>
  <c r="D658"/>
  <c r="E658"/>
  <c r="F658"/>
  <c r="A659"/>
  <c r="C659"/>
  <c r="D659"/>
  <c r="E659"/>
  <c r="F659"/>
  <c r="A660"/>
  <c r="C660"/>
  <c r="D660"/>
  <c r="E660"/>
  <c r="F660"/>
  <c r="A661"/>
  <c r="C661"/>
  <c r="D661"/>
  <c r="E661"/>
  <c r="F661"/>
  <c r="A662"/>
  <c r="C662"/>
  <c r="D662"/>
  <c r="E662"/>
  <c r="F662"/>
  <c r="A663"/>
  <c r="C663"/>
  <c r="D663"/>
  <c r="E663"/>
  <c r="F663"/>
  <c r="A664"/>
  <c r="C664"/>
  <c r="D664"/>
  <c r="E664"/>
  <c r="F664"/>
  <c r="A665"/>
  <c r="C665"/>
  <c r="D665"/>
  <c r="E665"/>
  <c r="F665"/>
  <c r="A666"/>
  <c r="C666"/>
  <c r="D666"/>
  <c r="E666"/>
  <c r="F666"/>
  <c r="A667"/>
  <c r="C667"/>
  <c r="D667"/>
  <c r="E667"/>
  <c r="F667"/>
  <c r="A668"/>
  <c r="C668"/>
  <c r="D668"/>
  <c r="E668"/>
  <c r="F668"/>
  <c r="A669"/>
  <c r="C669"/>
  <c r="D669"/>
  <c r="E669"/>
  <c r="F669"/>
  <c r="A670"/>
  <c r="C670"/>
  <c r="D670"/>
  <c r="E670"/>
  <c r="F670"/>
  <c r="A671"/>
  <c r="C671"/>
  <c r="D671"/>
  <c r="E671"/>
  <c r="F671"/>
  <c r="A672"/>
  <c r="C672"/>
  <c r="D672"/>
  <c r="E672"/>
  <c r="F672"/>
  <c r="A673"/>
  <c r="C673"/>
  <c r="D673"/>
  <c r="E673"/>
  <c r="F673"/>
  <c r="A674"/>
  <c r="C674"/>
  <c r="D674"/>
  <c r="E674"/>
  <c r="F674"/>
  <c r="A675"/>
  <c r="C675"/>
  <c r="D675"/>
  <c r="E675"/>
  <c r="F675"/>
  <c r="A676"/>
  <c r="C676"/>
  <c r="D676"/>
  <c r="E676"/>
  <c r="F676"/>
  <c r="A677"/>
  <c r="C677"/>
  <c r="D677"/>
  <c r="E677"/>
  <c r="F677"/>
  <c r="A679"/>
  <c r="C679"/>
  <c r="D679"/>
  <c r="E679"/>
  <c r="F679"/>
  <c r="A680"/>
  <c r="C680"/>
  <c r="D680"/>
  <c r="E680"/>
  <c r="F680"/>
  <c r="A681"/>
  <c r="C681"/>
  <c r="D681"/>
  <c r="E681"/>
  <c r="F681"/>
  <c r="C682"/>
  <c r="D682"/>
  <c r="E682"/>
  <c r="F682"/>
  <c r="A683"/>
  <c r="C683"/>
  <c r="D683"/>
  <c r="E683"/>
  <c r="F683"/>
  <c r="A684"/>
  <c r="C684"/>
  <c r="D684"/>
  <c r="E684"/>
  <c r="F684"/>
  <c r="A575"/>
  <c r="C575"/>
  <c r="D575"/>
  <c r="E575"/>
  <c r="F575"/>
  <c r="A576"/>
  <c r="C576"/>
  <c r="D576"/>
  <c r="E576"/>
  <c r="F576"/>
  <c r="A633"/>
  <c r="C633"/>
  <c r="D633"/>
  <c r="E633"/>
  <c r="F633"/>
  <c r="A636"/>
  <c r="C636"/>
  <c r="D636"/>
  <c r="E636"/>
  <c r="F636"/>
  <c r="A637"/>
  <c r="C637"/>
  <c r="D637"/>
  <c r="E637"/>
  <c r="F637"/>
  <c r="A638"/>
  <c r="C638"/>
  <c r="D638"/>
  <c r="E638"/>
  <c r="F638"/>
  <c r="A639"/>
  <c r="C639"/>
  <c r="D639"/>
  <c r="E639"/>
  <c r="F639"/>
  <c r="A640"/>
  <c r="C640"/>
  <c r="D640"/>
  <c r="E640"/>
  <c r="F640"/>
  <c r="A641"/>
  <c r="C641"/>
  <c r="D641"/>
  <c r="E641"/>
  <c r="F641"/>
  <c r="A642"/>
  <c r="C642"/>
  <c r="D642"/>
  <c r="E642"/>
  <c r="F642"/>
  <c r="A643"/>
  <c r="C643"/>
  <c r="D643"/>
  <c r="E643"/>
  <c r="F643"/>
  <c r="A644"/>
  <c r="C644"/>
  <c r="D644"/>
  <c r="E644"/>
  <c r="F644"/>
  <c r="A648"/>
  <c r="C648"/>
  <c r="D648"/>
  <c r="E648"/>
  <c r="F648"/>
  <c r="A649"/>
  <c r="C649"/>
  <c r="D649"/>
  <c r="E649"/>
  <c r="F649"/>
  <c r="A650"/>
  <c r="C650"/>
  <c r="D650"/>
  <c r="E650"/>
  <c r="F650"/>
  <c r="A651"/>
  <c r="C651"/>
  <c r="D651"/>
  <c r="E651"/>
  <c r="F651"/>
  <c r="A574"/>
  <c r="D574"/>
  <c r="E574"/>
  <c r="F574"/>
  <c r="C574"/>
  <c r="A622"/>
  <c r="C622"/>
  <c r="D622"/>
  <c r="E622"/>
  <c r="F622"/>
  <c r="A623"/>
  <c r="C623"/>
  <c r="D623"/>
  <c r="E623"/>
  <c r="F623"/>
  <c r="A624"/>
  <c r="C624"/>
  <c r="D624"/>
  <c r="E624"/>
  <c r="F624"/>
  <c r="A625"/>
  <c r="C625"/>
  <c r="D625"/>
  <c r="E625"/>
  <c r="F625"/>
  <c r="A626"/>
  <c r="C626"/>
  <c r="D626"/>
  <c r="E626"/>
  <c r="F626"/>
  <c r="A604"/>
  <c r="C604"/>
  <c r="D604"/>
  <c r="E604"/>
  <c r="F604"/>
  <c r="A605"/>
  <c r="C605"/>
  <c r="D605"/>
  <c r="E605"/>
  <c r="F605"/>
  <c r="A606"/>
  <c r="C606"/>
  <c r="D606"/>
  <c r="E606"/>
  <c r="F606"/>
  <c r="A607"/>
  <c r="C607"/>
  <c r="D607"/>
  <c r="E607"/>
  <c r="F607"/>
  <c r="A608"/>
  <c r="C608"/>
  <c r="D608"/>
  <c r="E608"/>
  <c r="F608"/>
  <c r="A609"/>
  <c r="C609"/>
  <c r="D609"/>
  <c r="E609"/>
  <c r="F609"/>
  <c r="A610"/>
  <c r="C610"/>
  <c r="D610"/>
  <c r="E610"/>
  <c r="F610"/>
  <c r="A611"/>
  <c r="C611"/>
  <c r="D611"/>
  <c r="E611"/>
  <c r="F611"/>
  <c r="A612"/>
  <c r="C612"/>
  <c r="D612"/>
  <c r="E612"/>
  <c r="F612"/>
  <c r="A613"/>
  <c r="C613"/>
  <c r="D613"/>
  <c r="E613"/>
  <c r="F613"/>
  <c r="A614"/>
  <c r="C614"/>
  <c r="D614"/>
  <c r="E614"/>
  <c r="F614"/>
  <c r="A615"/>
  <c r="C615"/>
  <c r="D615"/>
  <c r="E615"/>
  <c r="F615"/>
  <c r="A616"/>
  <c r="C616"/>
  <c r="D616"/>
  <c r="E616"/>
  <c r="F616"/>
  <c r="A617"/>
  <c r="C617"/>
  <c r="D617"/>
  <c r="E617"/>
  <c r="F617"/>
  <c r="A619"/>
  <c r="C619"/>
  <c r="D619"/>
  <c r="E619"/>
  <c r="F619"/>
  <c r="A620"/>
  <c r="C620"/>
  <c r="D620"/>
  <c r="E620"/>
  <c r="F620"/>
  <c r="A621"/>
  <c r="C621"/>
  <c r="D621"/>
  <c r="E621"/>
  <c r="F621"/>
  <c r="A603"/>
  <c r="D603"/>
  <c r="E603"/>
  <c r="F603"/>
  <c r="C603"/>
  <c r="A586"/>
  <c r="C586"/>
  <c r="D586"/>
  <c r="E586"/>
  <c r="F586"/>
  <c r="A587"/>
  <c r="C587"/>
  <c r="D587"/>
  <c r="E587"/>
  <c r="F587"/>
  <c r="A588"/>
  <c r="C588"/>
  <c r="D588"/>
  <c r="E588"/>
  <c r="F588"/>
  <c r="A589"/>
  <c r="C589"/>
  <c r="D589"/>
  <c r="E589"/>
  <c r="F589"/>
  <c r="A590"/>
  <c r="C590"/>
  <c r="D590"/>
  <c r="E590"/>
  <c r="F590"/>
  <c r="A591"/>
  <c r="C591"/>
  <c r="D591"/>
  <c r="E591"/>
  <c r="F591"/>
  <c r="A592"/>
  <c r="C592"/>
  <c r="D592"/>
  <c r="E592"/>
  <c r="F592"/>
  <c r="A540"/>
  <c r="C540"/>
  <c r="D540"/>
  <c r="E540"/>
  <c r="F540"/>
  <c r="A541"/>
  <c r="C541"/>
  <c r="D541"/>
  <c r="E541"/>
  <c r="F541"/>
  <c r="A542"/>
  <c r="C542"/>
  <c r="D542"/>
  <c r="E542"/>
  <c r="F542"/>
  <c r="A543"/>
  <c r="C543"/>
  <c r="D543"/>
  <c r="E543"/>
  <c r="F543"/>
  <c r="A544"/>
  <c r="C544"/>
  <c r="D544"/>
  <c r="E544"/>
  <c r="F544"/>
  <c r="A545"/>
  <c r="C545"/>
  <c r="D545"/>
  <c r="E545"/>
  <c r="F545"/>
  <c r="A546"/>
  <c r="C546"/>
  <c r="D546"/>
  <c r="E546"/>
  <c r="F546"/>
  <c r="A547"/>
  <c r="C547"/>
  <c r="D547"/>
  <c r="E547"/>
  <c r="F547"/>
  <c r="A548"/>
  <c r="C548"/>
  <c r="D548"/>
  <c r="E548"/>
  <c r="F548"/>
  <c r="A549"/>
  <c r="C549"/>
  <c r="D549"/>
  <c r="E549"/>
  <c r="F549"/>
  <c r="A550"/>
  <c r="C550"/>
  <c r="D550"/>
  <c r="E550"/>
  <c r="F550"/>
  <c r="A551"/>
  <c r="C551"/>
  <c r="D551"/>
  <c r="E551"/>
  <c r="F551"/>
  <c r="A552"/>
  <c r="C552"/>
  <c r="D552"/>
  <c r="E552"/>
  <c r="F552"/>
  <c r="A553"/>
  <c r="C553"/>
  <c r="D553"/>
  <c r="E553"/>
  <c r="F553"/>
  <c r="A554"/>
  <c r="C554"/>
  <c r="D554"/>
  <c r="E554"/>
  <c r="F554"/>
  <c r="A555"/>
  <c r="C555"/>
  <c r="D555"/>
  <c r="E555"/>
  <c r="F555"/>
  <c r="A556"/>
  <c r="C556"/>
  <c r="D556"/>
  <c r="E556"/>
  <c r="F556"/>
  <c r="A557"/>
  <c r="C557"/>
  <c r="D557"/>
  <c r="E557"/>
  <c r="F557"/>
  <c r="A494"/>
  <c r="C494"/>
  <c r="D494"/>
  <c r="E494"/>
  <c r="F494"/>
  <c r="A495"/>
  <c r="C495"/>
  <c r="D495"/>
  <c r="E495"/>
  <c r="F495"/>
  <c r="A496"/>
  <c r="C496"/>
  <c r="D496"/>
  <c r="E496"/>
  <c r="A497"/>
  <c r="C497"/>
  <c r="D497"/>
  <c r="E497"/>
  <c r="F497"/>
  <c r="A498"/>
  <c r="C498"/>
  <c r="D498"/>
  <c r="E498"/>
  <c r="F498"/>
  <c r="A499"/>
  <c r="C499"/>
  <c r="D499"/>
  <c r="E499"/>
  <c r="F499"/>
  <c r="A500"/>
  <c r="C500"/>
  <c r="D500"/>
  <c r="E500"/>
  <c r="F500"/>
  <c r="C501"/>
  <c r="D501"/>
  <c r="A503"/>
  <c r="C503"/>
  <c r="D503"/>
  <c r="E503"/>
  <c r="F503"/>
  <c r="A504"/>
  <c r="C504"/>
  <c r="D504"/>
  <c r="E504"/>
  <c r="A505"/>
  <c r="C505"/>
  <c r="D505"/>
  <c r="E505"/>
  <c r="A506"/>
  <c r="C506"/>
  <c r="D506"/>
  <c r="E506"/>
  <c r="F506"/>
  <c r="A507"/>
  <c r="C507"/>
  <c r="D507"/>
  <c r="E507"/>
  <c r="F507"/>
  <c r="A508"/>
  <c r="C508"/>
  <c r="D508"/>
  <c r="E508"/>
  <c r="F508"/>
  <c r="A509"/>
  <c r="C509"/>
  <c r="D509"/>
  <c r="E509"/>
  <c r="F509"/>
  <c r="A510"/>
  <c r="C510"/>
  <c r="D510"/>
  <c r="E510"/>
  <c r="F510"/>
  <c r="A511"/>
  <c r="C511"/>
  <c r="D511"/>
  <c r="E511"/>
  <c r="F511"/>
  <c r="A512"/>
  <c r="C512"/>
  <c r="D512"/>
  <c r="E512"/>
  <c r="F512"/>
  <c r="A513"/>
  <c r="C513"/>
  <c r="D513"/>
  <c r="E513"/>
  <c r="F513"/>
  <c r="A514"/>
  <c r="C514"/>
  <c r="D514"/>
  <c r="E514"/>
  <c r="F514"/>
  <c r="A515"/>
  <c r="C515"/>
  <c r="D515"/>
  <c r="E515"/>
  <c r="F515"/>
  <c r="A516"/>
  <c r="C516"/>
  <c r="D516"/>
  <c r="E516"/>
  <c r="F516"/>
  <c r="A517"/>
  <c r="C517"/>
  <c r="D517"/>
  <c r="E517"/>
  <c r="F517"/>
  <c r="A518"/>
  <c r="C518"/>
  <c r="D518"/>
  <c r="E518"/>
  <c r="A519"/>
  <c r="C519"/>
  <c r="D519"/>
  <c r="E519"/>
  <c r="F519"/>
  <c r="A520"/>
  <c r="C520"/>
  <c r="D520"/>
  <c r="E520"/>
  <c r="F520"/>
  <c r="A521"/>
  <c r="C521"/>
  <c r="D521"/>
  <c r="E521"/>
  <c r="F521"/>
  <c r="A522"/>
  <c r="C522"/>
  <c r="D522"/>
  <c r="E522"/>
  <c r="F522"/>
  <c r="A523"/>
  <c r="C523"/>
  <c r="D523"/>
  <c r="E523"/>
  <c r="F523"/>
  <c r="A524"/>
  <c r="C524"/>
  <c r="D524"/>
  <c r="E524"/>
  <c r="F524"/>
  <c r="A525"/>
  <c r="C525"/>
  <c r="D525"/>
  <c r="E525"/>
  <c r="F525"/>
  <c r="A526"/>
  <c r="C526"/>
  <c r="D526"/>
  <c r="E526"/>
  <c r="F526"/>
  <c r="A527"/>
  <c r="C527"/>
  <c r="D527"/>
  <c r="E527"/>
  <c r="F527"/>
  <c r="A528"/>
  <c r="C528"/>
  <c r="D528"/>
  <c r="E528"/>
  <c r="F528"/>
  <c r="A529"/>
  <c r="C529"/>
  <c r="D529"/>
  <c r="E529"/>
  <c r="F529"/>
  <c r="A530"/>
  <c r="C530"/>
  <c r="D530"/>
  <c r="E530"/>
  <c r="F530"/>
  <c r="A531"/>
  <c r="C531"/>
  <c r="D531"/>
  <c r="E531"/>
  <c r="F531"/>
  <c r="A532"/>
  <c r="C532"/>
  <c r="D532"/>
  <c r="E532"/>
  <c r="F532"/>
  <c r="A533"/>
  <c r="C533"/>
  <c r="D533"/>
  <c r="E533"/>
  <c r="F533"/>
  <c r="A534"/>
  <c r="C534"/>
  <c r="D534"/>
  <c r="E534"/>
  <c r="F534"/>
  <c r="A535"/>
  <c r="C535"/>
  <c r="D535"/>
  <c r="E535"/>
  <c r="F535"/>
  <c r="A536"/>
  <c r="C536"/>
  <c r="D536"/>
  <c r="E536"/>
  <c r="F536"/>
  <c r="A537"/>
  <c r="C537"/>
  <c r="D537"/>
  <c r="E537"/>
  <c r="F537"/>
  <c r="A538"/>
  <c r="C538"/>
  <c r="D538"/>
  <c r="E538"/>
  <c r="F538"/>
  <c r="A539"/>
  <c r="C539"/>
  <c r="D539"/>
  <c r="E539"/>
  <c r="F539"/>
  <c r="A475"/>
  <c r="C475"/>
  <c r="D475"/>
  <c r="E475"/>
  <c r="F475"/>
  <c r="A476"/>
  <c r="C476"/>
  <c r="D476"/>
  <c r="E476"/>
  <c r="F476"/>
  <c r="A477"/>
  <c r="C477"/>
  <c r="D477"/>
  <c r="E477"/>
  <c r="F477"/>
  <c r="A478"/>
  <c r="C478"/>
  <c r="D478"/>
  <c r="E478"/>
  <c r="F478"/>
  <c r="A479"/>
  <c r="C479"/>
  <c r="D479"/>
  <c r="E479"/>
  <c r="F479"/>
  <c r="A480"/>
  <c r="C480"/>
  <c r="D480"/>
  <c r="E480"/>
  <c r="F480"/>
  <c r="A481"/>
  <c r="C481"/>
  <c r="D481"/>
  <c r="E481"/>
  <c r="F481"/>
  <c r="A482"/>
  <c r="C482"/>
  <c r="D482"/>
  <c r="E482"/>
  <c r="F482"/>
  <c r="A483"/>
  <c r="C483"/>
  <c r="D483"/>
  <c r="E483"/>
  <c r="F483"/>
  <c r="A484"/>
  <c r="C484"/>
  <c r="D484"/>
  <c r="E484"/>
  <c r="F484"/>
  <c r="A485"/>
  <c r="C485"/>
  <c r="D485"/>
  <c r="E485"/>
  <c r="F485"/>
  <c r="A486"/>
  <c r="C486"/>
  <c r="D486"/>
  <c r="E486"/>
  <c r="F486"/>
  <c r="A487"/>
  <c r="C487"/>
  <c r="D487"/>
  <c r="E487"/>
  <c r="F487"/>
  <c r="A488"/>
  <c r="C488"/>
  <c r="D488"/>
  <c r="E488"/>
  <c r="F488"/>
  <c r="A489"/>
  <c r="C489"/>
  <c r="D489"/>
  <c r="E489"/>
  <c r="F489"/>
  <c r="A490"/>
  <c r="C490"/>
  <c r="D490"/>
  <c r="E490"/>
  <c r="F490"/>
  <c r="A491"/>
  <c r="C491"/>
  <c r="D491"/>
  <c r="E491"/>
  <c r="F491"/>
  <c r="A463"/>
  <c r="C463"/>
  <c r="D463"/>
  <c r="E463"/>
  <c r="F463"/>
  <c r="A464"/>
  <c r="C464"/>
  <c r="D464"/>
  <c r="E464"/>
  <c r="F464"/>
  <c r="A465"/>
  <c r="C465"/>
  <c r="D465"/>
  <c r="E465"/>
  <c r="F465"/>
  <c r="A466"/>
  <c r="C466"/>
  <c r="D466"/>
  <c r="E466"/>
  <c r="F466"/>
  <c r="A467"/>
  <c r="C467"/>
  <c r="D467"/>
  <c r="E467"/>
  <c r="F467"/>
  <c r="A468"/>
  <c r="C468"/>
  <c r="D468"/>
  <c r="E468"/>
  <c r="F468"/>
  <c r="A469"/>
  <c r="C469"/>
  <c r="D469"/>
  <c r="E469"/>
  <c r="F469"/>
  <c r="A470"/>
  <c r="C470"/>
  <c r="D470"/>
  <c r="E470"/>
  <c r="F470"/>
  <c r="A471"/>
  <c r="C471"/>
  <c r="D471"/>
  <c r="E471"/>
  <c r="F471"/>
  <c r="A472"/>
  <c r="C472"/>
  <c r="D472"/>
  <c r="E472"/>
  <c r="F472"/>
  <c r="A473"/>
  <c r="C473"/>
  <c r="D473"/>
  <c r="E473"/>
  <c r="F473"/>
  <c r="A474"/>
  <c r="C474"/>
  <c r="D474"/>
  <c r="E474"/>
  <c r="F474"/>
  <c r="A424"/>
  <c r="C424"/>
  <c r="D424"/>
  <c r="E424"/>
  <c r="A425"/>
  <c r="C425"/>
  <c r="D425"/>
  <c r="E425"/>
  <c r="A426"/>
  <c r="C426"/>
  <c r="D426"/>
  <c r="E426"/>
  <c r="A427"/>
  <c r="C427"/>
  <c r="D427"/>
  <c r="E427"/>
  <c r="F427"/>
  <c r="A428"/>
  <c r="C428"/>
  <c r="D428"/>
  <c r="E428"/>
  <c r="F428"/>
  <c r="A429"/>
  <c r="C429"/>
  <c r="D429"/>
  <c r="E429"/>
  <c r="F429"/>
  <c r="A439"/>
  <c r="C439"/>
  <c r="D439"/>
  <c r="E439"/>
  <c r="A440"/>
  <c r="C440"/>
  <c r="D440"/>
  <c r="E440"/>
  <c r="A441"/>
  <c r="C441"/>
  <c r="D441"/>
  <c r="E441"/>
  <c r="A442"/>
  <c r="C442"/>
  <c r="D442"/>
  <c r="E442"/>
  <c r="F442"/>
  <c r="A443"/>
  <c r="C443"/>
  <c r="D443"/>
  <c r="E443"/>
  <c r="F443"/>
  <c r="A444"/>
  <c r="C444"/>
  <c r="D444"/>
  <c r="E444"/>
  <c r="F444"/>
  <c r="A445"/>
  <c r="C445"/>
  <c r="D445"/>
  <c r="E445"/>
  <c r="F445"/>
  <c r="A446"/>
  <c r="C446"/>
  <c r="D446"/>
  <c r="E446"/>
  <c r="F446"/>
  <c r="A447"/>
  <c r="C447"/>
  <c r="D447"/>
  <c r="E447"/>
  <c r="F447"/>
  <c r="A448"/>
  <c r="C448"/>
  <c r="D448"/>
  <c r="E448"/>
  <c r="F448"/>
  <c r="A449"/>
  <c r="C449"/>
  <c r="D449"/>
  <c r="E449"/>
  <c r="F449"/>
  <c r="A450"/>
  <c r="C450"/>
  <c r="D450"/>
  <c r="E450"/>
  <c r="F450"/>
  <c r="A451"/>
  <c r="C451"/>
  <c r="D451"/>
  <c r="E451"/>
  <c r="F451"/>
  <c r="A452"/>
  <c r="C452"/>
  <c r="D452"/>
  <c r="E452"/>
  <c r="F452"/>
  <c r="A453"/>
  <c r="C453"/>
  <c r="D453"/>
  <c r="E453"/>
  <c r="F453"/>
  <c r="A454"/>
  <c r="C454"/>
  <c r="D454"/>
  <c r="E454"/>
  <c r="F454"/>
  <c r="A455"/>
  <c r="C455"/>
  <c r="D455"/>
  <c r="E455"/>
  <c r="F455"/>
  <c r="A456"/>
  <c r="C456"/>
  <c r="D456"/>
  <c r="E456"/>
  <c r="F456"/>
  <c r="A457"/>
  <c r="C457"/>
  <c r="D457"/>
  <c r="E457"/>
  <c r="F457"/>
  <c r="A458"/>
  <c r="C458"/>
  <c r="D458"/>
  <c r="E458"/>
  <c r="F458"/>
  <c r="A459"/>
  <c r="C459"/>
  <c r="D459"/>
  <c r="E459"/>
  <c r="F459"/>
  <c r="A460"/>
  <c r="C460"/>
  <c r="D460"/>
  <c r="E460"/>
  <c r="F460"/>
  <c r="A461"/>
  <c r="C461"/>
  <c r="D461"/>
  <c r="E461"/>
  <c r="F461"/>
  <c r="A462"/>
  <c r="C462"/>
  <c r="D462"/>
  <c r="E462"/>
  <c r="F462"/>
  <c r="A422"/>
  <c r="A423"/>
  <c r="D423"/>
  <c r="E423"/>
  <c r="F423"/>
  <c r="C423"/>
  <c r="C422"/>
  <c r="A413"/>
  <c r="C413"/>
  <c r="D413"/>
  <c r="E413"/>
  <c r="F413"/>
  <c r="A414"/>
  <c r="C414"/>
  <c r="D414"/>
  <c r="E414"/>
  <c r="F414"/>
  <c r="A415"/>
  <c r="C415"/>
  <c r="D415"/>
  <c r="E415"/>
  <c r="F415"/>
  <c r="A416"/>
  <c r="C416"/>
  <c r="D416"/>
  <c r="E416"/>
  <c r="F416"/>
  <c r="A417"/>
  <c r="C417"/>
  <c r="D417"/>
  <c r="E417"/>
  <c r="F417"/>
  <c r="A418"/>
  <c r="C418"/>
  <c r="D418"/>
  <c r="E418"/>
  <c r="F418"/>
  <c r="A419"/>
  <c r="C419"/>
  <c r="D419"/>
  <c r="E419"/>
  <c r="F419"/>
  <c r="A420"/>
  <c r="C420"/>
  <c r="D420"/>
  <c r="E420"/>
  <c r="F420"/>
  <c r="A421"/>
  <c r="C421"/>
  <c r="D421"/>
  <c r="E421"/>
  <c r="F421"/>
  <c r="A315"/>
  <c r="C315"/>
  <c r="D315"/>
  <c r="E315"/>
  <c r="A316"/>
  <c r="C316"/>
  <c r="D316"/>
  <c r="E316"/>
  <c r="F316"/>
  <c r="A317"/>
  <c r="C317"/>
  <c r="D317"/>
  <c r="E317"/>
  <c r="F317"/>
  <c r="A318"/>
  <c r="C318"/>
  <c r="D318"/>
  <c r="E318"/>
  <c r="F318"/>
  <c r="A324"/>
  <c r="C324"/>
  <c r="D324"/>
  <c r="E324"/>
  <c r="A325"/>
  <c r="C325"/>
  <c r="D325"/>
  <c r="E325"/>
  <c r="A326"/>
  <c r="C326"/>
  <c r="D326"/>
  <c r="E326"/>
  <c r="F326"/>
  <c r="A327"/>
  <c r="C327"/>
  <c r="D327"/>
  <c r="E327"/>
  <c r="F327"/>
  <c r="A328"/>
  <c r="C328"/>
  <c r="D328"/>
  <c r="E328"/>
  <c r="F328"/>
  <c r="A329"/>
  <c r="C329"/>
  <c r="D329"/>
  <c r="A330"/>
  <c r="C330"/>
  <c r="D330"/>
  <c r="E330"/>
  <c r="A331"/>
  <c r="C331"/>
  <c r="D331"/>
  <c r="E331"/>
  <c r="A332"/>
  <c r="C332"/>
  <c r="D332"/>
  <c r="E332"/>
  <c r="F332"/>
  <c r="A333"/>
  <c r="C333"/>
  <c r="D333"/>
  <c r="E333"/>
  <c r="F333"/>
  <c r="A334"/>
  <c r="C334"/>
  <c r="D334"/>
  <c r="E334"/>
  <c r="F334"/>
  <c r="A335"/>
  <c r="C335"/>
  <c r="D335"/>
  <c r="E335"/>
  <c r="F335"/>
  <c r="A341"/>
  <c r="C341"/>
  <c r="D341"/>
  <c r="E341"/>
  <c r="F341"/>
  <c r="A342"/>
  <c r="C342"/>
  <c r="D342"/>
  <c r="E342"/>
  <c r="F342"/>
  <c r="A343"/>
  <c r="C343"/>
  <c r="D343"/>
  <c r="E343"/>
  <c r="F343"/>
  <c r="A344"/>
  <c r="C344"/>
  <c r="D344"/>
  <c r="E344"/>
  <c r="F344"/>
  <c r="A345"/>
  <c r="C345"/>
  <c r="D345"/>
  <c r="E345"/>
  <c r="F345"/>
  <c r="A346"/>
  <c r="C346"/>
  <c r="D346"/>
  <c r="E346"/>
  <c r="F346"/>
  <c r="A347"/>
  <c r="C347"/>
  <c r="D347"/>
  <c r="E347"/>
  <c r="F347"/>
  <c r="A348"/>
  <c r="C348"/>
  <c r="D348"/>
  <c r="E348"/>
  <c r="F348"/>
  <c r="A349"/>
  <c r="C349"/>
  <c r="D349"/>
  <c r="E349"/>
  <c r="F349"/>
  <c r="A350"/>
  <c r="C350"/>
  <c r="D350"/>
  <c r="E350"/>
  <c r="F350"/>
  <c r="A351"/>
  <c r="C351"/>
  <c r="D351"/>
  <c r="E351"/>
  <c r="F351"/>
  <c r="A352"/>
  <c r="C352"/>
  <c r="D352"/>
  <c r="E352"/>
  <c r="F352"/>
  <c r="A353"/>
  <c r="C353"/>
  <c r="D353"/>
  <c r="E353"/>
  <c r="F353"/>
  <c r="A361"/>
  <c r="C361"/>
  <c r="D361"/>
  <c r="E361"/>
  <c r="F361"/>
  <c r="A362"/>
  <c r="C362"/>
  <c r="D362"/>
  <c r="E362"/>
  <c r="A363"/>
  <c r="C363"/>
  <c r="D363"/>
  <c r="E363"/>
  <c r="F363"/>
  <c r="A364"/>
  <c r="C364"/>
  <c r="D364"/>
  <c r="E364"/>
  <c r="F364"/>
  <c r="A365"/>
  <c r="C365"/>
  <c r="D365"/>
  <c r="E365"/>
  <c r="F365"/>
  <c r="A366"/>
  <c r="C366"/>
  <c r="D366"/>
  <c r="E366"/>
  <c r="F366"/>
  <c r="A354"/>
  <c r="C354"/>
  <c r="D354"/>
  <c r="E354"/>
  <c r="F354"/>
  <c r="A355"/>
  <c r="C355"/>
  <c r="D355"/>
  <c r="E355"/>
  <c r="A356"/>
  <c r="C356"/>
  <c r="D356"/>
  <c r="E356"/>
  <c r="F356"/>
  <c r="A357"/>
  <c r="C357"/>
  <c r="D357"/>
  <c r="E357"/>
  <c r="F357"/>
  <c r="A358"/>
  <c r="C358"/>
  <c r="D358"/>
  <c r="E358"/>
  <c r="F358"/>
  <c r="A359"/>
  <c r="C359"/>
  <c r="D359"/>
  <c r="E359"/>
  <c r="F359"/>
  <c r="A370"/>
  <c r="C370"/>
  <c r="D370"/>
  <c r="E370"/>
  <c r="F370"/>
  <c r="A371"/>
  <c r="C371"/>
  <c r="D371"/>
  <c r="E371"/>
  <c r="F371"/>
  <c r="A372"/>
  <c r="C372"/>
  <c r="D372"/>
  <c r="E372"/>
  <c r="A373"/>
  <c r="C373"/>
  <c r="D373"/>
  <c r="E373"/>
  <c r="A374"/>
  <c r="C374"/>
  <c r="D374"/>
  <c r="E374"/>
  <c r="F374"/>
  <c r="A375"/>
  <c r="C375"/>
  <c r="D375"/>
  <c r="E375"/>
  <c r="F375"/>
  <c r="A376"/>
  <c r="C376"/>
  <c r="D376"/>
  <c r="E376"/>
  <c r="F376"/>
  <c r="A377"/>
  <c r="C377"/>
  <c r="D377"/>
  <c r="E377"/>
  <c r="A378"/>
  <c r="C378"/>
  <c r="D378"/>
  <c r="E378"/>
  <c r="F378"/>
  <c r="A379"/>
  <c r="C379"/>
  <c r="D379"/>
  <c r="E379"/>
  <c r="F379"/>
  <c r="A380"/>
  <c r="C380"/>
  <c r="D380"/>
  <c r="E380"/>
  <c r="F380"/>
  <c r="A381"/>
  <c r="C381"/>
  <c r="D381"/>
  <c r="E381"/>
  <c r="F381"/>
  <c r="A382"/>
  <c r="C382"/>
  <c r="D382"/>
  <c r="E382"/>
  <c r="A383"/>
  <c r="C383"/>
  <c r="D383"/>
  <c r="E383"/>
  <c r="A384"/>
  <c r="C384"/>
  <c r="D384"/>
  <c r="E384"/>
  <c r="F384"/>
  <c r="A385"/>
  <c r="C385"/>
  <c r="D385"/>
  <c r="E385"/>
  <c r="F385"/>
  <c r="A386"/>
  <c r="C386"/>
  <c r="D386"/>
  <c r="E386"/>
  <c r="F386"/>
  <c r="A387"/>
  <c r="C387"/>
  <c r="D387"/>
  <c r="E387"/>
  <c r="F387"/>
  <c r="A388"/>
  <c r="C388"/>
  <c r="D388"/>
  <c r="E388"/>
  <c r="F388"/>
  <c r="A389"/>
  <c r="C389"/>
  <c r="D389"/>
  <c r="E389"/>
  <c r="F389"/>
  <c r="A390"/>
  <c r="C390"/>
  <c r="D390"/>
  <c r="E390"/>
  <c r="F390"/>
  <c r="A391"/>
  <c r="C391"/>
  <c r="D391"/>
  <c r="E391"/>
  <c r="F391"/>
  <c r="A392"/>
  <c r="C392"/>
  <c r="D392"/>
  <c r="E392"/>
  <c r="F392"/>
  <c r="A393"/>
  <c r="C393"/>
  <c r="D393"/>
  <c r="E393"/>
  <c r="F393"/>
  <c r="A394"/>
  <c r="C394"/>
  <c r="D394"/>
  <c r="E394"/>
  <c r="F394"/>
  <c r="A395"/>
  <c r="C395"/>
  <c r="D395"/>
  <c r="E395"/>
  <c r="F395"/>
  <c r="A396"/>
  <c r="C396"/>
  <c r="D396"/>
  <c r="E396"/>
  <c r="F396"/>
  <c r="A397"/>
  <c r="C397"/>
  <c r="D397"/>
  <c r="E397"/>
  <c r="F397"/>
  <c r="A398"/>
  <c r="C398"/>
  <c r="D398"/>
  <c r="E398"/>
  <c r="F398"/>
  <c r="A399"/>
  <c r="C399"/>
  <c r="D399"/>
  <c r="E399"/>
  <c r="F399"/>
  <c r="A400"/>
  <c r="C400"/>
  <c r="D400"/>
  <c r="E400"/>
  <c r="F400"/>
  <c r="A401"/>
  <c r="C401"/>
  <c r="D401"/>
  <c r="E401"/>
  <c r="F401"/>
  <c r="A402"/>
  <c r="C402"/>
  <c r="D402"/>
  <c r="E402"/>
  <c r="F402"/>
  <c r="A403"/>
  <c r="C403"/>
  <c r="D403"/>
  <c r="E403"/>
  <c r="F403"/>
  <c r="A404"/>
  <c r="C404"/>
  <c r="D404"/>
  <c r="E404"/>
  <c r="F404"/>
  <c r="A405"/>
  <c r="C405"/>
  <c r="D405"/>
  <c r="E405"/>
  <c r="F405"/>
  <c r="A406"/>
  <c r="C406"/>
  <c r="D406"/>
  <c r="E406"/>
  <c r="F406"/>
  <c r="A409"/>
  <c r="C409"/>
  <c r="D409"/>
  <c r="E409"/>
  <c r="F409"/>
  <c r="A410"/>
  <c r="C410"/>
  <c r="D410"/>
  <c r="E410"/>
  <c r="F410"/>
  <c r="A411"/>
  <c r="C411"/>
  <c r="D411"/>
  <c r="E411"/>
  <c r="F411"/>
  <c r="A311"/>
  <c r="A312"/>
  <c r="A313"/>
  <c r="A314"/>
  <c r="A310"/>
  <c r="C311"/>
  <c r="D311"/>
  <c r="E311"/>
  <c r="F311"/>
  <c r="C312"/>
  <c r="D312"/>
  <c r="E312"/>
  <c r="C313"/>
  <c r="D313"/>
  <c r="E313"/>
  <c r="C314"/>
  <c r="D314"/>
  <c r="E314"/>
  <c r="D310"/>
  <c r="E310"/>
  <c r="F310"/>
  <c r="C310"/>
  <c r="A302"/>
  <c r="C302"/>
  <c r="D302"/>
  <c r="E302"/>
  <c r="A303"/>
  <c r="C303"/>
  <c r="D303"/>
  <c r="E303"/>
  <c r="A304"/>
  <c r="C304"/>
  <c r="D304"/>
  <c r="E304"/>
  <c r="A305"/>
  <c r="C305"/>
  <c r="D305"/>
  <c r="E305"/>
  <c r="F305"/>
  <c r="A306"/>
  <c r="C306"/>
  <c r="D306"/>
  <c r="E306"/>
  <c r="F306"/>
  <c r="A307"/>
  <c r="C307"/>
  <c r="D307"/>
  <c r="E307"/>
  <c r="F307"/>
  <c r="A291"/>
  <c r="C291"/>
  <c r="A285"/>
  <c r="C285"/>
  <c r="D285"/>
  <c r="E285"/>
  <c r="A286"/>
  <c r="C286"/>
  <c r="D286"/>
  <c r="E286"/>
  <c r="F286"/>
  <c r="A287"/>
  <c r="C287"/>
  <c r="D287"/>
  <c r="E287"/>
  <c r="F287"/>
  <c r="A288"/>
  <c r="C288"/>
  <c r="D288"/>
  <c r="E288"/>
  <c r="F288"/>
  <c r="A289"/>
  <c r="C289"/>
  <c r="D289"/>
  <c r="E289"/>
  <c r="F289"/>
  <c r="A290"/>
  <c r="C290"/>
  <c r="D290"/>
  <c r="E290"/>
  <c r="F290"/>
  <c r="A263"/>
  <c r="C263"/>
  <c r="D263"/>
  <c r="E263"/>
  <c r="A264"/>
  <c r="C264"/>
  <c r="D264"/>
  <c r="E264"/>
  <c r="A265"/>
  <c r="C265"/>
  <c r="D265"/>
  <c r="E265"/>
  <c r="A266"/>
  <c r="C266"/>
  <c r="D266"/>
  <c r="E266"/>
  <c r="A267"/>
  <c r="C267"/>
  <c r="D267"/>
  <c r="E267"/>
  <c r="F267"/>
  <c r="A268"/>
  <c r="C268"/>
  <c r="D268"/>
  <c r="E268"/>
  <c r="F268"/>
  <c r="A269"/>
  <c r="C269"/>
  <c r="D269"/>
  <c r="E269"/>
  <c r="F269"/>
  <c r="A274"/>
  <c r="C274"/>
  <c r="D274"/>
  <c r="A275"/>
  <c r="C275"/>
  <c r="D275"/>
  <c r="E275"/>
  <c r="A276"/>
  <c r="C276"/>
  <c r="D276"/>
  <c r="E276"/>
  <c r="A277"/>
  <c r="C277"/>
  <c r="D277"/>
  <c r="E277"/>
  <c r="A278"/>
  <c r="C278"/>
  <c r="D278"/>
  <c r="E278"/>
  <c r="A279"/>
  <c r="C279"/>
  <c r="D279"/>
  <c r="E279"/>
  <c r="F279"/>
  <c r="A280"/>
  <c r="C280"/>
  <c r="D280"/>
  <c r="E280"/>
  <c r="F280"/>
  <c r="A281"/>
  <c r="C281"/>
  <c r="D281"/>
  <c r="E281"/>
  <c r="F281"/>
  <c r="A262"/>
  <c r="D262"/>
  <c r="C262"/>
  <c r="A247"/>
  <c r="C247"/>
  <c r="D247"/>
  <c r="E247"/>
  <c r="F247"/>
  <c r="A248"/>
  <c r="C248"/>
  <c r="D248"/>
  <c r="E248"/>
  <c r="F248"/>
  <c r="A249"/>
  <c r="C249"/>
  <c r="D249"/>
  <c r="E249"/>
  <c r="F249"/>
  <c r="A250"/>
  <c r="C250"/>
  <c r="D250"/>
  <c r="E250"/>
  <c r="F250"/>
  <c r="A244"/>
  <c r="C244"/>
  <c r="D244"/>
  <c r="E244"/>
  <c r="F244"/>
  <c r="A245"/>
  <c r="C245"/>
  <c r="D245"/>
  <c r="E245"/>
  <c r="F245"/>
  <c r="A246"/>
  <c r="C246"/>
  <c r="D246"/>
  <c r="E246"/>
  <c r="F246"/>
  <c r="A219"/>
  <c r="C219"/>
  <c r="D219"/>
  <c r="E219"/>
  <c r="F219"/>
  <c r="A220"/>
  <c r="C220"/>
  <c r="D220"/>
  <c r="E220"/>
  <c r="F220"/>
  <c r="A221"/>
  <c r="C221"/>
  <c r="D221"/>
  <c r="E221"/>
  <c r="F221"/>
  <c r="A222"/>
  <c r="C222"/>
  <c r="D222"/>
  <c r="E222"/>
  <c r="F222"/>
  <c r="A223"/>
  <c r="C223"/>
  <c r="D223"/>
  <c r="E223"/>
  <c r="F223"/>
  <c r="A224"/>
  <c r="C224"/>
  <c r="D224"/>
  <c r="E224"/>
  <c r="F224"/>
  <c r="A225"/>
  <c r="C225"/>
  <c r="D225"/>
  <c r="E225"/>
  <c r="F225"/>
  <c r="A226"/>
  <c r="C226"/>
  <c r="D226"/>
  <c r="E226"/>
  <c r="F226"/>
  <c r="A227"/>
  <c r="C227"/>
  <c r="D227"/>
  <c r="E227"/>
  <c r="F227"/>
  <c r="A228"/>
  <c r="C228"/>
  <c r="D228"/>
  <c r="E228"/>
  <c r="F228"/>
  <c r="A229"/>
  <c r="C229"/>
  <c r="D229"/>
  <c r="E229"/>
  <c r="F229"/>
  <c r="A230"/>
  <c r="C230"/>
  <c r="D230"/>
  <c r="E230"/>
  <c r="F230"/>
  <c r="A231"/>
  <c r="C231"/>
  <c r="D231"/>
  <c r="E231"/>
  <c r="F231"/>
  <c r="A232"/>
  <c r="C232"/>
  <c r="D232"/>
  <c r="E232"/>
  <c r="F232"/>
  <c r="A233"/>
  <c r="C233"/>
  <c r="D233"/>
  <c r="E233"/>
  <c r="F233"/>
  <c r="A234"/>
  <c r="C234"/>
  <c r="D234"/>
  <c r="E234"/>
  <c r="F234"/>
  <c r="A235"/>
  <c r="C235"/>
  <c r="D235"/>
  <c r="E235"/>
  <c r="A236"/>
  <c r="C236"/>
  <c r="D236"/>
  <c r="E236"/>
  <c r="A237"/>
  <c r="C237"/>
  <c r="D237"/>
  <c r="E237"/>
  <c r="A238"/>
  <c r="C238"/>
  <c r="D238"/>
  <c r="E238"/>
  <c r="F238"/>
  <c r="A239"/>
  <c r="C239"/>
  <c r="D239"/>
  <c r="E239"/>
  <c r="F239"/>
  <c r="A240"/>
  <c r="C240"/>
  <c r="D240"/>
  <c r="E240"/>
  <c r="F240"/>
  <c r="A241"/>
  <c r="C241"/>
  <c r="D241"/>
  <c r="E241"/>
  <c r="F241"/>
  <c r="A242"/>
  <c r="C242"/>
  <c r="D242"/>
  <c r="E242"/>
  <c r="F242"/>
  <c r="A218"/>
  <c r="D218"/>
  <c r="E218"/>
  <c r="F218"/>
  <c r="C218"/>
  <c r="A203"/>
  <c r="C203"/>
  <c r="D203"/>
  <c r="E203"/>
  <c r="F203"/>
  <c r="A204"/>
  <c r="C204"/>
  <c r="D204"/>
  <c r="E204"/>
  <c r="F204"/>
  <c r="A205"/>
  <c r="C205"/>
  <c r="D205"/>
  <c r="E205"/>
  <c r="F205"/>
  <c r="A210"/>
  <c r="C210"/>
  <c r="D210"/>
  <c r="E210"/>
  <c r="F210"/>
  <c r="A211"/>
  <c r="C211"/>
  <c r="D211"/>
  <c r="E211"/>
  <c r="F211"/>
  <c r="A212"/>
  <c r="C212"/>
  <c r="D212"/>
  <c r="E212"/>
  <c r="F212"/>
  <c r="A213"/>
  <c r="C213"/>
  <c r="D213"/>
  <c r="E213"/>
  <c r="F213"/>
  <c r="A214"/>
  <c r="C214"/>
  <c r="D214"/>
  <c r="E214"/>
  <c r="F214"/>
  <c r="A215"/>
  <c r="C215"/>
  <c r="D215"/>
  <c r="E215"/>
  <c r="F215"/>
  <c r="A216"/>
  <c r="C216"/>
  <c r="D216"/>
  <c r="E216"/>
  <c r="F216"/>
  <c r="A217"/>
  <c r="C217"/>
  <c r="D217"/>
  <c r="E217"/>
  <c r="F217"/>
  <c r="A202"/>
  <c r="D202"/>
  <c r="E202"/>
  <c r="F202"/>
  <c r="C202"/>
  <c r="A183"/>
  <c r="C183"/>
  <c r="D183"/>
  <c r="E183"/>
  <c r="F183"/>
  <c r="A184"/>
  <c r="C184"/>
  <c r="D184"/>
  <c r="E184"/>
  <c r="F184"/>
  <c r="A185"/>
  <c r="C185"/>
  <c r="D185"/>
  <c r="E185"/>
  <c r="F185"/>
  <c r="A186"/>
  <c r="C186"/>
  <c r="D186"/>
  <c r="E186"/>
  <c r="F186"/>
  <c r="A187"/>
  <c r="C187"/>
  <c r="D187"/>
  <c r="E187"/>
  <c r="A193"/>
  <c r="C193"/>
  <c r="D193"/>
  <c r="E193"/>
  <c r="F193"/>
  <c r="A194"/>
  <c r="C194"/>
  <c r="D194"/>
  <c r="E194"/>
  <c r="F194"/>
  <c r="A195"/>
  <c r="C195"/>
  <c r="D195"/>
  <c r="E195"/>
  <c r="F195"/>
  <c r="A174"/>
  <c r="C174"/>
  <c r="D174"/>
  <c r="E174"/>
  <c r="F174"/>
  <c r="A175"/>
  <c r="C175"/>
  <c r="D175"/>
  <c r="E175"/>
  <c r="F175"/>
  <c r="A176"/>
  <c r="C176"/>
  <c r="D176"/>
  <c r="E176"/>
  <c r="F176"/>
  <c r="A177"/>
  <c r="C177"/>
  <c r="D177"/>
  <c r="E177"/>
  <c r="F177"/>
  <c r="A178"/>
  <c r="C178"/>
  <c r="D178"/>
  <c r="E178"/>
  <c r="F178"/>
  <c r="A179"/>
  <c r="C179"/>
  <c r="D179"/>
  <c r="E179"/>
  <c r="F179"/>
  <c r="A180"/>
  <c r="C180"/>
  <c r="D180"/>
  <c r="E180"/>
  <c r="F180"/>
  <c r="A181"/>
  <c r="C181"/>
  <c r="D181"/>
  <c r="E181"/>
  <c r="F181"/>
  <c r="A182"/>
  <c r="C182"/>
  <c r="D182"/>
  <c r="E182"/>
  <c r="F182"/>
  <c r="A144"/>
  <c r="C144"/>
  <c r="D144"/>
  <c r="E144"/>
  <c r="F144"/>
  <c r="A145"/>
  <c r="C145"/>
  <c r="D145"/>
  <c r="E145"/>
  <c r="F145"/>
  <c r="A146"/>
  <c r="C146"/>
  <c r="D146"/>
  <c r="E146"/>
  <c r="F146"/>
  <c r="A147"/>
  <c r="C147"/>
  <c r="D147"/>
  <c r="E147"/>
  <c r="F147"/>
  <c r="A148"/>
  <c r="C148"/>
  <c r="D148"/>
  <c r="E148"/>
  <c r="F148"/>
  <c r="A149"/>
  <c r="C149"/>
  <c r="D149"/>
  <c r="E149"/>
  <c r="F149"/>
  <c r="A150"/>
  <c r="C150"/>
  <c r="D150"/>
  <c r="E150"/>
  <c r="F150"/>
  <c r="A151"/>
  <c r="C151"/>
  <c r="D151"/>
  <c r="E151"/>
  <c r="F151"/>
  <c r="A152"/>
  <c r="C152"/>
  <c r="D152"/>
  <c r="E152"/>
  <c r="F152"/>
  <c r="A153"/>
  <c r="C153"/>
  <c r="D153"/>
  <c r="E153"/>
  <c r="F153"/>
  <c r="A154"/>
  <c r="C154"/>
  <c r="D154"/>
  <c r="E154"/>
  <c r="F154"/>
  <c r="A155"/>
  <c r="C155"/>
  <c r="D155"/>
  <c r="E155"/>
  <c r="F155"/>
  <c r="A156"/>
  <c r="C156"/>
  <c r="D156"/>
  <c r="E156"/>
  <c r="F156"/>
  <c r="A158"/>
  <c r="C158"/>
  <c r="D158"/>
  <c r="E158"/>
  <c r="F158"/>
  <c r="A159"/>
  <c r="C159"/>
  <c r="D159"/>
  <c r="E159"/>
  <c r="F159"/>
  <c r="A160"/>
  <c r="C160"/>
  <c r="D160"/>
  <c r="E160"/>
  <c r="F160"/>
  <c r="A161"/>
  <c r="C161"/>
  <c r="D161"/>
  <c r="E161"/>
  <c r="F161"/>
  <c r="A162"/>
  <c r="C162"/>
  <c r="D162"/>
  <c r="E162"/>
  <c r="F162"/>
  <c r="A163"/>
  <c r="C163"/>
  <c r="D163"/>
  <c r="E163"/>
  <c r="F163"/>
  <c r="A164"/>
  <c r="C164"/>
  <c r="D164"/>
  <c r="E164"/>
  <c r="F164"/>
  <c r="A165"/>
  <c r="C165"/>
  <c r="D165"/>
  <c r="E165"/>
  <c r="F165"/>
  <c r="A166"/>
  <c r="C166"/>
  <c r="D166"/>
  <c r="E166"/>
  <c r="F166"/>
  <c r="A167"/>
  <c r="C167"/>
  <c r="D167"/>
  <c r="E167"/>
  <c r="F167"/>
  <c r="A168"/>
  <c r="C168"/>
  <c r="D168"/>
  <c r="E168"/>
  <c r="F168"/>
  <c r="A169"/>
  <c r="C169"/>
  <c r="D169"/>
  <c r="E169"/>
  <c r="F169"/>
  <c r="A170"/>
  <c r="C170"/>
  <c r="D170"/>
  <c r="E170"/>
  <c r="F170"/>
  <c r="A171"/>
  <c r="C171"/>
  <c r="D171"/>
  <c r="E171"/>
  <c r="F171"/>
  <c r="A172"/>
  <c r="C172"/>
  <c r="D172"/>
  <c r="E172"/>
  <c r="F172"/>
  <c r="A173"/>
  <c r="C173"/>
  <c r="D173"/>
  <c r="E173"/>
  <c r="F173"/>
  <c r="A127"/>
  <c r="C127"/>
  <c r="D127"/>
  <c r="E127"/>
  <c r="F127"/>
  <c r="A128"/>
  <c r="C128"/>
  <c r="D128"/>
  <c r="E128"/>
  <c r="F128"/>
  <c r="A129"/>
  <c r="C129"/>
  <c r="D129"/>
  <c r="E129"/>
  <c r="F129"/>
  <c r="A130"/>
  <c r="C130"/>
  <c r="D130"/>
  <c r="E130"/>
  <c r="F130"/>
  <c r="A131"/>
  <c r="C131"/>
  <c r="D131"/>
  <c r="E131"/>
  <c r="F131"/>
  <c r="A132"/>
  <c r="C132"/>
  <c r="D132"/>
  <c r="E132"/>
  <c r="F132"/>
  <c r="A133"/>
  <c r="C133"/>
  <c r="D133"/>
  <c r="E133"/>
  <c r="F133"/>
  <c r="A134"/>
  <c r="C134"/>
  <c r="D134"/>
  <c r="E134"/>
  <c r="F134"/>
  <c r="A135"/>
  <c r="C135"/>
  <c r="D135"/>
  <c r="E135"/>
  <c r="F135"/>
  <c r="A136"/>
  <c r="C136"/>
  <c r="D136"/>
  <c r="E136"/>
  <c r="F136"/>
  <c r="A137"/>
  <c r="C137"/>
  <c r="D137"/>
  <c r="E137"/>
  <c r="F137"/>
  <c r="A138"/>
  <c r="C138"/>
  <c r="D138"/>
  <c r="E138"/>
  <c r="F138"/>
  <c r="C143"/>
  <c r="D143"/>
  <c r="E143"/>
  <c r="F143"/>
  <c r="C125"/>
  <c r="A121"/>
  <c r="C121"/>
  <c r="D121"/>
  <c r="E121"/>
  <c r="F121"/>
  <c r="A122"/>
  <c r="C122"/>
  <c r="D122"/>
  <c r="E122"/>
  <c r="F122"/>
  <c r="A123"/>
  <c r="C123"/>
  <c r="D123"/>
  <c r="E123"/>
  <c r="F123"/>
  <c r="A124"/>
  <c r="C124"/>
  <c r="D124"/>
  <c r="E124"/>
  <c r="F124"/>
  <c r="A125"/>
  <c r="D125"/>
  <c r="E125"/>
  <c r="F125"/>
  <c r="A126"/>
  <c r="C126"/>
  <c r="D126"/>
  <c r="E126"/>
  <c r="F126"/>
  <c r="A117"/>
  <c r="C117"/>
  <c r="D117"/>
  <c r="A118"/>
  <c r="C118"/>
  <c r="D118"/>
  <c r="E118"/>
  <c r="A119"/>
  <c r="C119"/>
  <c r="D119"/>
  <c r="E119"/>
  <c r="A120"/>
  <c r="C120"/>
  <c r="D120"/>
  <c r="E120"/>
  <c r="F120"/>
  <c r="A111"/>
  <c r="C111"/>
  <c r="D111"/>
  <c r="E111"/>
  <c r="F111"/>
  <c r="A112"/>
  <c r="C112"/>
  <c r="D112"/>
  <c r="E112"/>
  <c r="F112"/>
  <c r="A113"/>
  <c r="C113"/>
  <c r="D113"/>
  <c r="E113"/>
  <c r="F113"/>
  <c r="A114"/>
  <c r="C114"/>
  <c r="D114"/>
  <c r="E114"/>
  <c r="F114"/>
  <c r="A115"/>
  <c r="C115"/>
  <c r="D115"/>
  <c r="E115"/>
  <c r="F115"/>
  <c r="A116"/>
  <c r="C116"/>
  <c r="D116"/>
  <c r="E116"/>
  <c r="F116"/>
  <c r="A97"/>
  <c r="C97"/>
  <c r="D97"/>
  <c r="E97"/>
  <c r="F97"/>
  <c r="A98"/>
  <c r="C98"/>
  <c r="D98"/>
  <c r="E98"/>
  <c r="F98"/>
  <c r="A88"/>
  <c r="C88"/>
  <c r="D88"/>
  <c r="E88"/>
  <c r="F88"/>
  <c r="A89"/>
  <c r="C89"/>
  <c r="D89"/>
  <c r="E89"/>
  <c r="F89"/>
  <c r="A90"/>
  <c r="C90"/>
  <c r="D90"/>
  <c r="E90"/>
  <c r="F90"/>
  <c r="A91"/>
  <c r="C91"/>
  <c r="D91"/>
  <c r="E91"/>
  <c r="F91"/>
  <c r="A92"/>
  <c r="C92"/>
  <c r="D92"/>
  <c r="E92"/>
  <c r="F92"/>
  <c r="A93"/>
  <c r="C93"/>
  <c r="D93"/>
  <c r="E93"/>
  <c r="F93"/>
  <c r="A94"/>
  <c r="C94"/>
  <c r="D94"/>
  <c r="E94"/>
  <c r="F94"/>
  <c r="A95"/>
  <c r="C95"/>
  <c r="D95"/>
  <c r="E95"/>
  <c r="F95"/>
  <c r="A96"/>
  <c r="C96"/>
  <c r="D96"/>
  <c r="E96"/>
  <c r="F96"/>
  <c r="A654"/>
  <c r="C654"/>
  <c r="D654"/>
  <c r="E654"/>
  <c r="F654"/>
  <c r="A655"/>
  <c r="C655"/>
  <c r="D655"/>
  <c r="E655"/>
  <c r="F655"/>
  <c r="A656"/>
  <c r="C656"/>
  <c r="D656"/>
  <c r="E656"/>
  <c r="F656"/>
  <c r="A85"/>
  <c r="C85"/>
  <c r="D85"/>
  <c r="E85"/>
  <c r="F85"/>
  <c r="A86"/>
  <c r="C86"/>
  <c r="D86"/>
  <c r="E86"/>
  <c r="F86"/>
  <c r="A87"/>
  <c r="C87"/>
  <c r="D87"/>
  <c r="E87"/>
  <c r="F87"/>
  <c r="A69"/>
  <c r="C69"/>
  <c r="D69"/>
  <c r="E69"/>
  <c r="F69"/>
  <c r="A70"/>
  <c r="C70"/>
  <c r="D70"/>
  <c r="E70"/>
  <c r="F70"/>
  <c r="A71"/>
  <c r="C71"/>
  <c r="D71"/>
  <c r="E71"/>
  <c r="F71"/>
  <c r="A72"/>
  <c r="C72"/>
  <c r="D72"/>
  <c r="E72"/>
  <c r="F72"/>
  <c r="A73"/>
  <c r="C73"/>
  <c r="D73"/>
  <c r="E73"/>
  <c r="F73"/>
  <c r="A74"/>
  <c r="C74"/>
  <c r="D74"/>
  <c r="E74"/>
  <c r="F74"/>
  <c r="A75"/>
  <c r="C75"/>
  <c r="D75"/>
  <c r="E75"/>
  <c r="F75"/>
  <c r="A76"/>
  <c r="C76"/>
  <c r="D76"/>
  <c r="E76"/>
  <c r="F76"/>
  <c r="A77"/>
  <c r="C77"/>
  <c r="D77"/>
  <c r="E77"/>
  <c r="F77"/>
  <c r="A57"/>
  <c r="C57"/>
  <c r="D57"/>
  <c r="E57"/>
  <c r="F57"/>
  <c r="A58"/>
  <c r="C58"/>
  <c r="D58"/>
  <c r="E58"/>
  <c r="F58"/>
  <c r="A59"/>
  <c r="C59"/>
  <c r="D59"/>
  <c r="E59"/>
  <c r="F59"/>
  <c r="A60"/>
  <c r="C60"/>
  <c r="D60"/>
  <c r="E60"/>
  <c r="F60"/>
  <c r="A61"/>
  <c r="C61"/>
  <c r="D61"/>
  <c r="E61"/>
  <c r="F61"/>
  <c r="A62"/>
  <c r="C62"/>
  <c r="D62"/>
  <c r="E62"/>
  <c r="F62"/>
  <c r="A63"/>
  <c r="C63"/>
  <c r="D63"/>
  <c r="E63"/>
  <c r="F63"/>
  <c r="A64"/>
  <c r="C64"/>
  <c r="D64"/>
  <c r="E64"/>
  <c r="F64"/>
  <c r="A65"/>
  <c r="C65"/>
  <c r="D65"/>
  <c r="E65"/>
  <c r="F65"/>
  <c r="A66"/>
  <c r="C66"/>
  <c r="D66"/>
  <c r="E66"/>
  <c r="F66"/>
  <c r="A56"/>
  <c r="D56"/>
  <c r="E56"/>
  <c r="F56"/>
  <c r="C56"/>
  <c r="A51"/>
  <c r="C51"/>
  <c r="D51"/>
  <c r="E51"/>
  <c r="F51"/>
  <c r="A52"/>
  <c r="C52"/>
  <c r="D52"/>
  <c r="E52"/>
  <c r="F52"/>
  <c r="A53"/>
  <c r="C53"/>
  <c r="D53"/>
  <c r="E53"/>
  <c r="F53"/>
  <c r="A54"/>
  <c r="C54"/>
  <c r="D54"/>
  <c r="E54"/>
  <c r="F54"/>
  <c r="A55"/>
  <c r="C55"/>
  <c r="D55"/>
  <c r="E55"/>
  <c r="F55"/>
  <c r="A50"/>
  <c r="D50"/>
  <c r="E50"/>
  <c r="F50"/>
  <c r="C50"/>
  <c r="A37"/>
  <c r="C37"/>
  <c r="D37"/>
  <c r="E37"/>
  <c r="F37"/>
  <c r="A39"/>
  <c r="C39"/>
  <c r="D39"/>
  <c r="E39"/>
  <c r="F39"/>
  <c r="A40"/>
  <c r="C40"/>
  <c r="D40"/>
  <c r="E40"/>
  <c r="F40"/>
  <c r="A41"/>
  <c r="C41"/>
  <c r="D41"/>
  <c r="E41"/>
  <c r="F41"/>
  <c r="A42"/>
  <c r="C42"/>
  <c r="D42"/>
  <c r="E42"/>
  <c r="F42"/>
  <c r="A43"/>
  <c r="C43"/>
  <c r="D43"/>
  <c r="E43"/>
  <c r="F43"/>
  <c r="A44"/>
  <c r="C44"/>
  <c r="D44"/>
  <c r="E44"/>
  <c r="F44"/>
  <c r="A45"/>
  <c r="C45"/>
  <c r="D45"/>
  <c r="E45"/>
  <c r="F45"/>
  <c r="A46"/>
  <c r="C46"/>
  <c r="D46"/>
  <c r="E46"/>
  <c r="F46"/>
  <c r="A47"/>
  <c r="C47"/>
  <c r="D47"/>
  <c r="E47"/>
  <c r="F47"/>
  <c r="A48"/>
  <c r="C48"/>
  <c r="D48"/>
  <c r="E48"/>
  <c r="F48"/>
  <c r="A24"/>
  <c r="C24"/>
  <c r="D24"/>
  <c r="E24"/>
  <c r="F24"/>
  <c r="A25"/>
  <c r="C25"/>
  <c r="D25"/>
  <c r="E25"/>
  <c r="F25"/>
  <c r="A26"/>
  <c r="C26"/>
  <c r="D26"/>
  <c r="E26"/>
  <c r="F26"/>
  <c r="A27"/>
  <c r="C27"/>
  <c r="D27"/>
  <c r="E27"/>
  <c r="F27"/>
  <c r="A28"/>
  <c r="C28"/>
  <c r="D28"/>
  <c r="E28"/>
  <c r="F28"/>
  <c r="A29"/>
  <c r="C29"/>
  <c r="D29"/>
  <c r="E29"/>
  <c r="F29"/>
  <c r="A30"/>
  <c r="C30"/>
  <c r="D30"/>
  <c r="E30"/>
  <c r="F30"/>
  <c r="A31"/>
  <c r="C31"/>
  <c r="D31"/>
  <c r="E31"/>
  <c r="F31"/>
  <c r="A32"/>
  <c r="C32"/>
  <c r="D32"/>
  <c r="E32"/>
  <c r="F32"/>
  <c r="A33"/>
  <c r="C33"/>
  <c r="D33"/>
  <c r="E33"/>
  <c r="F33"/>
  <c r="A34"/>
  <c r="C34"/>
  <c r="D34"/>
  <c r="E34"/>
  <c r="F34"/>
  <c r="A35"/>
  <c r="C35"/>
  <c r="D35"/>
  <c r="E35"/>
  <c r="F35"/>
  <c r="A36"/>
  <c r="C36"/>
  <c r="D36"/>
  <c r="E36"/>
  <c r="F36"/>
  <c r="A23"/>
  <c r="D23"/>
  <c r="E23"/>
  <c r="F23"/>
  <c r="C23"/>
  <c r="A17"/>
  <c r="A18"/>
  <c r="A19"/>
  <c r="A20"/>
  <c r="A21"/>
  <c r="A22"/>
  <c r="A16"/>
  <c r="C17"/>
  <c r="D17"/>
  <c r="E17"/>
  <c r="F17"/>
  <c r="C18"/>
  <c r="D18"/>
  <c r="E18"/>
  <c r="F18"/>
  <c r="C19"/>
  <c r="D19"/>
  <c r="E19"/>
  <c r="F19"/>
  <c r="C20"/>
  <c r="D20"/>
  <c r="E20"/>
  <c r="F20"/>
  <c r="C21"/>
  <c r="D21"/>
  <c r="E21"/>
  <c r="F21"/>
  <c r="C22"/>
  <c r="D22"/>
  <c r="E22"/>
  <c r="F22"/>
  <c r="D16"/>
  <c r="E16"/>
  <c r="F16"/>
  <c r="C16"/>
  <c r="C15"/>
  <c r="I135" l="1"/>
  <c r="I136"/>
  <c r="G63"/>
  <c r="G127"/>
  <c r="I127" s="1"/>
  <c r="G132"/>
  <c r="H187"/>
  <c r="H356"/>
  <c r="H543"/>
  <c r="H529"/>
  <c r="H396"/>
  <c r="G287"/>
  <c r="I287" s="1"/>
  <c r="H469"/>
  <c r="G365"/>
  <c r="I365" s="1"/>
  <c r="G247"/>
  <c r="I247" s="1"/>
  <c r="H541"/>
  <c r="H52"/>
  <c r="H39"/>
  <c r="H181"/>
  <c r="H441"/>
  <c r="H373"/>
  <c r="H332"/>
  <c r="H315"/>
  <c r="H518"/>
  <c r="H244"/>
  <c r="H504"/>
  <c r="H144"/>
  <c r="H669"/>
  <c r="H648"/>
  <c r="H350"/>
  <c r="H325"/>
  <c r="H513"/>
  <c r="H426"/>
  <c r="H278"/>
  <c r="H589"/>
  <c r="H537"/>
  <c r="H619"/>
  <c r="H460"/>
  <c r="H605"/>
  <c r="H542"/>
  <c r="H658"/>
  <c r="H304"/>
  <c r="H175"/>
  <c r="H18"/>
  <c r="H44"/>
  <c r="H523"/>
  <c r="H528"/>
  <c r="H550"/>
  <c r="H119"/>
  <c r="H362"/>
  <c r="H160"/>
  <c r="H150"/>
  <c r="H74"/>
  <c r="H111"/>
  <c r="H377"/>
  <c r="H355"/>
  <c r="H345"/>
  <c r="H341"/>
  <c r="H236"/>
  <c r="H497"/>
  <c r="H468"/>
  <c r="H445"/>
  <c r="H636"/>
  <c r="H204"/>
  <c r="H384"/>
  <c r="G241"/>
  <c r="I241" s="1"/>
  <c r="G249"/>
  <c r="I249" s="1"/>
  <c r="G210"/>
  <c r="I210" s="1"/>
  <c r="G239"/>
  <c r="I239" s="1"/>
  <c r="G227"/>
  <c r="I227" s="1"/>
  <c r="G683"/>
  <c r="I683" s="1"/>
  <c r="G676"/>
  <c r="I676" s="1"/>
  <c r="G666"/>
  <c r="I666" s="1"/>
  <c r="G660"/>
  <c r="I660" s="1"/>
  <c r="G642"/>
  <c r="I642" s="1"/>
  <c r="G419"/>
  <c r="I419" s="1"/>
  <c r="G268"/>
  <c r="I268" s="1"/>
  <c r="G306"/>
  <c r="I306" s="1"/>
  <c r="G194"/>
  <c r="I194" s="1"/>
  <c r="G214"/>
  <c r="I214" s="1"/>
  <c r="G280"/>
  <c r="I280" s="1"/>
  <c r="G97"/>
  <c r="I97" s="1"/>
  <c r="G671"/>
  <c r="I671" s="1"/>
  <c r="G665"/>
  <c r="I665" s="1"/>
  <c r="G659"/>
  <c r="I659" s="1"/>
  <c r="G650"/>
  <c r="I650" s="1"/>
  <c r="G639"/>
  <c r="I639" s="1"/>
  <c r="G414"/>
  <c r="I414" s="1"/>
  <c r="H186" l="1"/>
  <c r="H84"/>
  <c r="G131"/>
  <c r="I131" s="1"/>
  <c r="I132"/>
  <c r="G62"/>
  <c r="I62" s="1"/>
  <c r="I63"/>
  <c r="G85"/>
  <c r="I85" s="1"/>
  <c r="G649"/>
  <c r="I649" s="1"/>
  <c r="G413"/>
  <c r="I413" s="1"/>
  <c r="G670"/>
  <c r="I670" s="1"/>
  <c r="H219"/>
  <c r="H23"/>
  <c r="G638"/>
  <c r="I638" s="1"/>
  <c r="G682"/>
  <c r="I682" s="1"/>
  <c r="G286"/>
  <c r="I286" s="1"/>
  <c r="G221"/>
  <c r="I221" s="1"/>
  <c r="G675"/>
  <c r="I675" s="1"/>
  <c r="G246"/>
  <c r="I246" s="1"/>
  <c r="G42" i="4"/>
  <c r="I42" s="1"/>
  <c r="G159"/>
  <c r="I159" s="1"/>
  <c r="G27"/>
  <c r="I27" s="1"/>
  <c r="G205" i="2"/>
  <c r="I205" s="1"/>
  <c r="G188"/>
  <c r="I188" s="1"/>
  <c r="G364"/>
  <c r="I364" s="1"/>
  <c r="H522"/>
  <c r="H17"/>
  <c r="H657"/>
  <c r="H604"/>
  <c r="H277"/>
  <c r="H673"/>
  <c r="H349"/>
  <c r="H314"/>
  <c r="H180"/>
  <c r="H51"/>
  <c r="H174"/>
  <c r="H303"/>
  <c r="H536"/>
  <c r="H588"/>
  <c r="H425"/>
  <c r="H512"/>
  <c r="H324"/>
  <c r="H644"/>
  <c r="H143"/>
  <c r="H517"/>
  <c r="H372"/>
  <c r="H440"/>
  <c r="G120"/>
  <c r="I120" s="1"/>
  <c r="H361"/>
  <c r="H118"/>
  <c r="H159"/>
  <c r="H149"/>
  <c r="H73"/>
  <c r="H395"/>
  <c r="H354"/>
  <c r="H331"/>
  <c r="H285"/>
  <c r="G238"/>
  <c r="I238" s="1"/>
  <c r="H235"/>
  <c r="H496"/>
  <c r="H439"/>
  <c r="H633"/>
  <c r="H203"/>
  <c r="H383"/>
  <c r="G471"/>
  <c r="I471" s="1"/>
  <c r="G624"/>
  <c r="I624" s="1"/>
  <c r="G226"/>
  <c r="I226" s="1"/>
  <c r="G641"/>
  <c r="I641" s="1"/>
  <c r="G418"/>
  <c r="I418" s="1"/>
  <c r="G230"/>
  <c r="I230" s="1"/>
  <c r="G475"/>
  <c r="I475" s="1"/>
  <c r="G155"/>
  <c r="I155" s="1"/>
  <c r="G166"/>
  <c r="I166" s="1"/>
  <c r="G213"/>
  <c r="I213" s="1"/>
  <c r="G193"/>
  <c r="I193" s="1"/>
  <c r="G656"/>
  <c r="I656" s="1"/>
  <c r="G327"/>
  <c r="I327" s="1"/>
  <c r="G343"/>
  <c r="I343" s="1"/>
  <c r="G352"/>
  <c r="I352" s="1"/>
  <c r="G358"/>
  <c r="I358" s="1"/>
  <c r="G379"/>
  <c r="I379" s="1"/>
  <c r="G392"/>
  <c r="I392" s="1"/>
  <c r="G403"/>
  <c r="I403" s="1"/>
  <c r="G26"/>
  <c r="I26" s="1"/>
  <c r="G35"/>
  <c r="I35" s="1"/>
  <c r="G46"/>
  <c r="I46" s="1"/>
  <c r="G113"/>
  <c r="I113" s="1"/>
  <c r="G58"/>
  <c r="I58" s="1"/>
  <c r="G69"/>
  <c r="I69" s="1"/>
  <c r="G54"/>
  <c r="I54" s="1"/>
  <c r="G146"/>
  <c r="I146" s="1"/>
  <c r="G177"/>
  <c r="I177" s="1"/>
  <c r="G457"/>
  <c r="I457" s="1"/>
  <c r="G499"/>
  <c r="I499" s="1"/>
  <c r="G317"/>
  <c r="I317" s="1"/>
  <c r="G334"/>
  <c r="I334" s="1"/>
  <c r="G347"/>
  <c r="I347" s="1"/>
  <c r="G375"/>
  <c r="I375" s="1"/>
  <c r="G387"/>
  <c r="I387" s="1"/>
  <c r="G398"/>
  <c r="I398" s="1"/>
  <c r="G409"/>
  <c r="I409" s="1"/>
  <c r="G591"/>
  <c r="I591" s="1"/>
  <c r="G31"/>
  <c r="I31" s="1"/>
  <c r="G41"/>
  <c r="I41" s="1"/>
  <c r="G20"/>
  <c r="I20" s="1"/>
  <c r="G76"/>
  <c r="I76" s="1"/>
  <c r="G153"/>
  <c r="I153" s="1"/>
  <c r="G163"/>
  <c r="I163" s="1"/>
  <c r="G170"/>
  <c r="I170" s="1"/>
  <c r="G183"/>
  <c r="I183" s="1"/>
  <c r="G279"/>
  <c r="I279" s="1"/>
  <c r="G305"/>
  <c r="I305" s="1"/>
  <c r="G267"/>
  <c r="G622"/>
  <c r="I622" s="1"/>
  <c r="G616"/>
  <c r="I616" s="1"/>
  <c r="G612"/>
  <c r="I612" s="1"/>
  <c r="G607"/>
  <c r="I607" s="1"/>
  <c r="G556"/>
  <c r="I556" s="1"/>
  <c r="G553"/>
  <c r="I553" s="1"/>
  <c r="G548"/>
  <c r="I548" s="1"/>
  <c r="G545"/>
  <c r="I545" s="1"/>
  <c r="G539"/>
  <c r="I539" s="1"/>
  <c r="G534"/>
  <c r="I534" s="1"/>
  <c r="G531"/>
  <c r="I531" s="1"/>
  <c r="G525"/>
  <c r="I525" s="1"/>
  <c r="G520"/>
  <c r="I520" s="1"/>
  <c r="G515"/>
  <c r="I515" s="1"/>
  <c r="G510"/>
  <c r="I510" s="1"/>
  <c r="G507"/>
  <c r="I507" s="1"/>
  <c r="G489"/>
  <c r="I489" s="1"/>
  <c r="G485"/>
  <c r="I485" s="1"/>
  <c r="G480"/>
  <c r="I480" s="1"/>
  <c r="G466"/>
  <c r="I466" s="1"/>
  <c r="G463"/>
  <c r="I463" s="1"/>
  <c r="G453"/>
  <c r="I453" s="1"/>
  <c r="G448"/>
  <c r="I448" s="1"/>
  <c r="G443"/>
  <c r="I443" s="1"/>
  <c r="G428"/>
  <c r="I428" s="1"/>
  <c r="G266" l="1"/>
  <c r="I266" s="1"/>
  <c r="I267"/>
  <c r="H382"/>
  <c r="H603"/>
  <c r="G187"/>
  <c r="G363"/>
  <c r="I363" s="1"/>
  <c r="G237"/>
  <c r="I237" s="1"/>
  <c r="G245"/>
  <c r="I245" s="1"/>
  <c r="G158" i="4"/>
  <c r="I158" s="1"/>
  <c r="G637" i="2"/>
  <c r="I637" s="1"/>
  <c r="H527"/>
  <c r="H503"/>
  <c r="G220"/>
  <c r="I220" s="1"/>
  <c r="G655"/>
  <c r="I655" s="1"/>
  <c r="G382" i="4"/>
  <c r="I382" s="1"/>
  <c r="G41"/>
  <c r="I41" s="1"/>
  <c r="G26"/>
  <c r="I26" s="1"/>
  <c r="H330" i="2"/>
  <c r="H371"/>
  <c r="J495"/>
  <c r="H302"/>
  <c r="H173"/>
  <c r="H313"/>
  <c r="G636"/>
  <c r="I636" s="1"/>
  <c r="H668"/>
  <c r="J424"/>
  <c r="H587"/>
  <c r="H50"/>
  <c r="H179"/>
  <c r="H276"/>
  <c r="H16"/>
  <c r="H360"/>
  <c r="G119"/>
  <c r="I119" s="1"/>
  <c r="H148"/>
  <c r="H234"/>
  <c r="H495"/>
  <c r="H424"/>
  <c r="H202"/>
  <c r="E38" i="33" s="1"/>
  <c r="G452" i="2"/>
  <c r="I452" s="1"/>
  <c r="G462"/>
  <c r="I462" s="1"/>
  <c r="G465"/>
  <c r="I465" s="1"/>
  <c r="G479"/>
  <c r="I479" s="1"/>
  <c r="G484"/>
  <c r="I484" s="1"/>
  <c r="G488"/>
  <c r="I488" s="1"/>
  <c r="G509"/>
  <c r="I509" s="1"/>
  <c r="G533"/>
  <c r="I533" s="1"/>
  <c r="G547"/>
  <c r="I547" s="1"/>
  <c r="G555"/>
  <c r="I555" s="1"/>
  <c r="G169"/>
  <c r="I169" s="1"/>
  <c r="G152"/>
  <c r="I152" s="1"/>
  <c r="G30"/>
  <c r="I30" s="1"/>
  <c r="G406"/>
  <c r="I406" s="1"/>
  <c r="G456"/>
  <c r="I456" s="1"/>
  <c r="G66"/>
  <c r="I66" s="1"/>
  <c r="G57"/>
  <c r="I57" s="1"/>
  <c r="G620"/>
  <c r="I620" s="1"/>
  <c r="G611"/>
  <c r="I611" s="1"/>
  <c r="G615"/>
  <c r="I615" s="1"/>
  <c r="G621"/>
  <c r="I621" s="1"/>
  <c r="G34"/>
  <c r="I34" s="1"/>
  <c r="G402"/>
  <c r="I402" s="1"/>
  <c r="G391"/>
  <c r="I391" s="1"/>
  <c r="G648"/>
  <c r="I648" s="1"/>
  <c r="G664"/>
  <c r="I664" s="1"/>
  <c r="G674"/>
  <c r="I674" s="1"/>
  <c r="G658"/>
  <c r="I658" s="1"/>
  <c r="G669"/>
  <c r="I669" s="1"/>
  <c r="G681"/>
  <c r="I681" s="1"/>
  <c r="G386"/>
  <c r="I386" s="1"/>
  <c r="G470"/>
  <c r="I470" s="1"/>
  <c r="I633"/>
  <c r="G304"/>
  <c r="I304" s="1"/>
  <c r="G278"/>
  <c r="I278" s="1"/>
  <c r="G182"/>
  <c r="I182" s="1"/>
  <c r="G162"/>
  <c r="I162" s="1"/>
  <c r="G75"/>
  <c r="I75" s="1"/>
  <c r="G19"/>
  <c r="I19" s="1"/>
  <c r="G40"/>
  <c r="I40" s="1"/>
  <c r="G590"/>
  <c r="I590" s="1"/>
  <c r="G374"/>
  <c r="I374" s="1"/>
  <c r="G346"/>
  <c r="I346" s="1"/>
  <c r="G333"/>
  <c r="I333" s="1"/>
  <c r="G316"/>
  <c r="I316" s="1"/>
  <c r="G498"/>
  <c r="I498" s="1"/>
  <c r="G204"/>
  <c r="I204" s="1"/>
  <c r="G176"/>
  <c r="I176" s="1"/>
  <c r="G145"/>
  <c r="I145" s="1"/>
  <c r="G126"/>
  <c r="I126" s="1"/>
  <c r="G53"/>
  <c r="I53" s="1"/>
  <c r="G112"/>
  <c r="I112" s="1"/>
  <c r="G385"/>
  <c r="I385" s="1"/>
  <c r="G151"/>
  <c r="I151" s="1"/>
  <c r="G45"/>
  <c r="I45" s="1"/>
  <c r="G25"/>
  <c r="I25" s="1"/>
  <c r="G378"/>
  <c r="I378" s="1"/>
  <c r="G357"/>
  <c r="I357" s="1"/>
  <c r="G351"/>
  <c r="I351" s="1"/>
  <c r="G342"/>
  <c r="I342" s="1"/>
  <c r="G326"/>
  <c r="I326" s="1"/>
  <c r="G552"/>
  <c r="I552" s="1"/>
  <c r="G544"/>
  <c r="I544" s="1"/>
  <c r="G538"/>
  <c r="I538" s="1"/>
  <c r="G530"/>
  <c r="I530" s="1"/>
  <c r="G524"/>
  <c r="I524" s="1"/>
  <c r="G519"/>
  <c r="I519" s="1"/>
  <c r="G514"/>
  <c r="I514" s="1"/>
  <c r="G506"/>
  <c r="I506" s="1"/>
  <c r="G461"/>
  <c r="I461" s="1"/>
  <c r="G447"/>
  <c r="I447" s="1"/>
  <c r="G442"/>
  <c r="I442" s="1"/>
  <c r="G427"/>
  <c r="I427" s="1"/>
  <c r="I38" i="33" l="1"/>
  <c r="H38"/>
  <c r="G38"/>
  <c r="H218" i="2"/>
  <c r="H586"/>
  <c r="H381"/>
  <c r="H117"/>
  <c r="H329"/>
  <c r="H662"/>
  <c r="H291"/>
  <c r="E40" i="33" s="1"/>
  <c r="G186" i="2"/>
  <c r="I186" s="1"/>
  <c r="I187"/>
  <c r="G505"/>
  <c r="G332"/>
  <c r="I332" s="1"/>
  <c r="H200"/>
  <c r="I200" s="1"/>
  <c r="G362"/>
  <c r="I362" s="1"/>
  <c r="G244"/>
  <c r="I244" s="1"/>
  <c r="G157" i="4"/>
  <c r="G381"/>
  <c r="H158" i="2"/>
  <c r="G265"/>
  <c r="G25" i="4"/>
  <c r="I25" s="1"/>
  <c r="G236" i="2"/>
  <c r="I236" s="1"/>
  <c r="G606"/>
  <c r="I606" s="1"/>
  <c r="G219"/>
  <c r="I219" s="1"/>
  <c r="G654"/>
  <c r="G40" i="4"/>
  <c r="I40" s="1"/>
  <c r="H579" i="2"/>
  <c r="I579" s="1"/>
  <c r="H370"/>
  <c r="H275"/>
  <c r="H49"/>
  <c r="H312"/>
  <c r="G118"/>
  <c r="I118" s="1"/>
  <c r="G285"/>
  <c r="I285" s="1"/>
  <c r="H494"/>
  <c r="H423"/>
  <c r="G619"/>
  <c r="I619" s="1"/>
  <c r="G341"/>
  <c r="I341" s="1"/>
  <c r="G377"/>
  <c r="I377" s="1"/>
  <c r="G478"/>
  <c r="I478" s="1"/>
  <c r="G673"/>
  <c r="I673" s="1"/>
  <c r="G460"/>
  <c r="I460" s="1"/>
  <c r="G44"/>
  <c r="I44" s="1"/>
  <c r="G125"/>
  <c r="I125" s="1"/>
  <c r="G345"/>
  <c r="I345" s="1"/>
  <c r="G39"/>
  <c r="I39" s="1"/>
  <c r="G397"/>
  <c r="I397" s="1"/>
  <c r="G56"/>
  <c r="I56" s="1"/>
  <c r="G680"/>
  <c r="I680" s="1"/>
  <c r="G657"/>
  <c r="I657" s="1"/>
  <c r="G663"/>
  <c r="I663" s="1"/>
  <c r="G644"/>
  <c r="I644" s="1"/>
  <c r="G576"/>
  <c r="G325"/>
  <c r="I325" s="1"/>
  <c r="G350"/>
  <c r="I350" s="1"/>
  <c r="G356"/>
  <c r="I356" s="1"/>
  <c r="G24"/>
  <c r="G150"/>
  <c r="I150" s="1"/>
  <c r="G111"/>
  <c r="G52"/>
  <c r="I52" s="1"/>
  <c r="G144"/>
  <c r="I144" s="1"/>
  <c r="G175"/>
  <c r="I175" s="1"/>
  <c r="G203"/>
  <c r="I203" s="1"/>
  <c r="G497"/>
  <c r="I497" s="1"/>
  <c r="G315"/>
  <c r="I315" s="1"/>
  <c r="G373"/>
  <c r="I373" s="1"/>
  <c r="G589"/>
  <c r="I589" s="1"/>
  <c r="G18"/>
  <c r="I18" s="1"/>
  <c r="G74"/>
  <c r="I74" s="1"/>
  <c r="G161"/>
  <c r="I161" s="1"/>
  <c r="G181"/>
  <c r="I181" s="1"/>
  <c r="G277"/>
  <c r="I277" s="1"/>
  <c r="G303"/>
  <c r="I303" s="1"/>
  <c r="G605"/>
  <c r="I605" s="1"/>
  <c r="G551"/>
  <c r="I551" s="1"/>
  <c r="G543"/>
  <c r="I543" s="1"/>
  <c r="G537"/>
  <c r="I537" s="1"/>
  <c r="G529"/>
  <c r="I529" s="1"/>
  <c r="G523"/>
  <c r="I523" s="1"/>
  <c r="G518"/>
  <c r="I518" s="1"/>
  <c r="G513"/>
  <c r="I513" s="1"/>
  <c r="G446"/>
  <c r="I446" s="1"/>
  <c r="G441"/>
  <c r="I441" s="1"/>
  <c r="G426"/>
  <c r="I426" s="1"/>
  <c r="C65" i="33" l="1"/>
  <c r="E65" s="1"/>
  <c r="I157" i="4"/>
  <c r="H40" i="33"/>
  <c r="G40"/>
  <c r="I40"/>
  <c r="J663" i="2"/>
  <c r="E47" i="33"/>
  <c r="I24" i="2"/>
  <c r="J24"/>
  <c r="G185"/>
  <c r="D37" i="33" s="1"/>
  <c r="G504" i="2"/>
  <c r="I504" s="1"/>
  <c r="I505"/>
  <c r="G84"/>
  <c r="I111"/>
  <c r="H15"/>
  <c r="E36" i="33" s="1"/>
  <c r="G264" i="2"/>
  <c r="I265"/>
  <c r="H274"/>
  <c r="H217" s="1"/>
  <c r="E39" i="33" s="1"/>
  <c r="G653" i="2"/>
  <c r="I654"/>
  <c r="G331"/>
  <c r="I331" s="1"/>
  <c r="G604"/>
  <c r="H199"/>
  <c r="I199" s="1"/>
  <c r="G361"/>
  <c r="I361" s="1"/>
  <c r="G469"/>
  <c r="I469" s="1"/>
  <c r="G380" i="4"/>
  <c r="G396" i="2"/>
  <c r="I396" s="1"/>
  <c r="G24" i="4"/>
  <c r="I24" s="1"/>
  <c r="G235" i="2"/>
  <c r="I235" s="1"/>
  <c r="G39" i="4"/>
  <c r="I39" s="1"/>
  <c r="H578" i="2"/>
  <c r="I578" s="1"/>
  <c r="H311"/>
  <c r="G384"/>
  <c r="I384" s="1"/>
  <c r="H422"/>
  <c r="E42" i="33" s="1"/>
  <c r="G395" i="2"/>
  <c r="I395" s="1"/>
  <c r="G349"/>
  <c r="I349" s="1"/>
  <c r="G324"/>
  <c r="I324" s="1"/>
  <c r="G445"/>
  <c r="I445" s="1"/>
  <c r="G512"/>
  <c r="I512" s="1"/>
  <c r="G517"/>
  <c r="I517" s="1"/>
  <c r="G522"/>
  <c r="I522" s="1"/>
  <c r="G536"/>
  <c r="I536" s="1"/>
  <c r="G550"/>
  <c r="I550" s="1"/>
  <c r="G143"/>
  <c r="I143" s="1"/>
  <c r="G662"/>
  <c r="G679"/>
  <c r="I679" s="1"/>
  <c r="G575"/>
  <c r="G23"/>
  <c r="I23" s="1"/>
  <c r="G302"/>
  <c r="I302" s="1"/>
  <c r="G276"/>
  <c r="I276" s="1"/>
  <c r="G180"/>
  <c r="I180" s="1"/>
  <c r="G160"/>
  <c r="I160" s="1"/>
  <c r="G73"/>
  <c r="I73" s="1"/>
  <c r="G17"/>
  <c r="I17" s="1"/>
  <c r="G588"/>
  <c r="I588" s="1"/>
  <c r="G372"/>
  <c r="I372" s="1"/>
  <c r="G314"/>
  <c r="I314" s="1"/>
  <c r="G496"/>
  <c r="I496" s="1"/>
  <c r="G202"/>
  <c r="G174"/>
  <c r="I174" s="1"/>
  <c r="G51"/>
  <c r="I51" s="1"/>
  <c r="G383"/>
  <c r="I383" s="1"/>
  <c r="G149"/>
  <c r="I149" s="1"/>
  <c r="G355"/>
  <c r="I355" s="1"/>
  <c r="G542"/>
  <c r="I542" s="1"/>
  <c r="G528"/>
  <c r="I528" s="1"/>
  <c r="G440"/>
  <c r="I440" s="1"/>
  <c r="G425"/>
  <c r="I425" s="1"/>
  <c r="I202" l="1"/>
  <c r="D38" i="33"/>
  <c r="F38" s="1"/>
  <c r="I662" i="2"/>
  <c r="D47" i="33"/>
  <c r="I42"/>
  <c r="G42"/>
  <c r="H42"/>
  <c r="I39"/>
  <c r="G39"/>
  <c r="H39"/>
  <c r="I36"/>
  <c r="G36"/>
  <c r="H36"/>
  <c r="I47"/>
  <c r="G47"/>
  <c r="H47"/>
  <c r="F47"/>
  <c r="I84" i="2"/>
  <c r="J84"/>
  <c r="J218"/>
  <c r="K16"/>
  <c r="G652"/>
  <c r="I653"/>
  <c r="G263"/>
  <c r="I264"/>
  <c r="G603"/>
  <c r="I603" s="1"/>
  <c r="I604"/>
  <c r="H310"/>
  <c r="E41" i="33" s="1"/>
  <c r="G291" i="2"/>
  <c r="G541"/>
  <c r="I541" s="1"/>
  <c r="G382"/>
  <c r="G503"/>
  <c r="I503" s="1"/>
  <c r="H198"/>
  <c r="I198" s="1"/>
  <c r="G360"/>
  <c r="I360" s="1"/>
  <c r="G30" i="4"/>
  <c r="I30" s="1"/>
  <c r="G366"/>
  <c r="G23"/>
  <c r="I23" s="1"/>
  <c r="G234" i="2"/>
  <c r="I234" s="1"/>
  <c r="H577"/>
  <c r="I577" s="1"/>
  <c r="G330"/>
  <c r="I330" s="1"/>
  <c r="G50"/>
  <c r="I50" s="1"/>
  <c r="G173"/>
  <c r="I173" s="1"/>
  <c r="G179"/>
  <c r="I179" s="1"/>
  <c r="G574"/>
  <c r="G573" s="1"/>
  <c r="G354"/>
  <c r="I354" s="1"/>
  <c r="G148"/>
  <c r="I148" s="1"/>
  <c r="G439"/>
  <c r="I439" s="1"/>
  <c r="G527"/>
  <c r="I527" s="1"/>
  <c r="G668"/>
  <c r="I668" s="1"/>
  <c r="G468"/>
  <c r="I468" s="1"/>
  <c r="G313"/>
  <c r="I313" s="1"/>
  <c r="G495"/>
  <c r="I495" s="1"/>
  <c r="G371"/>
  <c r="I371" s="1"/>
  <c r="G587"/>
  <c r="G16"/>
  <c r="I16" s="1"/>
  <c r="G159"/>
  <c r="I159" s="1"/>
  <c r="G275"/>
  <c r="I275" s="1"/>
  <c r="I41" i="33" l="1"/>
  <c r="G41"/>
  <c r="H41"/>
  <c r="I652" i="2"/>
  <c r="D45" i="33"/>
  <c r="F45" s="1"/>
  <c r="I291" i="2"/>
  <c r="D40" i="33"/>
  <c r="F40" s="1"/>
  <c r="G586" i="2"/>
  <c r="I586" s="1"/>
  <c r="I587"/>
  <c r="G262"/>
  <c r="I262" s="1"/>
  <c r="I263"/>
  <c r="G381"/>
  <c r="I381" s="1"/>
  <c r="I382"/>
  <c r="J311"/>
  <c r="G218"/>
  <c r="I218" s="1"/>
  <c r="G117"/>
  <c r="H197"/>
  <c r="I197" s="1"/>
  <c r="G572"/>
  <c r="G274"/>
  <c r="I274" s="1"/>
  <c r="G355" i="4"/>
  <c r="C69" i="33" s="1"/>
  <c r="G22" i="4"/>
  <c r="I22" s="1"/>
  <c r="H576" i="2"/>
  <c r="I576" s="1"/>
  <c r="G29" i="4"/>
  <c r="I29" s="1"/>
  <c r="G329" i="2"/>
  <c r="I329" s="1"/>
  <c r="G49"/>
  <c r="G370"/>
  <c r="I370" s="1"/>
  <c r="G158"/>
  <c r="I158" s="1"/>
  <c r="G494"/>
  <c r="I494" s="1"/>
  <c r="G424"/>
  <c r="I424" s="1"/>
  <c r="G312"/>
  <c r="I312" s="1"/>
  <c r="I49" l="1"/>
  <c r="J49"/>
  <c r="I117"/>
  <c r="J117"/>
  <c r="H185"/>
  <c r="G217"/>
  <c r="G15"/>
  <c r="G571"/>
  <c r="G502" s="1"/>
  <c r="G501" s="1"/>
  <c r="G21" i="4"/>
  <c r="I21" s="1"/>
  <c r="H575" i="2"/>
  <c r="I575" s="1"/>
  <c r="G423"/>
  <c r="I423" s="1"/>
  <c r="G311"/>
  <c r="I15" l="1"/>
  <c r="D36" i="33"/>
  <c r="I185" i="2"/>
  <c r="E37" i="33"/>
  <c r="I217" i="2"/>
  <c r="D39" i="33"/>
  <c r="F39" s="1"/>
  <c r="G310" i="2"/>
  <c r="I311"/>
  <c r="G493"/>
  <c r="D43" i="33" s="1"/>
  <c r="G20" i="4"/>
  <c r="H574" i="2"/>
  <c r="G422"/>
  <c r="I310" l="1"/>
  <c r="D41" i="33"/>
  <c r="F41" s="1"/>
  <c r="I422" i="2"/>
  <c r="D42" i="33"/>
  <c r="F42" s="1"/>
  <c r="C62"/>
  <c r="I20" i="4"/>
  <c r="I37" i="33"/>
  <c r="H37"/>
  <c r="G37"/>
  <c r="F37"/>
  <c r="D48"/>
  <c r="F36"/>
  <c r="H573" i="2"/>
  <c r="I573" s="1"/>
  <c r="I574"/>
  <c r="G19" i="4"/>
  <c r="G14" i="2"/>
  <c r="H572"/>
  <c r="I572" s="1"/>
  <c r="C61" i="33" l="1"/>
  <c r="E62"/>
  <c r="H571" i="2"/>
  <c r="H381" i="4"/>
  <c r="I381" s="1"/>
  <c r="H502" i="2" l="1"/>
  <c r="H501" s="1"/>
  <c r="I501" s="1"/>
  <c r="I571"/>
  <c r="H380" i="4"/>
  <c r="I380" s="1"/>
  <c r="I502" i="2" l="1"/>
  <c r="H493"/>
  <c r="I493" s="1"/>
  <c r="H366" i="4"/>
  <c r="I366" s="1"/>
  <c r="H14" i="2" l="1"/>
  <c r="J15" s="1"/>
  <c r="E43" i="33"/>
  <c r="K502" i="2"/>
  <c r="J494"/>
  <c r="J501"/>
  <c r="J502" s="1"/>
  <c r="H355" i="4"/>
  <c r="H19" l="1"/>
  <c r="I19" s="1"/>
  <c r="D69" i="33"/>
  <c r="I355" i="4"/>
  <c r="I43" i="33"/>
  <c r="F43"/>
  <c r="H43"/>
  <c r="H48" s="1"/>
  <c r="G43"/>
  <c r="E48"/>
  <c r="I14" i="2"/>
  <c r="J16" s="1"/>
  <c r="J19" i="4"/>
  <c r="G48" i="33" l="1"/>
  <c r="F48"/>
  <c r="I48"/>
  <c r="E55"/>
  <c r="E69"/>
  <c r="D61"/>
  <c r="E61" s="1"/>
</calcChain>
</file>

<file path=xl/sharedStrings.xml><?xml version="1.0" encoding="utf-8"?>
<sst xmlns="http://schemas.openxmlformats.org/spreadsheetml/2006/main" count="4750" uniqueCount="797">
  <si>
    <t xml:space="preserve">                                          к решению Хурала  представителей</t>
  </si>
  <si>
    <t xml:space="preserve">                                                                   муниципального района "Овюрский кожуун </t>
  </si>
  <si>
    <t xml:space="preserve">Республики Тыва" </t>
  </si>
  <si>
    <t xml:space="preserve"> Ведомственная структура бюджета муниципального района </t>
  </si>
  <si>
    <t>Наименование</t>
  </si>
  <si>
    <t>ГРБС</t>
  </si>
  <si>
    <t>РЗ</t>
  </si>
  <si>
    <t>ПР</t>
  </si>
  <si>
    <t>ЦСР</t>
  </si>
  <si>
    <t>ВР</t>
  </si>
  <si>
    <t>Сумма</t>
  </si>
  <si>
    <t>В С Е Г О</t>
  </si>
  <si>
    <t>Управление культуры администрации муниципального района "Овюрский кожуун" Республики Тыва</t>
  </si>
  <si>
    <t>ОБРАЗОВАНИЕ</t>
  </si>
  <si>
    <t>07</t>
  </si>
  <si>
    <t>Муниципальная программа "Развитие образования"</t>
  </si>
  <si>
    <t>02</t>
  </si>
  <si>
    <t xml:space="preserve">   </t>
  </si>
  <si>
    <t>Основное мероприятие "Реализация образовательных программ дополнительного образования детей и мероприятия по их развитию"</t>
  </si>
  <si>
    <t xml:space="preserve">073 01 00059 </t>
  </si>
  <si>
    <t>Обеспечение деятельности муниципальных учреждений (оказание услуг) - средства местного бюджета</t>
  </si>
  <si>
    <t>Предоставление субсидий государственным (муниципальным)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</si>
  <si>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</si>
  <si>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</si>
  <si>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</si>
  <si>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</si>
  <si>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</si>
  <si>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08</t>
  </si>
  <si>
    <t xml:space="preserve">  </t>
  </si>
  <si>
    <t xml:space="preserve">         </t>
  </si>
  <si>
    <t>Муниципальная программа "Развитие культуры"</t>
  </si>
  <si>
    <t>802</t>
  </si>
  <si>
    <t>Культура</t>
  </si>
  <si>
    <t>01</t>
  </si>
  <si>
    <t>Основное мероприятие: "Развитие библиотечного дела"</t>
  </si>
  <si>
    <t>Обеспечение деятельности муниципальных учреждений (оказание услуг) - средства местного бджета</t>
  </si>
  <si>
    <t>Подпрограмма "Организация досуга и предоставление услуг организаций культуры"</t>
  </si>
  <si>
    <t>Основное мероприятие: "Развитие сельской культуры"</t>
  </si>
  <si>
    <t>Обеспечение деятельности муниципальных учреждений (оказание услуг)</t>
  </si>
  <si>
    <t>Льготы жилищно- коммунальных услуг сельским специалистам учреждений культуры</t>
  </si>
  <si>
    <t>Основное мероприятие: "Развитие услуг учреждений культуры и оказание методических и практической помощи культурно-досуговым учреждениям"</t>
  </si>
  <si>
    <t>Обеспечение деятельности подведомственных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</si>
  <si>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</si>
  <si>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</si>
  <si>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</si>
  <si>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</si>
  <si>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Фонд оплаты труда и страховые взносы</t>
  </si>
  <si>
    <t>111</t>
  </si>
  <si>
    <t>Иные выплаты персоналу,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</si>
  <si>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</si>
  <si>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казкенных учреждений</t>
  </si>
  <si>
    <t>119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</si>
  <si>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</si>
  <si>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</si>
  <si>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государственных (муниципальных) нужд</t>
  </si>
  <si>
    <t>240</t>
  </si>
  <si>
    <t>Закупка товаров, работ, услкг в сфере информационно- коммуникационных технологий</t>
  </si>
  <si>
    <t>242</t>
  </si>
  <si>
    <t>Прочая закупка товаров, работ и услуг для государственных (муниципальных) нужд</t>
  </si>
  <si>
    <t>244</t>
  </si>
  <si>
    <t>Иные бюджетные ассигнования</t>
  </si>
  <si>
    <t>800</t>
  </si>
  <si>
    <t>Уплата налогов, сборов,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</si>
  <si>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</si>
  <si>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</si>
  <si>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</si>
  <si>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налогов, сборов и иных платежей</t>
  </si>
  <si>
    <t>852</t>
  </si>
  <si>
    <t xml:space="preserve"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
</t>
  </si>
  <si>
    <t>Иные выплаты персоналу казенных учреждений,
за исключением фонда оплаты труда</t>
  </si>
  <si>
    <t>Другие вопросы в области культуры, кинематографии</t>
  </si>
  <si>
    <t>04</t>
  </si>
  <si>
    <t>подпрограмма "Обеспечение реализации муниципальной программы и прочие мероприятия в сфере культуры"</t>
  </si>
  <si>
    <t>Основное мероприятие "Разработка нормативно-правовых, методических и иных документов, направленных на эффективное решение задач программы"</t>
  </si>
  <si>
    <t>Расходы на выплаты персоналу государственных (муниципальных) органов</t>
  </si>
  <si>
    <t>120</t>
  </si>
  <si>
    <t>121</t>
  </si>
  <si>
    <t>122</t>
  </si>
  <si>
    <t>Взносы по обязательному социальному страхованию на выплаты денежного содержания  и иные выплаты работникам государственных (муниципальных) органов</t>
  </si>
  <si>
    <t>129</t>
  </si>
  <si>
    <t>Основное мероприятие "Обеспечение организационных, информационных и методических условий по реализации программы"</t>
  </si>
  <si>
    <t>Уплата налогов, сборов, обязательных платежей в бюджетную систему Российской Федерации, взносов и иных платежей</t>
  </si>
  <si>
    <t>Управление труда и социальной защиты Администрации Овюрского кожууна Республики Тыва</t>
  </si>
  <si>
    <t xml:space="preserve">Муниципальная программа "Социальная поддержка граждан в Овюрском кожууне </t>
  </si>
  <si>
    <t>804</t>
  </si>
  <si>
    <t>10</t>
  </si>
  <si>
    <t>Социальная политика</t>
  </si>
  <si>
    <t>Пенсионное обеспечение</t>
  </si>
  <si>
    <t>подпрограмма "Развитие мер социальной поддержки отдельным категориям граждан"</t>
  </si>
  <si>
    <t>Основное мероприятие: Социальные гарантии лицам, замещавшим муниципальные должности</t>
  </si>
  <si>
    <t>Выплата пенси и за выслугу лет муниципальным служащим и доплаты к пенсии лицам, замещавшим должности в муниципальном образовании</t>
  </si>
  <si>
    <t>01 1 02 07019</t>
  </si>
  <si>
    <t>Публичные норативные, социальные выплаты гражданам</t>
  </si>
  <si>
    <t>300</t>
  </si>
  <si>
    <t>Социальные выплаты гражданам, кроме публичных обязательств</t>
  </si>
  <si>
    <t>310</t>
  </si>
  <si>
    <t>Иные пенсии, социальные доплаты к пенсиям</t>
  </si>
  <si>
    <t>312</t>
  </si>
  <si>
    <t>03</t>
  </si>
  <si>
    <t>Основное мероприятие: Социальная поддержка ветеранам труда</t>
  </si>
  <si>
    <t>01 1 01 00000</t>
  </si>
  <si>
    <t>Обеспечение мер социальной поддержки ветеранов труда и тружеников тыла</t>
  </si>
  <si>
    <t>01 1 01 76060</t>
  </si>
  <si>
    <t>Социальное обеспечение и иные выплаты населению</t>
  </si>
  <si>
    <t>Публичные нормативные социальные выплаты гражданам</t>
  </si>
  <si>
    <t>Пособия, коменсации, меры социальной поддержки насления по публичным нормативным обязательствам</t>
  </si>
  <si>
    <t>313</t>
  </si>
  <si>
    <t>Основное мероприятие: Льготы за услуги общественным транспортом инвалидам</t>
  </si>
  <si>
    <t>01 1 03 00000</t>
  </si>
  <si>
    <t>Обеспечение равной доступности услуг общественного транспорта на территории Республики Тыва  для отдельных категорий граждан, оказание мер социальной поддержки которым относится к ведению Российской Федерации и Республики Тыва</t>
  </si>
  <si>
    <t>Федеральный Закон от 12 января 1996 года № 8-ФЗ  "О погребении и похоронном деле"</t>
  </si>
  <si>
    <t>Основное мероприятие: Осуществление государственной материальной помощи гражданам</t>
  </si>
  <si>
    <t>01 1 04 00000</t>
  </si>
  <si>
    <t>01 1 04 76120</t>
  </si>
  <si>
    <t>Основное мероприятие: "культурно-массовые мероприятия"</t>
  </si>
  <si>
    <t>01 1 06 00000</t>
  </si>
  <si>
    <t>Создание условий для реализации муниципальной программы</t>
  </si>
  <si>
    <t>01 1 06 07020</t>
  </si>
  <si>
    <t>Социальное обеспечение населения</t>
  </si>
  <si>
    <t>подпрограмма "Социальная поддержка семьи и детей"</t>
  </si>
  <si>
    <t>Основное мероприятие: Обеспечение мер социальной поддержки гражданам, имеющим детей</t>
  </si>
  <si>
    <t>Выплата ежемесячного пособия на ребенка</t>
  </si>
  <si>
    <t>Основное мероприятие: Социальные гарантии гражданам, осуществляющих уход за детьми до 1,5 лет</t>
  </si>
  <si>
    <t>Субвенции на выплату государственных пособий лицам, не подлежащим обязательному социальному страхованию на случай временной нетрудодоступности и в связи с материнством, и лицам, уволенным в связи с ликвидацией организаций</t>
  </si>
  <si>
    <t>Пособия и компесации, меры социальной поддержки по публичным нормативным обязательствам</t>
  </si>
  <si>
    <t>подпрограмма "Обеспечение социальной поддержки граждан на оплату жилого помещения и коммунальных услуг"</t>
  </si>
  <si>
    <t>Основное мероприятие: меры социальной поддержки инвалидам</t>
  </si>
  <si>
    <t>Оплата жилищно-коммунальных услуг отдельным категориям граждан</t>
  </si>
  <si>
    <t>Основное мероприятие: Меры социальной поддержки малообеспеченным семьям</t>
  </si>
  <si>
    <t>Предоставление гражданам субсидий на оплату жилого помещения и коммунальных услуг</t>
  </si>
  <si>
    <t>Другие вопросы в области социальной политики</t>
  </si>
  <si>
    <t>06</t>
  </si>
  <si>
    <t>Подпрограмма "Обеспечение реализации муниципальной программы и прочие мероприятия"</t>
  </si>
  <si>
    <t>01 4 00 00000</t>
  </si>
  <si>
    <t>Основное мероприятие:Обеспечение деятельности органа социальной защиты</t>
  </si>
  <si>
    <t>01 4 01 00000</t>
  </si>
  <si>
    <t>Обеспечение деятельности органов местного самоуправления</t>
  </si>
  <si>
    <t>01 4 01 00019</t>
  </si>
  <si>
    <t xml:space="preserve">Основное мероприятие: Осуществление государственных полномочий по организации деятельности органов управления социальной защиты населения </t>
  </si>
  <si>
    <t>01 4 02 00000</t>
  </si>
  <si>
    <t>Выполнение передаваемых государственных полномочий в соответствии с действующим законодательством по расчету предоставления жилищных субсидий гражданам</t>
  </si>
  <si>
    <t>01 4 02 76040</t>
  </si>
  <si>
    <t>Межбюджетные трансферты</t>
  </si>
  <si>
    <t>Управление сельского хозяйства и продовольствия Администрации Овюрского кожууна Республики Тыва</t>
  </si>
  <si>
    <t>Национальная экономика</t>
  </si>
  <si>
    <t>805</t>
  </si>
  <si>
    <t>Сельское хозяйство и рыболовство</t>
  </si>
  <si>
    <t>05</t>
  </si>
  <si>
    <t>Руководство и управление в сфере установленных функций органов государственной власти Республики Тыва</t>
  </si>
  <si>
    <t>Центральный аппарат</t>
  </si>
  <si>
    <t>Закупка товаров, работ, услуг в сфере информационно-коммуникационных услуг</t>
  </si>
  <si>
    <t>Муниципальная программа "Развитие сельского хозяйства"</t>
  </si>
  <si>
    <t>Подпрограмма "Устойчивое развитие сельских территорий"</t>
  </si>
  <si>
    <t>Основное мероприятие: "Развитие сельхоз предприятий"</t>
  </si>
  <si>
    <t>Расходы на обеспечение мероприятийпо улучшению жилищных условий граждан, молодых семей и молодых специалистов, проживающих и работающих в сельской местности</t>
  </si>
  <si>
    <t>Субсидии юридическим лицам (кроме коммерческих организаций), индивидуальным предпринимателям, физическим лицам</t>
  </si>
  <si>
    <t>810</t>
  </si>
  <si>
    <t>Подпрограмма "Реализация мероприятий по развитию сельского хозяйства и расшение рынка сельскохозяйственной продукции"</t>
  </si>
  <si>
    <t xml:space="preserve">Другие вопросы в области национальной экономики </t>
  </si>
  <si>
    <t>12</t>
  </si>
  <si>
    <t>Учреждения по обеспечению хозяйственного обслуживания</t>
  </si>
  <si>
    <t>Обеспечение деятельности подведоственных учреждений</t>
  </si>
  <si>
    <t>Муниципальное казенное учреждение Управление образованием Администрации Овюрского кожууна</t>
  </si>
  <si>
    <t>Образование</t>
  </si>
  <si>
    <t>806</t>
  </si>
  <si>
    <t>Дошкольное образование</t>
  </si>
  <si>
    <t>Муниципальная программа "Развитие образования Овюрского кожууна"</t>
  </si>
  <si>
    <t xml:space="preserve">Подпрограмма "Развитие дошкольного образования" </t>
  </si>
  <si>
    <t>Основное мероприятие: Субсидии на оказание муниципальных услуг по предоставлению общедоступногои бесплатного дошкольного образования, осуществление присмотра и ухода за детьми</t>
  </si>
  <si>
    <t xml:space="preserve">Обеспечение деятельности муниципальных учреждений (оказание услуг) - средства местного бюджета </t>
  </si>
  <si>
    <t>Основное мероприятие Субвенции на финансовое обеспечение государственных гарантий на реализацию прав граждан на получение общедоступного и бесплатного дошкольного образования</t>
  </si>
  <si>
    <t xml:space="preserve">Обеспечение деятельности муниципальных тучреждений (оказание услуг) - средства республиканского бюджета </t>
  </si>
  <si>
    <t>Общее образование</t>
  </si>
  <si>
    <t>подпрограмма "Развитие общего образования"</t>
  </si>
  <si>
    <t>Основное мероприятие "Субсидии на оказание муниципальных услуг по предоставлению общедоступного образования</t>
  </si>
  <si>
    <t>создание в общеобразовательных организациях, расположенных в сельской местности, условий для занятия физической культурой и спортом в рамках государственной программы Российской Федерации "Развитие образования" на 2013-2020 годы за счет РБ</t>
  </si>
  <si>
    <t>Основное мероприятие"Субвенции на финансовое обеспечение государственных гарантий на реализацию прав граждан на получение общедоступного и бесплатного общего образования"</t>
  </si>
  <si>
    <t xml:space="preserve">Обеспечение деятельности муниципальных учреждений (оказание услуг) - средства республиканского бюджета </t>
  </si>
  <si>
    <t xml:space="preserve">Подпрограмма "Развитие дополнительного образования" </t>
  </si>
  <si>
    <t>073 01 00 059</t>
  </si>
  <si>
    <t>Подпрограмма "Организация горячего питания учащихся"</t>
  </si>
  <si>
    <t>Основное мероприятие "Создание условий способствующих укреплению здоровья через увеличение охвата школьников горячим сбалансированным питанием"</t>
  </si>
  <si>
    <t>Молодежная политика и оздоровление детей</t>
  </si>
  <si>
    <t>Подпрограмма "Отдых и оздоровление детей"</t>
  </si>
  <si>
    <t>Основное мероприятие "Субвенции по предоставлению обеспечения доступности, полноценного отдыха и оздоровления  детей"</t>
  </si>
  <si>
    <t>Мероприятия по оздоровлению детей</t>
  </si>
  <si>
    <r>
      <t xml:space="preserve">Мероприятия по оздоровлению детей за счет средств </t>
    </r>
    <r>
      <rPr>
        <b/>
        <sz val="12"/>
        <rFont val="Times New Roman"/>
        <family val="1"/>
        <charset val="204"/>
      </rPr>
      <t>федерального бюджета</t>
    </r>
  </si>
  <si>
    <t>Другие вопросы в области образования</t>
  </si>
  <si>
    <t>09</t>
  </si>
  <si>
    <t>Подпрограмма "Обеспечение реализации муниципальной программы и прочие мероприятия в сфере образования"</t>
  </si>
  <si>
    <t>Подпрограмма "Социальная поддержка по оплате коммунальных услуг педагогическим работникам работающим и проживающим в сельской местности"</t>
  </si>
  <si>
    <t>Основное мероприятие: Жилищно коммунальные услуги педработникам образования</t>
  </si>
  <si>
    <t xml:space="preserve">Программа "Развитие дошкольного образования" </t>
  </si>
  <si>
    <t>Основное мероприятие Выплата компенсаций, реализующих основную общеобразовательную программу дошкольного образования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</si>
  <si>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</si>
  <si>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Хурал представителей муниципального района "Овюрского кожууна Республики Тыва"</t>
  </si>
  <si>
    <t>808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</si>
  <si>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</si>
  <si>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Председатель представительного органа муниципального района Республики Тыва</t>
  </si>
  <si>
    <t>Депутаты (члены) представительного органа муниципального района Республики Тыва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</si>
  <si>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</si>
  <si>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 счетной палаты Республики тыва и его заместители, руководитель контрольно-счетного органа мунициапльного образования Республики Тыва</t>
  </si>
  <si>
    <t>Администрация муниципального района "Овюрский кожуун" Республики Тыва</t>
  </si>
  <si>
    <t>991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</si>
  <si>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</si>
  <si>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</si>
  <si>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Председатель администрации муниципальных образований, городских округов</t>
  </si>
  <si>
    <t>Глава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</si>
  <si>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</si>
  <si>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расположенных в районах Крайнего Севера и приравненных к ним местностях</t>
  </si>
  <si>
    <t>Уплата иных платежей</t>
  </si>
  <si>
    <t>853</t>
  </si>
  <si>
    <t>Основное мероприятие : "резервные фонды"</t>
  </si>
  <si>
    <t>Резервные средства</t>
  </si>
  <si>
    <t>Резервные фонды</t>
  </si>
  <si>
    <t>11</t>
  </si>
  <si>
    <t>Программа "Безопасность"</t>
  </si>
  <si>
    <t>Другие общегосударственные вопросы</t>
  </si>
  <si>
    <t>13</t>
  </si>
  <si>
    <t>Осуществление государственных полномочий по установлению запрета на розничную продажу алкогольной продукции</t>
  </si>
  <si>
    <t>Создание и организация  и обеспечение деятельности административных комиссий</t>
  </si>
  <si>
    <t>Подпрограмма "Профилактика правонарушений"</t>
  </si>
  <si>
    <t>Основное мероприятие: Осуществление отдельных государственных полномочий по профилактике безнадзорности и правонарушений несовершеннолетних</t>
  </si>
  <si>
    <t xml:space="preserve">Программа "Создание благоприятных условий для ведения бизнеса" </t>
  </si>
  <si>
    <t>Подпрограмма "Развитие малого и среднего предпринимательства"</t>
  </si>
  <si>
    <t>Основное мероприятие: "Создание благоприятных условий для устойчивого развития субъектов малого и среднего предпринимательства"</t>
  </si>
  <si>
    <t>Реализация мероприятий направленных на создание условий для развития предпринимательства</t>
  </si>
  <si>
    <t>Программа "Совершенствование молодежной политики и развитие физической культуры"</t>
  </si>
  <si>
    <t>Подпрограмма "Молодежная политика"</t>
  </si>
  <si>
    <t>Основное мероприятие "Вовлечение молодежи в социальную практику"</t>
  </si>
  <si>
    <t>Проведение культурно-массовых и спортивных мероприятий</t>
  </si>
  <si>
    <t>Субсидии на мероприятия подпрограммы "Обеспечение жильем молодых семей"</t>
  </si>
  <si>
    <t xml:space="preserve">Социальное обеспечение и иные выплаты населению
</t>
  </si>
  <si>
    <t xml:space="preserve">Социальные выплаты гражданам, кроме публичных
нормативных социальных выплат
</t>
  </si>
  <si>
    <t>Субсидии гражданам на приобретение жилья</t>
  </si>
  <si>
    <t>Программа "Профилактика социально-значимых заболеваний, вакцинопрофилактика"</t>
  </si>
  <si>
    <t>Основное мероприятие: Оказание услуг по медицинскому обслуживанию населения</t>
  </si>
  <si>
    <t>Реализация мероприятий направленных на создание условий для оказания медицинской помощи населению, профилактика заболеваний и формирование здорового образа жизни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</si>
  <si>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</si>
  <si>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</si>
  <si>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</si>
  <si>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999 00 51 180</t>
  </si>
  <si>
    <t xml:space="preserve">Национальная безопасность и правоохранительная деятельность </t>
  </si>
  <si>
    <t xml:space="preserve">Защита населения и территории от чрезвычайных ситуаций природного и техногенного характера, гражданская оборона  </t>
  </si>
  <si>
    <t>Обеспечение деятельности ЕДДС</t>
  </si>
  <si>
    <t>Предупреждение и ликвидация последствий чрезвычайных ситуаций природного и техногенного характера</t>
  </si>
  <si>
    <t>Дорожное хозяйство (дорожные фонды)</t>
  </si>
  <si>
    <t>Программа "Содержание и развитие муниципального хозяйства"</t>
  </si>
  <si>
    <t>Подпрограмма "Развитие транспортной системы"</t>
  </si>
  <si>
    <t>Основное мероприятие: "Организация пассажирских перевозок на маршрутах регулярного сообщения"</t>
  </si>
  <si>
    <t>Строительство, модернизация, ремонт и содержание автомобильных дорог общего пользования, в том числе дорог в поселениях (за исключением дорог федерального значения)</t>
  </si>
  <si>
    <t>Программа "Развитие земельно-имущественных отношений и градостроительства на территории Овюрского кожууна Республики Тыва на 2016 - 2018 годы"</t>
  </si>
  <si>
    <t>Подпрограмма "Развитие землеустройства и градостроительства</t>
  </si>
  <si>
    <t>Основное мероприятие: "Реализация градостроительной деятельности"</t>
  </si>
  <si>
    <t>10 1 01 00000</t>
  </si>
  <si>
    <t>Мероприятия по подготовке документов территориального планирования</t>
  </si>
  <si>
    <t>10 1 01 75030</t>
  </si>
  <si>
    <t>Жилищно-коммунальное хозяйство</t>
  </si>
  <si>
    <t>Благоустройство</t>
  </si>
  <si>
    <t>Подпрограмма "Благоустройство"</t>
  </si>
  <si>
    <t>Основное мероприятие: Благоустройство территории поселения</t>
  </si>
  <si>
    <t>Благоустройство территории поселения</t>
  </si>
  <si>
    <t>Другие вопросы в облати образования</t>
  </si>
  <si>
    <t>Образование и организация деятельности комиссий по делам несовершеннолетних</t>
  </si>
  <si>
    <t>Физическая культура и спорт</t>
  </si>
  <si>
    <t>Другие вопросы в области физической культуры и спорта</t>
  </si>
  <si>
    <t>Программа "Совершенствование молодежной политики и развитие физической культуры и спорта"</t>
  </si>
  <si>
    <t>Подпрограмма "Развитие физической культуры и спорта"</t>
  </si>
  <si>
    <t>Основное мероприятие "Организация и проведение физкультурно-оздоровительных и спортивно-массовых мероприятий"</t>
  </si>
  <si>
    <t>Мероприятия в области поддержки молодых талантов</t>
  </si>
  <si>
    <t>Периодическая печать и издательства</t>
  </si>
  <si>
    <t>Поддержка печатного средства массовой информации для опубликования муниципальных правовых актов, обсуждения поектов муниципальных правовых актов по вопросам местного значения , доведения сведения жителей муниципального образования, о развитии его общественной инфраструктуры и иной официальной информации</t>
  </si>
  <si>
    <t>Финансовое управление Администрации Овюрского кожууна Республики Тыва</t>
  </si>
  <si>
    <t>998</t>
  </si>
  <si>
    <t>77 2 14 19000</t>
  </si>
  <si>
    <t>500</t>
  </si>
  <si>
    <t>Субвенции</t>
  </si>
  <si>
    <t>530</t>
  </si>
  <si>
    <t>521</t>
  </si>
  <si>
    <t>Субсидии на капитальный ремонт и ремонт автомобильных дорог общего пользования населенных пунктов за счет средств Дорожного фонда муниципального района</t>
  </si>
  <si>
    <t>770 00  075 05</t>
  </si>
  <si>
    <t>Субсидии на строительство, модернизация, ремонт и содержание автомобильных дорог общего пользования, в том числе дорог в поселениях (за исключением дорог федерального значения)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</si>
  <si>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</si>
  <si>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</si>
  <si>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Обслуживание муниципального долга</t>
  </si>
  <si>
    <t xml:space="preserve">770 000 40 03 </t>
  </si>
  <si>
    <t>Обслуживание государственного (муниципального) долга</t>
  </si>
  <si>
    <t>700</t>
  </si>
  <si>
    <t>730</t>
  </si>
  <si>
    <t>Межбюджетные трансферты общего характера бюджетам субъектов Российской Федерации и муниципальных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</si>
  <si>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</si>
  <si>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</si>
  <si>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770 00 70 010</t>
  </si>
  <si>
    <t>Выравнивание бюджетной обеспеченности сельских поселений из районного фонда финансовой поддержки</t>
  </si>
  <si>
    <t>Дотации</t>
  </si>
  <si>
    <t>510</t>
  </si>
  <si>
    <t>Дотации на выравнивание уровня бюджетной обеспеченности субъектов Российской Федерации и муниципальных образований</t>
  </si>
  <si>
    <t>511</t>
  </si>
  <si>
    <t>Иные дотации</t>
  </si>
  <si>
    <t>дотации</t>
  </si>
  <si>
    <t>770 00 70 020</t>
  </si>
  <si>
    <t>Поддержка мер по обеспечению сбалансированности бюджетов сельских (городских) поселений</t>
  </si>
  <si>
    <t>Дотации на поддержку мер по обеспечению сбалансированности бюджетов</t>
  </si>
  <si>
    <t>Дотации бюджетам субъектов Российской Федерации на поддержку мер по обеспечению сбалансированности бюджетов</t>
  </si>
  <si>
    <t>512</t>
  </si>
  <si>
    <t>Прочие межбюджетные трансферты общего характера</t>
  </si>
  <si>
    <t>520 00 56 050</t>
  </si>
  <si>
    <t>Субсидии бюджетам муниципальных образований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</si>
  <si>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770 00 75 020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</si>
  <si>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</si>
  <si>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770 00 75 060</t>
  </si>
  <si>
    <t>Субсидии на закупку и доставку угля бюджетным учреждениям, расположенным в труднодоступных местностях с ограниченными сроками завоза грузов</t>
  </si>
  <si>
    <t>07 3 00 00000</t>
  </si>
  <si>
    <t xml:space="preserve">073 01 00000 </t>
  </si>
  <si>
    <t>08 2 00 00000</t>
  </si>
  <si>
    <t>08 2 01 00000</t>
  </si>
  <si>
    <t>08 2 01 00059</t>
  </si>
  <si>
    <t>88 0 00 00000</t>
  </si>
  <si>
    <t>88 2 00 76240</t>
  </si>
  <si>
    <t>08 2 02 00000</t>
  </si>
  <si>
    <t>08 0 00 00000</t>
  </si>
  <si>
    <t>08 1 01 00000</t>
  </si>
  <si>
    <t>08 1 01 00059</t>
  </si>
  <si>
    <t>08 2 02 99190</t>
  </si>
  <si>
    <t>08 3 00 00000</t>
  </si>
  <si>
    <t>08 3 01 00000</t>
  </si>
  <si>
    <t>08 3 01 20419</t>
  </si>
  <si>
    <t>08 3 02 00000</t>
  </si>
  <si>
    <t>08 3 02 00019</t>
  </si>
  <si>
    <t>01 1 00 00000</t>
  </si>
  <si>
    <t>01 1 02 00000</t>
  </si>
  <si>
    <t>01 1 03 76110</t>
  </si>
  <si>
    <t>01 2 00 00000</t>
  </si>
  <si>
    <t>01 2 01 00000</t>
  </si>
  <si>
    <t>01 2 01 76070</t>
  </si>
  <si>
    <t>01 2 02 00000</t>
  </si>
  <si>
    <t>01 2 02 53800</t>
  </si>
  <si>
    <t>01 3 00 00000</t>
  </si>
  <si>
    <t>01 3 01 00000</t>
  </si>
  <si>
    <t>01 3 01 52500</t>
  </si>
  <si>
    <t>01 3 02 00000</t>
  </si>
  <si>
    <t>01 3 02 76030</t>
  </si>
  <si>
    <t>77 2 00 00000</t>
  </si>
  <si>
    <t>77 2 04 19000</t>
  </si>
  <si>
    <t xml:space="preserve"> 77 2 04 19000</t>
  </si>
  <si>
    <t>04 0 00 00000</t>
  </si>
  <si>
    <t>04 1 00 00000</t>
  </si>
  <si>
    <t>04 1 01 00000</t>
  </si>
  <si>
    <t>04 1 01 72000</t>
  </si>
  <si>
    <t>04 2 00 00000</t>
  </si>
  <si>
    <t>04 2 01 00000</t>
  </si>
  <si>
    <t>04 2 01 70060</t>
  </si>
  <si>
    <t>77 0 00 00000</t>
  </si>
  <si>
    <t>77 0 93 19000</t>
  </si>
  <si>
    <t xml:space="preserve">07 0 00 00000 </t>
  </si>
  <si>
    <t>07 1 00 00000</t>
  </si>
  <si>
    <t>07 1 01 00000</t>
  </si>
  <si>
    <t>07 1 01 00059</t>
  </si>
  <si>
    <t>07 1 02 00000</t>
  </si>
  <si>
    <t>07 1 02 76020</t>
  </si>
  <si>
    <t>07 2 00 00000</t>
  </si>
  <si>
    <t>07 2 01 00000</t>
  </si>
  <si>
    <t>07 2 01 00059</t>
  </si>
  <si>
    <t>07 2 01 75220</t>
  </si>
  <si>
    <t>07 2 02 00000</t>
  </si>
  <si>
    <t>07 2 02 76020</t>
  </si>
  <si>
    <t>07 3 01 00000</t>
  </si>
  <si>
    <t>07 3 01 00059</t>
  </si>
  <si>
    <t>07 5 00 00000</t>
  </si>
  <si>
    <t>07 5 01 00000</t>
  </si>
  <si>
    <t>07 5 01 00 059</t>
  </si>
  <si>
    <t>07 4 00 00000</t>
  </si>
  <si>
    <t>07 4 01 00000</t>
  </si>
  <si>
    <t>07 4 01 75040</t>
  </si>
  <si>
    <t>07 4 01 54570</t>
  </si>
  <si>
    <t>07 6 00 00000</t>
  </si>
  <si>
    <t>07 6 01 00000</t>
  </si>
  <si>
    <t>07 6 01 20419</t>
  </si>
  <si>
    <t>07 6 02 00000</t>
  </si>
  <si>
    <t>07 6 02 00019</t>
  </si>
  <si>
    <t>07 0 00 00000</t>
  </si>
  <si>
    <t xml:space="preserve">07 7  00 00000 </t>
  </si>
  <si>
    <t xml:space="preserve">07 7  01 00000 </t>
  </si>
  <si>
    <t>07 7 01 76140</t>
  </si>
  <si>
    <t xml:space="preserve">07 1 00 00000 </t>
  </si>
  <si>
    <t>07 1 03 00000</t>
  </si>
  <si>
    <t>07 1 03 76090</t>
  </si>
  <si>
    <t>Общегосударстевенные вопросы</t>
  </si>
  <si>
    <t>78 2 11 19000</t>
  </si>
  <si>
    <t>78 2 12 19000</t>
  </si>
  <si>
    <t>79 2 04 19000</t>
  </si>
  <si>
    <t>79 2 24 19000</t>
  </si>
  <si>
    <t>77 2 70 00000</t>
  </si>
  <si>
    <t>02 0 00 00000</t>
  </si>
  <si>
    <t>52 0 00 76050</t>
  </si>
  <si>
    <t>77 0 00 76130</t>
  </si>
  <si>
    <t>02 2 00 00000</t>
  </si>
  <si>
    <t>02 2 01 00000</t>
  </si>
  <si>
    <t>02 2 01 04016</t>
  </si>
  <si>
    <t>09 0 00 00000</t>
  </si>
  <si>
    <t>09 1 00 00000</t>
  </si>
  <si>
    <t>09 1 01 00000</t>
  </si>
  <si>
    <t>09 1 01 04014</t>
  </si>
  <si>
    <t>05 0 00 00000</t>
  </si>
  <si>
    <t>05 1 00 00000</t>
  </si>
  <si>
    <t>05 1 01 00000</t>
  </si>
  <si>
    <t>05 1 01 07020</t>
  </si>
  <si>
    <t>05 2 00 00000</t>
  </si>
  <si>
    <t>05 2 01 00000</t>
  </si>
  <si>
    <t>05 2 01 50200</t>
  </si>
  <si>
    <t>06 0 00 00000</t>
  </si>
  <si>
    <t>06 0 01 00000</t>
  </si>
  <si>
    <t>06 0 01 04008</t>
  </si>
  <si>
    <t>77 0 70 00000</t>
  </si>
  <si>
    <t>77 0 70 16000</t>
  </si>
  <si>
    <t>03 0 00 00000</t>
  </si>
  <si>
    <t>03 2 00 00000</t>
  </si>
  <si>
    <t>03 2 01 00000</t>
  </si>
  <si>
    <t>03 2 01  07505</t>
  </si>
  <si>
    <t>10 0 00 00000</t>
  </si>
  <si>
    <t>10 1 00 00000</t>
  </si>
  <si>
    <t>03 1 00 00000</t>
  </si>
  <si>
    <t>03 1 01 00000</t>
  </si>
  <si>
    <t>03 1 01 07011</t>
  </si>
  <si>
    <t>77 0 00 76100</t>
  </si>
  <si>
    <t>05 2 01 07250</t>
  </si>
  <si>
    <t>77 0 00 07560</t>
  </si>
  <si>
    <t xml:space="preserve">                                          к решению Хурала представителей</t>
  </si>
  <si>
    <t>ПО РАЗДЕЛАМ И ПОДРАЗДЕЛАМ, ЦЕЛЕВЫМ СТАТЬЯМ И ВИДАМ РАСХОДОВ</t>
  </si>
  <si>
    <t xml:space="preserve">Сумма </t>
  </si>
  <si>
    <t>ВСЕГО</t>
  </si>
  <si>
    <t xml:space="preserve">подпрограмма "Дополнительное образование детей" </t>
  </si>
  <si>
    <t xml:space="preserve">            на реализацию муниципальных  программ </t>
  </si>
  <si>
    <t>тыс. рублей</t>
  </si>
  <si>
    <t>Итого</t>
  </si>
  <si>
    <t>081 02 00000</t>
  </si>
  <si>
    <t xml:space="preserve">Комплектование книжных фондов библиотек муниципальных образований </t>
  </si>
  <si>
    <t>07 1 01 L0270</t>
  </si>
  <si>
    <t>07 2 01 L0970</t>
  </si>
  <si>
    <t>081 02 L5 190</t>
  </si>
  <si>
    <t>520 00 76 050</t>
  </si>
  <si>
    <t>812</t>
  </si>
  <si>
    <t>Подпрограмма "Молодежная политика Овюрского кожууна"</t>
  </si>
  <si>
    <t>Субсидии (гранты в форме субсидий)
на финансовое обеспечение затрат в связи с производством
(реализацией товаров), выполнением работ, оказанием услуг</t>
  </si>
  <si>
    <t>Приложение 1</t>
  </si>
  <si>
    <t>Республики Тыва"</t>
  </si>
  <si>
    <t>ИСТОЧНИКИ</t>
  </si>
  <si>
    <t xml:space="preserve">внутреннего финансирования дефицита бюджета муниципального района                      </t>
  </si>
  <si>
    <t>(тыс. рублей)</t>
  </si>
  <si>
    <t>Код</t>
  </si>
  <si>
    <t xml:space="preserve"> 01 02 00 00 00 0000 000</t>
  </si>
  <si>
    <t>Кредиты кредитных организаций в валюте Российской Федерации</t>
  </si>
  <si>
    <t>01 02 00 00 05 0000 710</t>
  </si>
  <si>
    <t>Получение кредитов от кредитных организаций бюджетами муниципальных районов в валюте Российской Федерации</t>
  </si>
  <si>
    <t xml:space="preserve"> 01 03 00 00 00 0000 000</t>
  </si>
  <si>
    <t xml:space="preserve">Бюджетные кредиты от других бюджетов бюджетной системы Российской Федерации </t>
  </si>
  <si>
    <t>01 03 01 00 05 0000 81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</si>
  <si>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</si>
  <si>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</si>
  <si>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</si>
  <si>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01 05 02 01 02 0000 610</t>
  </si>
  <si>
    <t>Уменьшение прочих остатков денежных средств бюджетов субъектов Российской Федерации</t>
  </si>
  <si>
    <t>01 06 00 00 00 0000 000</t>
  </si>
  <si>
    <t xml:space="preserve">Иные источники внутреннего финансирования дефицита </t>
  </si>
  <si>
    <t>Всего</t>
  </si>
  <si>
    <t>к Решению Хурала представителей</t>
  </si>
  <si>
    <t>Поступление доходов в бюджет муниципального района</t>
  </si>
  <si>
    <t>(тыс.рублей)</t>
  </si>
  <si>
    <t>Код бюджетной классификации</t>
  </si>
  <si>
    <t>Наименование доходов</t>
  </si>
  <si>
    <t>1</t>
  </si>
  <si>
    <t>2</t>
  </si>
  <si>
    <t>1 00 00000 00 0000 000</t>
  </si>
  <si>
    <t>НАЛОГОВЫЕ И НЕНАЛОГОВЫЕ ДОХОДЫ</t>
  </si>
  <si>
    <t xml:space="preserve">НАЛОГОВЫЕ ДОХОДЫ 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</si>
  <si>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</si>
  <si>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</si>
  <si>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</si>
  <si>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</si>
  <si>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</si>
  <si>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</si>
  <si>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</si>
  <si>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</si>
  <si>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</si>
  <si>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</si>
  <si>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</si>
  <si>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</si>
  <si>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</si>
  <si>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</si>
  <si>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1 06 00000 00 0000 000</t>
  </si>
  <si>
    <t>НАЛОГИ НА ИМУЩЕСТВО</t>
  </si>
  <si>
    <t>1 06 02000 02 0000 110</t>
  </si>
  <si>
    <t>Налог на имущество организаций</t>
  </si>
  <si>
    <t>1 08 00000 00 0000 000</t>
  </si>
  <si>
    <t>ГОСУДАРСТВЕННАЯ ПОШЛИНА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</si>
  <si>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</si>
  <si>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</si>
  <si>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000 1 09 00000 00 0000 000</t>
  </si>
  <si>
    <t>ЗАДОЛЖЕННОСТЬ И ПЕРЕРАСЧЕТЫ ПО ОТМЕНЕННЫМ НАЛОГАМ, СБОРАМ И ИНЫМ ОБЯЗАТЕЛЬНЫМ ПЛАТЕЖАМ</t>
  </si>
  <si>
    <t>000 1 09 06010 02 0000 110</t>
  </si>
  <si>
    <t>Налог с продаж</t>
  </si>
  <si>
    <t xml:space="preserve"> 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</si>
  <si>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</si>
  <si>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</si>
  <si>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</si>
  <si>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</si>
  <si>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</si>
  <si>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</si>
  <si>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</si>
  <si>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</si>
  <si>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</si>
  <si>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</si>
  <si>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1 13 00000 00 0000 000</t>
  </si>
  <si>
    <t>ДОХОДЫ ОТ ОКАЗАНИЯ ПЛАТНЫХ УСЛУГ (РАБОТ) И КОМПЕНСАЦИИ ЗАТРАТ ГОСУДАРСТВА</t>
  </si>
  <si>
    <t>000 1 13 01995 05 0000 130</t>
  </si>
  <si>
    <t>Прочие доходы от оказания платных услуг (работ) получателями средств бюджетов муниципальных районов</t>
  </si>
  <si>
    <t>1 14 00000 00 0000 000</t>
  </si>
  <si>
    <t>ДОХОДЫ ОТ ПРОДАЖИ МАТЕРИАЛЬНЫХ И НЕМАТЕРИАЛЬНЫХ АКТИВОВ</t>
  </si>
  <si>
    <t>000 1 14 06025 05 0000 430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</si>
  <si>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и автономных учреждений)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</si>
  <si>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</si>
  <si>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</si>
  <si>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</si>
  <si>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</si>
  <si>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2 00  00000 00 0000 000</t>
  </si>
  <si>
    <t>БЕЗВОЗМЕЗДНЫЕ ПОСТУПЛЕНИЯ</t>
  </si>
  <si>
    <t>2 02 15001 05 0000 151</t>
  </si>
  <si>
    <t>Дотации бюджетам муниципальных районов на выравнивание бюджетной обеспеченности</t>
  </si>
  <si>
    <t>2 02 15002 05 0000 151</t>
  </si>
  <si>
    <t>Дотации бюджетам муниципальных районов на поддержку мер по обеспечению сбалансированности</t>
  </si>
  <si>
    <t>2 02 29999 05 0000 151</t>
  </si>
  <si>
    <t xml:space="preserve">Субсидии на закупку и доставку угля для казенных, бюджетных и автономных учреждений расположенных в труднодоступных населенных пунктах </t>
  </si>
  <si>
    <t>Субсидии на выполнение мероприятий государственной программы Республики Тыва «Доступная среда на 2016-2020 годы»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</si>
  <si>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 на 2017 год</t>
  </si>
  <si>
    <t>Субсидии на долевое финансирование подготовки документов территориального планирования</t>
  </si>
  <si>
    <t>202 25027 05 0000 151</t>
  </si>
  <si>
    <t>202 25097 05 0000 151</t>
  </si>
  <si>
    <t>2 02 30024 05 0000 151</t>
  </si>
  <si>
    <t>000 2 02 03027 05 0000 151</t>
  </si>
  <si>
    <t xml:space="preserve"> Субвенции на реализацию Закона РТ "О наделении органов местного самоуправления муниципальных районов и городских округов отдельными государственными полномочиями РТ по предоставлению мер государственного обеспечения и социальной поддержки детей-сирот и детей, оставшихся без попечения родителей"</t>
  </si>
  <si>
    <t>Субвенции на реализацию Закона Республики Тыва "О мерах социальной поддержки ветеранов труда и труженников тыла"</t>
  </si>
  <si>
    <t>2 02 03013 05 0000 151</t>
  </si>
  <si>
    <t>Субвенции на реализацию Закона Республики Тыва "О мерах социальной поддержки реабилитированных лиц и лиц, признанных пострадавшими от политических репрессий"</t>
  </si>
  <si>
    <t>2 02 35250 05 0000 151</t>
  </si>
  <si>
    <t>0 02 30024 05 0000 151</t>
  </si>
  <si>
    <t>2 02 300 24 05 0000 151</t>
  </si>
  <si>
    <t>Субвенции на осуществление государственных полномочий по установлению запрета на розничную продажу алкогольной продукции в Республике Тыва</t>
  </si>
  <si>
    <t>2 02 35118 05 0000 151</t>
  </si>
  <si>
    <t>2 02 30024 05 0000151</t>
  </si>
  <si>
    <t>Субвенции на обеспечение равной доступности услуг общественного транспорта  для отдельных категорий граждан</t>
  </si>
  <si>
    <t>2 02 30022 05 0000 151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</si>
  <si>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</si>
  <si>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>2 02 35380 05 0000 151</t>
  </si>
  <si>
    <t>Субвенции на компенсацию расходов на оплату жилых помещений, отопления и освящения педагогическим работникам, проживающими и работающим в сельской местности</t>
  </si>
  <si>
    <t>Субвенции на осуществление полномочий по проведению Всероссийской сельскохозяйственной переписи в 2016 году</t>
  </si>
  <si>
    <t xml:space="preserve">2 02 40014 05 0000 151 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</si>
  <si>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</si>
  <si>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ВСЕГО ДОХОДОВ</t>
  </si>
  <si>
    <t>081 02 L0019</t>
  </si>
  <si>
    <t>Субсидии на развитие учреждений культуры</t>
  </si>
  <si>
    <t xml:space="preserve">                                          к решению Хурала представителей </t>
  </si>
  <si>
    <t>РАСПРЕДЕЛЕНИЕ</t>
  </si>
  <si>
    <r>
      <t xml:space="preserve">                                                    (</t>
    </r>
    <r>
      <rPr>
        <sz val="12"/>
        <rFont val="Times New Roman"/>
        <family val="1"/>
        <charset val="204"/>
      </rPr>
      <t>тыс.руб)</t>
    </r>
  </si>
  <si>
    <t xml:space="preserve">Наименование </t>
  </si>
  <si>
    <t>с.Солчур</t>
  </si>
  <si>
    <t>с.Саглы</t>
  </si>
  <si>
    <t>с.Дус-Даг</t>
  </si>
  <si>
    <t>с.Чаа-Суур</t>
  </si>
  <si>
    <t>с.Сарыг-Холь</t>
  </si>
  <si>
    <t>СОЦИАЛЬНАЯ ПОЛИТИКА</t>
  </si>
  <si>
    <t>830</t>
  </si>
  <si>
    <t>831</t>
  </si>
  <si>
    <t xml:space="preserve"> Исполнение судебных актов Российской Федерации
и мировых соглашений по возмещению причиненного вреда</t>
  </si>
  <si>
    <t>Исполнение судебных актов</t>
  </si>
  <si>
    <t>612</t>
  </si>
  <si>
    <t>Субсидии бюджетным учреждениям на иные цели</t>
  </si>
  <si>
    <t xml:space="preserve">                                                                   муниципального района "Овюрский кожуун"</t>
  </si>
  <si>
    <t>РАСПРЕДЕЛЕНИЕ БЮДЖЕТНЫХ АССИГНОВАНИЙ ЗА 2018 ГОД</t>
  </si>
  <si>
    <t>Распределение бюджетных ассигнований на 2018 год</t>
  </si>
  <si>
    <t>Субвенции на реализацию "Полномочий по назначению и выплате ежемесячного пособия на ребенка на 2018 год"</t>
  </si>
  <si>
    <t>2 02 30002 05 0000 151</t>
  </si>
  <si>
    <t>Субвенции бюджетам муниципальных районов на оплату жилищно-коммунальных услуг отдельным категориям граждан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</si>
  <si>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</si>
  <si>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</si>
  <si>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всего</t>
  </si>
  <si>
    <t>общий прогнозный объем затрат на ком-ку</t>
  </si>
  <si>
    <t>01 0 00 00000</t>
  </si>
  <si>
    <t>Муниципальная программа "Социальная поддержка граждан в Овюрском кожууне"</t>
  </si>
  <si>
    <t>Безопасность Овюрского кожууна</t>
  </si>
  <si>
    <t>11 0 00 00000</t>
  </si>
  <si>
    <t>11 0 02 00000</t>
  </si>
  <si>
    <t>11 0 02 00020</t>
  </si>
  <si>
    <t>Программа "Развитие муниципальной службы муниципального района "Овюрский кожуун"Республики Тыва на 2018-2020 гг"</t>
  </si>
  <si>
    <t>Организация и повышение квалификации  муниципальных  служащих</t>
  </si>
  <si>
    <t>Программа "Профессиональная подготовка, переподготовка и повышение квалификации"</t>
  </si>
  <si>
    <t>77 1 00 00000</t>
  </si>
  <si>
    <t>77 1 01 00000</t>
  </si>
  <si>
    <t>77 1 01 07008</t>
  </si>
  <si>
    <t>113</t>
  </si>
  <si>
    <t xml:space="preserve">Иные выплаты, за исключением фонда оплаты труда учреждений, лицам, привлекаемым согласно законодательству для выполнения отдельных полномочий
</t>
  </si>
  <si>
    <t xml:space="preserve">"Судебная система" </t>
  </si>
  <si>
    <t>Субвенции  на составление (изменение) списков кандидатов в присяжные заседатели федеральных судов общей юрисдикции в Российской Федерации</t>
  </si>
  <si>
    <t>770 00 51 200</t>
  </si>
  <si>
    <t>Предупреждение и ликвидация последствий чрезвычайных ситуаций реализация мер пожарной безопасности</t>
  </si>
  <si>
    <t>Дотации от других бюджетов бюджетной системы Российской Федерации</t>
  </si>
  <si>
    <t xml:space="preserve">2 02 10000 00 0000 151
</t>
  </si>
  <si>
    <t>2 02 20000 00 0000 151</t>
  </si>
  <si>
    <t>Субсидии бюджетам бюджетной системы Российской Федерации (межбюджетные субсидии)</t>
  </si>
  <si>
    <t>Субсидии на организацию отдыха и оздаровления детей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</si>
  <si>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</si>
  <si>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Субвенции бюджетам бюджетной системы Российской Федерации</t>
  </si>
  <si>
    <t>2 02 30000 00 0000 151</t>
  </si>
  <si>
    <t>Субвенции на реализацию Закона Республики Тыва "О предоставлении субвенций 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обеспечение дополнительного образования детей в муниципальных общеобразовательных организациях"</t>
  </si>
  <si>
    <t>Субвенции на реализацию Закона Республики Тыва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 на 2018 год</t>
  </si>
  <si>
    <t>Субвенции на реализацию полномочий по назначению и выплате компенсации части родительской платы за содержание ребенка в государственных, муниципальных образовательных организациях, реализующих основную общеобразовательную программу дошкольного образования</t>
  </si>
  <si>
    <t>Субвенции на обеспечение предоставления гражданам субсидий на оплату жилого помещения и коммунальных услуг</t>
  </si>
  <si>
    <t>Субвенции на осуществление переданных полномочий по  комиссии по делам несовершеннолетних и защите их прав</t>
  </si>
  <si>
    <t>Субвенции на реализацию Закона Республики Тыва "О погребении и похоронном деле в Республики Тыва" на 2018 год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</si>
  <si>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N 81-ФЗ "О государственных пособиях гражданам, имеющим детей" на 2018 год</t>
  </si>
  <si>
    <t>2 02 40000 00 0000 151</t>
  </si>
  <si>
    <t>Иные межбюджетные трансферты</t>
  </si>
  <si>
    <t>2 02 35120 05 0000 151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</si>
  <si>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</si>
  <si>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"Охрана семьи и детства"</t>
  </si>
  <si>
    <t>"Социальное обеспечение населения"</t>
  </si>
  <si>
    <t>360</t>
  </si>
  <si>
    <t>Иные выплаты населению</t>
  </si>
  <si>
    <t>540</t>
  </si>
  <si>
    <t>"Овюрский кожуун" Республики Тыва на  2018 год</t>
  </si>
  <si>
    <t xml:space="preserve"> муниципального района "Овюрский кожуун</t>
  </si>
  <si>
    <t xml:space="preserve">"Овюрский кожуун" Республики Тыва на 2018 год </t>
  </si>
  <si>
    <t xml:space="preserve"> муниципального района "Овюрский кожуун </t>
  </si>
  <si>
    <t>"Овюрский кожуун" Республики Тыва за  2018 год</t>
  </si>
  <si>
    <t>01 05 02 01 05 0000 510</t>
  </si>
  <si>
    <t>Увеличение прочих остатков денежных средств бюджетов субъектов Российской Федерации</t>
  </si>
  <si>
    <t>№     от "    "                        2018 г.</t>
  </si>
  <si>
    <t>№       от "         "                          2018 г.</t>
  </si>
  <si>
    <t>№      от "    "                    2018 г</t>
  </si>
  <si>
    <t>№      от "   "                     2018 г</t>
  </si>
  <si>
    <t xml:space="preserve">                                                                             Приложение 2</t>
  </si>
  <si>
    <t>Приложение 3</t>
  </si>
  <si>
    <t>Приложение 4</t>
  </si>
  <si>
    <t>Приложение 5</t>
  </si>
  <si>
    <t xml:space="preserve">                                                                             Приложение 6</t>
  </si>
  <si>
    <t>2 02 25519 05 0000 151</t>
  </si>
  <si>
    <t>2 02 35573 05 0000 151</t>
  </si>
  <si>
    <t>Субвенции бюджетам муниципальных районов на выполнение полномочий Российской Федерации по осуществлению ежемесячной выплаты в связи с рождением (усыновлением) первого ребенка</t>
  </si>
  <si>
    <t>Субсидии на строительство и реконструкцию локальных систем водоснабжения на 2018 год</t>
  </si>
  <si>
    <t>01 2 03 55730</t>
  </si>
  <si>
    <t>03 1 01 75030</t>
  </si>
  <si>
    <t>2 02 25466 05 0000 151</t>
  </si>
  <si>
    <t>Субсидии бюджетам муниципальных районов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</si>
  <si>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2 02 25467 05 0000 151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</si>
  <si>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</si>
  <si>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2 02 25497 05 0000 151</t>
  </si>
  <si>
    <t>Субсидии на реализацию мероприятий по обеспечению жильем молодых семей на 2018 год</t>
  </si>
  <si>
    <t>Субсидии бюджетам муниципальных районов на поддержку отрасли культуры</t>
  </si>
  <si>
    <t>Субсидии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</si>
  <si>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082 01 L4 660</t>
  </si>
  <si>
    <t>Субсидии на обеспечение развития и укрепление материально-технической базы муниципальных домов культур в населенных пунктах с численностью населения до 50 тысяч человек</t>
  </si>
  <si>
    <t>082 01 L4 670</t>
  </si>
  <si>
    <t>создание в общеобразовательных организациях, расположенных в сельской местности, условий для занятия физической культурой и спортом в рамках государственной программы Российской Федерации "Развитие образования" на 2013-2020 годы за счет ФБ</t>
  </si>
  <si>
    <t>Коммунальное хозяйство</t>
  </si>
  <si>
    <t>Международное сотрудничество</t>
  </si>
  <si>
    <t>Субсидии на строительство и реконструкцию локальных систем водоснабжения</t>
  </si>
  <si>
    <t>Субсидии на реализацию мероприятий на обеспечение жильем молодых семей в 2018 году</t>
  </si>
  <si>
    <t>05 201 00000</t>
  </si>
  <si>
    <t>05 201 L4970</t>
  </si>
  <si>
    <t>№      от  "         "                 2018 г</t>
  </si>
  <si>
    <t>03.</t>
  </si>
  <si>
    <t>000</t>
  </si>
  <si>
    <t>0</t>
  </si>
  <si>
    <t>+'11+'!A730</t>
  </si>
  <si>
    <t>39883639,8</t>
  </si>
  <si>
    <t>Капитальные вложения в объекты государственной
(муниципальной) собственности</t>
  </si>
  <si>
    <t>400</t>
  </si>
  <si>
    <t>Бюджетные инвестиции</t>
  </si>
  <si>
    <t>410</t>
  </si>
  <si>
    <t>Бюджетные инвестиции в объекты капитального
строительства государственной (муниципальной) собственности</t>
  </si>
  <si>
    <t>414</t>
  </si>
  <si>
    <t xml:space="preserve">Дотации бюджетам сельских поселений на поддержку мер по обеспечению сбалансированности </t>
  </si>
  <si>
    <t>на 2018 год  иные межбюджетные трансферты бюджетам сельских поселений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доставки)</t>
  </si>
  <si>
    <t xml:space="preserve">                                                                             Приложение 7</t>
  </si>
  <si>
    <t>д</t>
  </si>
  <si>
    <t>р</t>
  </si>
  <si>
    <t>20357966,43</t>
  </si>
  <si>
    <t>2 02 49999 0 50000 151</t>
  </si>
  <si>
    <t>Прочие межбюджетные трансферты, передаваемые бюджетам муниципальных районов</t>
  </si>
  <si>
    <t>12153,7</t>
  </si>
  <si>
    <t>10812,21</t>
  </si>
  <si>
    <t>=J32-I32</t>
  </si>
  <si>
    <t>14810,52817</t>
  </si>
  <si>
    <t>7700070250</t>
  </si>
  <si>
    <t>7700078030</t>
  </si>
  <si>
    <t>Межбюджетные трансферты на поощрение за результаты по заготовке кормов</t>
  </si>
  <si>
    <t>Межбюджетные трансферты на поощрение за результаты огородничества</t>
  </si>
  <si>
    <t>23,6</t>
  </si>
  <si>
    <t xml:space="preserve"> </t>
  </si>
  <si>
    <t>на 2018 год субвенций на осуществление первичного воинского учета на территориях, где отсутствуют военные комиссариаты</t>
  </si>
  <si>
    <t xml:space="preserve">                                     (тыс.руб)</t>
  </si>
  <si>
    <t>с.Хандагайты</t>
  </si>
  <si>
    <t>№     от "   "                        2018 г</t>
  </si>
  <si>
    <t>межбюджетных трансфертов на поощрение муниципальных образований за результаты по заготовке кормов на 2018 год</t>
  </si>
  <si>
    <t>межбюджетных трансфертов на поощрение муниципальных образований за результаты огородничества на 2018 год</t>
  </si>
  <si>
    <t xml:space="preserve">                                                                             Приложение 8</t>
  </si>
  <si>
    <t xml:space="preserve">                                                                             Приложение 9</t>
  </si>
  <si>
    <t xml:space="preserve">                                                                             Приложение 10</t>
  </si>
  <si>
    <t>123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</si>
  <si>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</si>
  <si>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исполнение</t>
  </si>
  <si>
    <t>% исполнения</t>
  </si>
  <si>
    <t>Исполнение</t>
  </si>
  <si>
    <t>№     от "       "                   2018 г</t>
  </si>
  <si>
    <t xml:space="preserve"> дотаций на выравнивание бюджетной обеспеченности сельских поселений Овюрского кожууна за 2018 год</t>
  </si>
  <si>
    <t>№      от "    "                   2018 г</t>
  </si>
  <si>
    <t xml:space="preserve"> субсидий на закупку и доставку угля для казенных, бюджетных и автономных учреждений расположенных в труднодоступных населенных пунктах за 2018 год</t>
  </si>
  <si>
    <t>№     от "    "                    2018 г</t>
  </si>
  <si>
    <t xml:space="preserve"> субвенций на осуществление государственных полномочий по установлению запрета на розничную продажу алкогольной продукции в Республике Тыва за 2018 год</t>
  </si>
  <si>
    <t xml:space="preserve">                                                                             Приложение 11</t>
  </si>
  <si>
    <t xml:space="preserve">                                                                             Приложение 12</t>
  </si>
  <si>
    <t xml:space="preserve">                                                                             Приложение 13</t>
  </si>
  <si>
    <t xml:space="preserve">к Решению Хурала представителей муниципального района </t>
  </si>
  <si>
    <t>" Овюрский кожуун Республики Тыва"</t>
  </si>
  <si>
    <t>№ ___ от "____" __________ 2018 г.</t>
  </si>
  <si>
    <t>,</t>
  </si>
  <si>
    <t>ИСПОЛНЕНИЕ</t>
  </si>
  <si>
    <t>№ п/п</t>
  </si>
  <si>
    <t>Основание</t>
  </si>
  <si>
    <t>КОСГУ</t>
  </si>
  <si>
    <t>Кому направлено</t>
  </si>
  <si>
    <t>Наименование мероприятий</t>
  </si>
  <si>
    <t>Профинансировано</t>
  </si>
  <si>
    <t xml:space="preserve"> Распоряжение Администрации № 38 от 09.02 2018 г</t>
  </si>
  <si>
    <t>Администрация Овюрского кожууна</t>
  </si>
  <si>
    <t xml:space="preserve">Приобретение ГСМ </t>
  </si>
  <si>
    <t>Распоряжение Администрации № 164 от 30.05 2018 г</t>
  </si>
  <si>
    <t>Приобретение ГСМ 600 литр (дизельное топливо)</t>
  </si>
  <si>
    <t>Распоряжение Администрации № 168 "б" от 01.06 2018 г</t>
  </si>
  <si>
    <t>ООО "ДРСУч"</t>
  </si>
  <si>
    <t>Приобретение ГСМ 1140 литр (дизельное топливо)</t>
  </si>
  <si>
    <t>Распоряжение Администрации № 239 "а" от 25.07 2018 г</t>
  </si>
  <si>
    <t>Приобретение ГСМ 576 литр (дизельное топливо)</t>
  </si>
  <si>
    <t>Распоряжение Администрации № 233 от 24.07 2018 г</t>
  </si>
  <si>
    <t>Борбакова Севил Чанчы- Хооевна</t>
  </si>
  <si>
    <t>Материальная помощь</t>
  </si>
  <si>
    <t>Приложение 14</t>
  </si>
  <si>
    <t>Показатели</t>
  </si>
  <si>
    <t>коэффициент роста факта 2016 года к 2015 году</t>
  </si>
  <si>
    <t>коэффициент роста факта 2017 года к 2016 году</t>
  </si>
  <si>
    <t>коэфициент роста факта 2018 года к 2017 году</t>
  </si>
  <si>
    <t>Доходы</t>
  </si>
  <si>
    <t>Расходы</t>
  </si>
  <si>
    <t>Дефицит (-) Профицит (+)</t>
  </si>
  <si>
    <t>2015 год</t>
  </si>
  <si>
    <t xml:space="preserve"> 2016 год</t>
  </si>
  <si>
    <t>2017 год</t>
  </si>
  <si>
    <t>2018 год</t>
  </si>
  <si>
    <t>Группа доходов</t>
  </si>
  <si>
    <t>Темп роста 2018 года к 2017 году, %</t>
  </si>
  <si>
    <t>Утвержденный план</t>
  </si>
  <si>
    <t>Кассовое исполнение</t>
  </si>
  <si>
    <t>Налоговые и неналоговые доходы</t>
  </si>
  <si>
    <t>Безвозмездные поступления</t>
  </si>
  <si>
    <t>Всего доходов</t>
  </si>
  <si>
    <t>Исполнение за 2017 год</t>
  </si>
  <si>
    <t>Рз</t>
  </si>
  <si>
    <t>Утвержденный план 2018 года</t>
  </si>
  <si>
    <t>Темп роста, %</t>
  </si>
  <si>
    <t>Удельный вес в общем объеме</t>
  </si>
  <si>
    <t>Национальная безопасность и правоохранительная деятельность</t>
  </si>
  <si>
    <t>Жилищно- коммунальное хозяйство</t>
  </si>
  <si>
    <t>Культура, кинематография</t>
  </si>
  <si>
    <t> ВСЕГО</t>
  </si>
  <si>
    <t>Исполнено за 2017 год</t>
  </si>
  <si>
    <t>Исполнено за 2018 год</t>
  </si>
  <si>
    <t>КЦСР</t>
  </si>
  <si>
    <t>Муниципальная программа "Социальная поддержка граждан в Овюрскомкожууне</t>
  </si>
  <si>
    <t xml:space="preserve">010 00 00 000 </t>
  </si>
  <si>
    <t>020 00 00 000</t>
  </si>
  <si>
    <t>030 00 00 000</t>
  </si>
  <si>
    <t>040 00 00 000</t>
  </si>
  <si>
    <t>050 00 00 000</t>
  </si>
  <si>
    <t>060 00 00 000</t>
  </si>
  <si>
    <t>070 00 00 000</t>
  </si>
  <si>
    <t>080 00 00 000</t>
  </si>
  <si>
    <t>090 00 00 000</t>
  </si>
  <si>
    <t>10 00 00 0000</t>
  </si>
  <si>
    <t>11 00 00 0000</t>
  </si>
  <si>
    <t>Категории</t>
  </si>
  <si>
    <t>Численность</t>
  </si>
  <si>
    <t>Средняя заработная плата по Республике Тыва, в руб</t>
  </si>
  <si>
    <t>Средняя заработная плата по статистическим данным, в руб</t>
  </si>
  <si>
    <t>%  выполнения индикатора</t>
  </si>
  <si>
    <t>ДОУ</t>
  </si>
  <si>
    <t>ОУ</t>
  </si>
  <si>
    <t xml:space="preserve">УДО </t>
  </si>
  <si>
    <t>средств резервного фонда за 2018 год</t>
  </si>
</sst>
</file>

<file path=xl/styles.xml><?xml version="1.0" encoding="utf-8"?>
<styleSheet xmlns="http://schemas.openxmlformats.org/spreadsheetml/2006/main">
  <numFmts count="20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_₽_-;\-* #,##0.00\ _₽_-;_-* &quot;-&quot;??\ _₽_-;_-@_-"/>
    <numFmt numFmtId="165" formatCode="&quot;Да&quot;;&quot;Да&quot;;&quot;Нет&quot;"/>
    <numFmt numFmtId="166" formatCode="_(* #,##0.00_);_(* \(#,##0.00\);_(* &quot;-&quot;??_);_(@_)"/>
    <numFmt numFmtId="167" formatCode="#,##0.0"/>
    <numFmt numFmtId="168" formatCode="_-* #,##0_р_._-;\-* #,##0_р_._-;_-* &quot;-&quot;??_р_._-;_-@_-"/>
    <numFmt numFmtId="169" formatCode="_-* #,##0.000_р_._-;\-* #,##0.000_р_._-;_-* &quot;-&quot;??_р_._-;_-@_-"/>
    <numFmt numFmtId="170" formatCode="0.00000"/>
    <numFmt numFmtId="171" formatCode="#,##0.00000"/>
    <numFmt numFmtId="172" formatCode="_-* #,##0.000000_р_._-;\-* #,##0.000000_р_._-;_-* &quot;-&quot;??_р_._-;_-@_-"/>
    <numFmt numFmtId="173" formatCode="0.000"/>
    <numFmt numFmtId="174" formatCode="_-* #,##0.0000_р_._-;\-* #,##0.0000_р_._-;_-* &quot;-&quot;??_р_._-;_-@_-"/>
    <numFmt numFmtId="175" formatCode="0.00000000"/>
    <numFmt numFmtId="176" formatCode="_-* #,##0.00000_р_._-;\-* #,##0.00000_р_._-;_-* &quot;-&quot;??_р_._-;_-@_-"/>
    <numFmt numFmtId="177" formatCode="_-* #,##0.00000_р_._-;\-* #,##0.00000_р_._-;_-* &quot;-&quot;?????_р_._-;_-@_-"/>
    <numFmt numFmtId="178" formatCode="_-* #,##0.000000_р_._-;\-* #,##0.000000_р_._-;_-* &quot;-&quot;??????_р_._-;_-@_-"/>
    <numFmt numFmtId="179" formatCode="0.000000"/>
    <numFmt numFmtId="180" formatCode="0.0"/>
    <numFmt numFmtId="181" formatCode="_-* #,##0.0_р_._-;\-* #,##0.0_р_._-;_-* &quot;-&quot;??_р_._-;_-@_-"/>
  </numFmts>
  <fonts count="59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Arial Cyr"/>
      <charset val="204"/>
    </font>
    <font>
      <sz val="12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17"/>
      <name val="Calibri"/>
      <family val="2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9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11"/>
      <color rgb="FFFF0000"/>
      <name val="Times New Roman"/>
      <family val="1"/>
      <charset val="204"/>
    </font>
    <font>
      <b/>
      <sz val="10"/>
      <color rgb="FFFF0000"/>
      <name val="Arial Cyr"/>
      <charset val="204"/>
    </font>
    <font>
      <sz val="11"/>
      <name val="Calibri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85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3" applyNumberFormat="0" applyAlignment="0" applyProtection="0"/>
    <xf numFmtId="0" fontId="12" fillId="20" borderId="4" applyNumberFormat="0" applyAlignment="0" applyProtection="0"/>
    <xf numFmtId="0" fontId="13" fillId="20" borderId="3" applyNumberFormat="0" applyAlignment="0" applyProtection="0"/>
    <xf numFmtId="0" fontId="14" fillId="0" borderId="5" applyNumberFormat="0">
      <alignment horizontal="right" vertical="top"/>
    </xf>
    <xf numFmtId="0" fontId="14" fillId="0" borderId="5" applyNumberFormat="0">
      <alignment horizontal="right" vertical="top"/>
    </xf>
    <xf numFmtId="0" fontId="14" fillId="21" borderId="5" applyNumberFormat="0">
      <alignment horizontal="right" vertical="top"/>
    </xf>
    <xf numFmtId="44" fontId="1" fillId="0" borderId="0" applyFont="0" applyFill="0" applyBorder="0" applyAlignment="0" applyProtection="0"/>
    <xf numFmtId="49" fontId="14" fillId="20" borderId="5">
      <alignment horizontal="left" vertical="top"/>
    </xf>
    <xf numFmtId="49" fontId="15" fillId="0" borderId="5">
      <alignment horizontal="left" vertical="top"/>
    </xf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4" fillId="11" borderId="5">
      <alignment horizontal="left" vertical="top" wrapText="1"/>
    </xf>
    <xf numFmtId="0" fontId="15" fillId="0" borderId="5">
      <alignment horizontal="left" vertical="top" wrapText="1"/>
    </xf>
    <xf numFmtId="0" fontId="14" fillId="2" borderId="5">
      <alignment horizontal="left" vertical="top" wrapText="1"/>
    </xf>
    <xf numFmtId="0" fontId="14" fillId="22" borderId="5">
      <alignment horizontal="left" vertical="top" wrapText="1"/>
    </xf>
    <xf numFmtId="0" fontId="14" fillId="23" borderId="5">
      <alignment horizontal="left" vertical="top" wrapText="1"/>
    </xf>
    <xf numFmtId="0" fontId="14" fillId="24" borderId="5">
      <alignment horizontal="left" vertical="top" wrapText="1"/>
    </xf>
    <xf numFmtId="0" fontId="14" fillId="0" borderId="5">
      <alignment horizontal="left" vertical="top" wrapText="1"/>
    </xf>
    <xf numFmtId="0" fontId="19" fillId="0" borderId="0">
      <alignment horizontal="left" vertical="top"/>
    </xf>
    <xf numFmtId="0" fontId="20" fillId="0" borderId="9" applyNumberFormat="0" applyFill="0" applyAlignment="0" applyProtection="0"/>
    <xf numFmtId="0" fontId="21" fillId="25" borderId="10" applyNumberFormat="0" applyAlignment="0" applyProtection="0"/>
    <xf numFmtId="0" fontId="22" fillId="0" borderId="0" applyNumberFormat="0" applyFill="0" applyBorder="0" applyAlignment="0" applyProtection="0"/>
    <xf numFmtId="0" fontId="23" fillId="26" borderId="0" applyNumberFormat="0" applyBorder="0" applyAlignment="0" applyProtection="0"/>
    <xf numFmtId="0" fontId="14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1" borderId="11" applyNumberFormat="0">
      <alignment horizontal="right" vertical="top"/>
    </xf>
    <xf numFmtId="0" fontId="14" fillId="2" borderId="11" applyNumberFormat="0">
      <alignment horizontal="right" vertical="top"/>
    </xf>
    <xf numFmtId="0" fontId="14" fillId="0" borderId="5" applyNumberFormat="0">
      <alignment horizontal="right" vertical="top"/>
    </xf>
    <xf numFmtId="0" fontId="14" fillId="0" borderId="5" applyNumberFormat="0">
      <alignment horizontal="right" vertical="top"/>
    </xf>
    <xf numFmtId="0" fontId="14" fillId="22" borderId="11" applyNumberFormat="0">
      <alignment horizontal="right" vertical="top"/>
    </xf>
    <xf numFmtId="0" fontId="14" fillId="0" borderId="5" applyNumberFormat="0">
      <alignment horizontal="right" vertical="top"/>
    </xf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4" fillId="27" borderId="12" applyNumberFormat="0" applyFont="0" applyAlignment="0" applyProtection="0"/>
    <xf numFmtId="0" fontId="14" fillId="27" borderId="12" applyNumberFormat="0" applyFont="0" applyAlignment="0" applyProtection="0"/>
    <xf numFmtId="9" fontId="1" fillId="0" borderId="0" applyFont="0" applyFill="0" applyBorder="0" applyAlignment="0" applyProtection="0"/>
    <xf numFmtId="49" fontId="27" fillId="26" borderId="5">
      <alignment horizontal="left" vertical="top" wrapText="1"/>
    </xf>
    <xf numFmtId="49" fontId="14" fillId="0" borderId="5">
      <alignment horizontal="left" vertical="top" wrapText="1"/>
    </xf>
    <xf numFmtId="0" fontId="28" fillId="0" borderId="13" applyNumberFormat="0" applyFill="0" applyAlignment="0" applyProtection="0"/>
    <xf numFmtId="0" fontId="29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3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31" fillId="4" borderId="0" applyNumberFormat="0" applyBorder="0" applyAlignment="0" applyProtection="0"/>
    <xf numFmtId="0" fontId="14" fillId="24" borderId="5">
      <alignment horizontal="left" vertical="top" wrapText="1"/>
    </xf>
    <xf numFmtId="0" fontId="14" fillId="0" borderId="5">
      <alignment horizontal="left" vertical="top" wrapText="1"/>
    </xf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30">
    <xf numFmtId="0" fontId="0" fillId="0" borderId="0" xfId="0"/>
    <xf numFmtId="0" fontId="2" fillId="0" borderId="0" xfId="0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28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2" fontId="3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 wrapText="1" shrinkToFit="1"/>
    </xf>
    <xf numFmtId="49" fontId="3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0" fillId="28" borderId="0" xfId="0" applyFont="1" applyFill="1"/>
    <xf numFmtId="0" fontId="3" fillId="28" borderId="0" xfId="0" applyFont="1" applyFill="1"/>
    <xf numFmtId="0" fontId="6" fillId="28" borderId="0" xfId="0" applyFont="1" applyFill="1" applyBorder="1" applyAlignment="1">
      <alignment horizontal="center"/>
    </xf>
    <xf numFmtId="0" fontId="3" fillId="0" borderId="0" xfId="0" applyFont="1" applyAlignment="1">
      <alignment wrapText="1" shrinkToFit="1"/>
    </xf>
    <xf numFmtId="0" fontId="3" fillId="0" borderId="0" xfId="0" applyFont="1" applyAlignment="1">
      <alignment horizontal="center" vertical="center" wrapText="1" shrinkToFit="1"/>
    </xf>
    <xf numFmtId="49" fontId="3" fillId="0" borderId="0" xfId="0" applyNumberFormat="1" applyFont="1" applyAlignment="1">
      <alignment horizontal="center" vertical="center" wrapText="1" shrinkToFit="1"/>
    </xf>
    <xf numFmtId="49" fontId="3" fillId="0" borderId="0" xfId="0" applyNumberFormat="1" applyFont="1" applyAlignment="1">
      <alignment wrapText="1" shrinkToFit="1"/>
    </xf>
    <xf numFmtId="0" fontId="3" fillId="0" borderId="0" xfId="0" applyNumberFormat="1" applyFont="1" applyAlignment="1">
      <alignment wrapText="1" shrinkToFit="1"/>
    </xf>
    <xf numFmtId="0" fontId="3" fillId="0" borderId="0" xfId="0" applyNumberFormat="1" applyFont="1" applyAlignment="1">
      <alignment horizontal="center" vertical="center" wrapText="1" shrinkToFit="1"/>
    </xf>
    <xf numFmtId="0" fontId="6" fillId="0" borderId="0" xfId="0" applyFont="1" applyAlignment="1">
      <alignment wrapText="1" shrinkToFit="1"/>
    </xf>
    <xf numFmtId="0" fontId="6" fillId="0" borderId="0" xfId="0" applyFont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 wrapText="1" shrinkToFit="1"/>
    </xf>
    <xf numFmtId="49" fontId="35" fillId="0" borderId="0" xfId="0" applyNumberFormat="1" applyFont="1" applyFill="1" applyAlignment="1">
      <alignment horizontal="center" vertical="center"/>
    </xf>
    <xf numFmtId="0" fontId="3" fillId="28" borderId="0" xfId="0" applyFont="1" applyFill="1" applyBorder="1" applyAlignment="1"/>
    <xf numFmtId="0" fontId="38" fillId="0" borderId="0" xfId="0" applyFont="1" applyAlignment="1">
      <alignment horizontal="right"/>
    </xf>
    <xf numFmtId="0" fontId="38" fillId="0" borderId="0" xfId="0" applyFont="1" applyAlignment="1"/>
    <xf numFmtId="0" fontId="34" fillId="0" borderId="18" xfId="0" applyFont="1" applyBorder="1" applyAlignment="1">
      <alignment horizontal="center"/>
    </xf>
    <xf numFmtId="0" fontId="34" fillId="0" borderId="2" xfId="0" applyFont="1" applyBorder="1" applyAlignment="1">
      <alignment horizontal="center" wrapText="1"/>
    </xf>
    <xf numFmtId="0" fontId="39" fillId="0" borderId="19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justify" vertical="center" wrapText="1"/>
    </xf>
    <xf numFmtId="167" fontId="39" fillId="0" borderId="19" xfId="0" applyNumberFormat="1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justify" wrapText="1"/>
    </xf>
    <xf numFmtId="167" fontId="34" fillId="0" borderId="20" xfId="0" applyNumberFormat="1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justify" wrapText="1"/>
    </xf>
    <xf numFmtId="167" fontId="39" fillId="0" borderId="20" xfId="0" applyNumberFormat="1" applyFont="1" applyBorder="1" applyAlignment="1">
      <alignment horizontal="center" vertical="center" wrapText="1"/>
    </xf>
    <xf numFmtId="0" fontId="15" fillId="0" borderId="0" xfId="0" applyFont="1"/>
    <xf numFmtId="0" fontId="39" fillId="0" borderId="21" xfId="0" applyFont="1" applyBorder="1" applyAlignment="1">
      <alignment horizontal="center" vertical="center"/>
    </xf>
    <xf numFmtId="0" fontId="39" fillId="0" borderId="21" xfId="0" applyFont="1" applyBorder="1" applyAlignment="1">
      <alignment vertical="center" wrapText="1"/>
    </xf>
    <xf numFmtId="167" fontId="39" fillId="0" borderId="2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2" fillId="0" borderId="0" xfId="0" applyFont="1" applyFill="1"/>
    <xf numFmtId="0" fontId="3" fillId="0" borderId="0" xfId="0" applyFont="1" applyFill="1"/>
    <xf numFmtId="0" fontId="41" fillId="0" borderId="0" xfId="0" applyFont="1" applyFill="1"/>
    <xf numFmtId="0" fontId="40" fillId="0" borderId="22" xfId="0" applyNumberFormat="1" applyFont="1" applyFill="1" applyBorder="1" applyAlignment="1">
      <alignment horizontal="center" vertical="center" wrapText="1"/>
    </xf>
    <xf numFmtId="49" fontId="40" fillId="0" borderId="22" xfId="0" applyNumberFormat="1" applyFont="1" applyFill="1" applyBorder="1" applyAlignment="1">
      <alignment horizontal="center" vertical="center" wrapText="1"/>
    </xf>
    <xf numFmtId="0" fontId="41" fillId="0" borderId="22" xfId="0" applyNumberFormat="1" applyFont="1" applyFill="1" applyBorder="1" applyAlignment="1">
      <alignment horizontal="center" vertical="center" wrapText="1"/>
    </xf>
    <xf numFmtId="49" fontId="41" fillId="0" borderId="2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wrapText="1"/>
    </xf>
    <xf numFmtId="0" fontId="41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wrapText="1"/>
    </xf>
    <xf numFmtId="0" fontId="3" fillId="0" borderId="2" xfId="82" applyFont="1" applyFill="1" applyBorder="1" applyAlignment="1">
      <alignment horizontal="left" wrapText="1"/>
    </xf>
    <xf numFmtId="0" fontId="3" fillId="0" borderId="2" xfId="82" applyFont="1" applyFill="1" applyBorder="1" applyAlignment="1">
      <alignment horizontal="left" vertical="center" wrapText="1"/>
    </xf>
    <xf numFmtId="0" fontId="3" fillId="0" borderId="2" xfId="82" applyFont="1" applyFill="1" applyBorder="1" applyAlignment="1">
      <alignment wrapText="1"/>
    </xf>
    <xf numFmtId="0" fontId="41" fillId="0" borderId="2" xfId="0" applyFont="1" applyFill="1" applyBorder="1" applyAlignment="1">
      <alignment horizontal="left" wrapText="1"/>
    </xf>
    <xf numFmtId="0" fontId="40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 wrapText="1"/>
    </xf>
    <xf numFmtId="0" fontId="3" fillId="0" borderId="2" xfId="0" applyNumberFormat="1" applyFont="1" applyFill="1" applyBorder="1" applyAlignment="1">
      <alignment horizontal="justify" vertical="center" wrapText="1"/>
    </xf>
    <xf numFmtId="0" fontId="3" fillId="0" borderId="2" xfId="0" applyFont="1" applyFill="1" applyBorder="1" applyAlignment="1"/>
    <xf numFmtId="0" fontId="42" fillId="0" borderId="0" xfId="0" applyFont="1" applyFill="1"/>
    <xf numFmtId="0" fontId="3" fillId="0" borderId="2" xfId="0" applyNumberFormat="1" applyFont="1" applyFill="1" applyBorder="1" applyAlignment="1">
      <alignment vertical="center" wrapText="1"/>
    </xf>
    <xf numFmtId="0" fontId="43" fillId="0" borderId="2" xfId="0" applyNumberFormat="1" applyFont="1" applyFill="1" applyBorder="1" applyAlignment="1">
      <alignment horizontal="left" vertical="center" wrapText="1"/>
    </xf>
    <xf numFmtId="49" fontId="41" fillId="0" borderId="0" xfId="0" applyNumberFormat="1" applyFont="1" applyFill="1"/>
    <xf numFmtId="0" fontId="2" fillId="0" borderId="0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45" fillId="30" borderId="21" xfId="0" applyFont="1" applyFill="1" applyBorder="1" applyAlignment="1">
      <alignment horizontal="left" vertical="center" wrapText="1"/>
    </xf>
    <xf numFmtId="0" fontId="45" fillId="30" borderId="2" xfId="0" applyFont="1" applyFill="1" applyBorder="1" applyAlignment="1">
      <alignment horizontal="center" vertical="center" wrapText="1"/>
    </xf>
    <xf numFmtId="0" fontId="3" fillId="30" borderId="0" xfId="0" applyFont="1" applyFill="1"/>
    <xf numFmtId="0" fontId="45" fillId="0" borderId="2" xfId="0" applyFont="1" applyBorder="1" applyAlignment="1">
      <alignment wrapText="1"/>
    </xf>
    <xf numFmtId="2" fontId="45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45" fillId="0" borderId="2" xfId="0" applyFont="1" applyBorder="1"/>
    <xf numFmtId="0" fontId="46" fillId="0" borderId="2" xfId="0" applyFont="1" applyFill="1" applyBorder="1"/>
    <xf numFmtId="2" fontId="42" fillId="29" borderId="0" xfId="0" applyNumberFormat="1" applyFont="1" applyFill="1"/>
    <xf numFmtId="2" fontId="47" fillId="29" borderId="0" xfId="0" applyNumberFormat="1" applyFont="1" applyFill="1"/>
    <xf numFmtId="0" fontId="3" fillId="0" borderId="0" xfId="0" applyNumberFormat="1" applyFont="1" applyAlignment="1">
      <alignment horizontal="center" wrapText="1" shrinkToFit="1"/>
    </xf>
    <xf numFmtId="0" fontId="3" fillId="0" borderId="0" xfId="0" applyFont="1" applyAlignment="1">
      <alignment horizontal="center" wrapText="1" shrinkToFit="1"/>
    </xf>
    <xf numFmtId="0" fontId="3" fillId="0" borderId="0" xfId="0" applyNumberFormat="1" applyFont="1" applyAlignment="1">
      <alignment horizontal="left" wrapText="1" shrinkToFit="1"/>
    </xf>
    <xf numFmtId="0" fontId="3" fillId="0" borderId="0" xfId="0" applyNumberFormat="1" applyFont="1" applyFill="1" applyAlignment="1">
      <alignment horizontal="left" vertical="center" wrapText="1" shrinkToFit="1"/>
    </xf>
    <xf numFmtId="49" fontId="3" fillId="0" borderId="0" xfId="0" applyNumberFormat="1" applyFont="1" applyAlignment="1">
      <alignment horizontal="center" wrapText="1" shrinkToFit="1"/>
    </xf>
    <xf numFmtId="0" fontId="37" fillId="0" borderId="0" xfId="0" applyFont="1" applyBorder="1" applyAlignment="1">
      <alignment horizontal="center"/>
    </xf>
    <xf numFmtId="0" fontId="37" fillId="0" borderId="0" xfId="0" applyFont="1" applyAlignment="1">
      <alignment horizontal="right"/>
    </xf>
    <xf numFmtId="49" fontId="3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3" fillId="0" borderId="2" xfId="83" applyFont="1" applyFill="1" applyBorder="1" applyAlignment="1">
      <alignment horizontal="left" wrapText="1"/>
    </xf>
    <xf numFmtId="0" fontId="3" fillId="0" borderId="2" xfId="83" applyFont="1" applyFill="1" applyBorder="1" applyAlignment="1">
      <alignment vertical="top" wrapText="1"/>
    </xf>
    <xf numFmtId="0" fontId="3" fillId="0" borderId="0" xfId="83" applyFont="1" applyFill="1" applyAlignment="1">
      <alignment vertical="top" wrapText="1"/>
    </xf>
    <xf numFmtId="0" fontId="41" fillId="0" borderId="2" xfId="83" applyFont="1" applyFill="1" applyBorder="1" applyAlignment="1">
      <alignment vertical="top" wrapText="1"/>
    </xf>
    <xf numFmtId="0" fontId="40" fillId="0" borderId="0" xfId="0" applyNumberFormat="1" applyFont="1" applyFill="1" applyBorder="1" applyAlignment="1">
      <alignment horizontal="center" vertical="center" wrapText="1"/>
    </xf>
    <xf numFmtId="49" fontId="40" fillId="0" borderId="0" xfId="0" applyNumberFormat="1" applyFont="1" applyFill="1" applyBorder="1" applyAlignment="1">
      <alignment horizontal="left" vertical="center" wrapText="1"/>
    </xf>
    <xf numFmtId="43" fontId="40" fillId="0" borderId="0" xfId="0" applyNumberFormat="1" applyFont="1" applyFill="1" applyBorder="1" applyAlignment="1">
      <alignment horizontal="center" vertical="center" wrapText="1"/>
    </xf>
    <xf numFmtId="49" fontId="34" fillId="0" borderId="0" xfId="0" applyNumberFormat="1" applyFont="1" applyFill="1" applyBorder="1" applyAlignment="1">
      <alignment horizontal="center" vertical="center" wrapText="1"/>
    </xf>
    <xf numFmtId="0" fontId="34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 shrinkToFit="1"/>
    </xf>
    <xf numFmtId="49" fontId="6" fillId="0" borderId="0" xfId="0" applyNumberFormat="1" applyFont="1" applyAlignment="1">
      <alignment wrapText="1" shrinkToFit="1"/>
    </xf>
    <xf numFmtId="0" fontId="6" fillId="0" borderId="0" xfId="0" applyNumberFormat="1" applyFont="1" applyAlignment="1">
      <alignment wrapText="1" shrinkToFit="1"/>
    </xf>
    <xf numFmtId="0" fontId="4" fillId="0" borderId="2" xfId="81" applyFont="1" applyFill="1" applyBorder="1" applyAlignment="1">
      <alignment horizontal="left" vertical="top" wrapText="1"/>
    </xf>
    <xf numFmtId="0" fontId="48" fillId="0" borderId="2" xfId="5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wrapText="1"/>
    </xf>
    <xf numFmtId="0" fontId="4" fillId="0" borderId="0" xfId="0" applyFont="1" applyFill="1"/>
    <xf numFmtId="0" fontId="3" fillId="0" borderId="2" xfId="0" applyFont="1" applyFill="1" applyBorder="1" applyAlignment="1">
      <alignment horizontal="left" vertical="center"/>
    </xf>
    <xf numFmtId="0" fontId="41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wrapText="1"/>
    </xf>
    <xf numFmtId="0" fontId="37" fillId="0" borderId="0" xfId="0" applyFont="1" applyAlignment="1">
      <alignment horizontal="right"/>
    </xf>
    <xf numFmtId="1" fontId="6" fillId="0" borderId="2" xfId="0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34" fillId="0" borderId="2" xfId="0" applyFont="1" applyFill="1" applyBorder="1" applyAlignment="1">
      <alignment horizontal="center" wrapText="1"/>
    </xf>
    <xf numFmtId="0" fontId="0" fillId="0" borderId="27" xfId="0" applyBorder="1" applyAlignment="1">
      <alignment horizontal="center"/>
    </xf>
    <xf numFmtId="167" fontId="0" fillId="0" borderId="26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171" fontId="34" fillId="0" borderId="20" xfId="0" applyNumberFormat="1" applyFont="1" applyBorder="1" applyAlignment="1">
      <alignment horizontal="center" vertical="center" wrapText="1"/>
    </xf>
    <xf numFmtId="171" fontId="39" fillId="0" borderId="20" xfId="0" applyNumberFormat="1" applyFont="1" applyBorder="1" applyAlignment="1">
      <alignment horizontal="center" vertical="center" wrapText="1"/>
    </xf>
    <xf numFmtId="171" fontId="3" fillId="0" borderId="2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43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43" fontId="6" fillId="0" borderId="19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3" fontId="3" fillId="0" borderId="0" xfId="0" applyNumberFormat="1" applyFont="1" applyFill="1" applyAlignment="1">
      <alignment vertical="center"/>
    </xf>
    <xf numFmtId="168" fontId="3" fillId="0" borderId="2" xfId="0" applyNumberFormat="1" applyFont="1" applyFill="1" applyBorder="1" applyAlignment="1">
      <alignment vertical="center" wrapText="1"/>
    </xf>
    <xf numFmtId="43" fontId="6" fillId="0" borderId="2" xfId="0" applyNumberFormat="1" applyFont="1" applyFill="1" applyBorder="1" applyAlignment="1">
      <alignment vertical="center" wrapText="1"/>
    </xf>
    <xf numFmtId="1" fontId="3" fillId="0" borderId="2" xfId="0" applyNumberFormat="1" applyFont="1" applyFill="1" applyBorder="1" applyAlignment="1">
      <alignment vertical="center" wrapText="1"/>
    </xf>
    <xf numFmtId="43" fontId="3" fillId="0" borderId="2" xfId="0" applyNumberFormat="1" applyFont="1" applyFill="1" applyBorder="1" applyAlignment="1">
      <alignment vertical="center" wrapText="1"/>
    </xf>
    <xf numFmtId="43" fontId="6" fillId="0" borderId="2" xfId="0" applyNumberFormat="1" applyFont="1" applyFill="1" applyBorder="1" applyAlignment="1">
      <alignment vertical="center"/>
    </xf>
    <xf numFmtId="43" fontId="4" fillId="0" borderId="2" xfId="0" applyNumberFormat="1" applyFont="1" applyFill="1" applyBorder="1" applyAlignment="1">
      <alignment vertical="center"/>
    </xf>
    <xf numFmtId="43" fontId="3" fillId="0" borderId="2" xfId="0" applyNumberFormat="1" applyFont="1" applyFill="1" applyBorder="1" applyAlignment="1">
      <alignment vertical="center"/>
    </xf>
    <xf numFmtId="169" fontId="3" fillId="0" borderId="2" xfId="0" applyNumberFormat="1" applyFont="1" applyFill="1" applyBorder="1" applyAlignment="1">
      <alignment vertical="center"/>
    </xf>
    <xf numFmtId="43" fontId="40" fillId="0" borderId="2" xfId="0" applyNumberFormat="1" applyFont="1" applyFill="1" applyBorder="1" applyAlignment="1">
      <alignment vertical="center" wrapText="1"/>
    </xf>
    <xf numFmtId="43" fontId="44" fillId="0" borderId="0" xfId="0" applyNumberFormat="1" applyFont="1" applyFill="1" applyAlignment="1">
      <alignment vertical="center" wrapText="1"/>
    </xf>
    <xf numFmtId="43" fontId="3" fillId="0" borderId="0" xfId="0" applyNumberFormat="1" applyFont="1" applyFill="1" applyAlignment="1">
      <alignment vertical="center" wrapText="1"/>
    </xf>
    <xf numFmtId="172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49" fontId="50" fillId="0" borderId="0" xfId="0" applyNumberFormat="1" applyFont="1" applyFill="1" applyBorder="1" applyAlignment="1">
      <alignment horizontal="left" vertical="center" wrapText="1"/>
    </xf>
    <xf numFmtId="49" fontId="34" fillId="0" borderId="0" xfId="0" applyNumberFormat="1" applyFont="1" applyFill="1" applyBorder="1" applyAlignment="1">
      <alignment horizontal="left" vertical="center" wrapText="1"/>
    </xf>
    <xf numFmtId="49" fontId="34" fillId="0" borderId="0" xfId="0" applyNumberFormat="1" applyFont="1" applyFill="1" applyAlignment="1">
      <alignment horizontal="left" vertical="center" wrapText="1" shrinkToFit="1"/>
    </xf>
    <xf numFmtId="49" fontId="34" fillId="0" borderId="0" xfId="0" applyNumberFormat="1" applyFont="1" applyFill="1" applyAlignment="1">
      <alignment horizontal="center" vertical="center" wrapText="1" shrinkToFit="1"/>
    </xf>
    <xf numFmtId="0" fontId="34" fillId="0" borderId="0" xfId="0" applyNumberFormat="1" applyFont="1" applyFill="1" applyAlignment="1">
      <alignment horizontal="center" vertical="center" wrapText="1" shrinkToFit="1"/>
    </xf>
    <xf numFmtId="49" fontId="50" fillId="0" borderId="0" xfId="0" applyNumberFormat="1" applyFont="1" applyFill="1" applyAlignment="1">
      <alignment horizontal="left" vertical="center" wrapText="1" shrinkToFit="1"/>
    </xf>
    <xf numFmtId="49" fontId="50" fillId="0" borderId="0" xfId="0" applyNumberFormat="1" applyFont="1" applyFill="1" applyAlignment="1">
      <alignment horizontal="center" vertical="center" wrapText="1" shrinkToFit="1"/>
    </xf>
    <xf numFmtId="49" fontId="52" fillId="0" borderId="0" xfId="0" applyNumberFormat="1" applyFont="1" applyFill="1" applyAlignment="1">
      <alignment horizontal="left" vertical="center" wrapText="1" shrinkToFit="1"/>
    </xf>
    <xf numFmtId="49" fontId="52" fillId="0" borderId="0" xfId="0" applyNumberFormat="1" applyFont="1" applyFill="1" applyAlignment="1">
      <alignment horizontal="center" vertical="center" wrapText="1" shrinkToFit="1"/>
    </xf>
    <xf numFmtId="0" fontId="34" fillId="0" borderId="0" xfId="0" applyNumberFormat="1" applyFont="1" applyFill="1" applyBorder="1" applyAlignment="1">
      <alignment horizontal="left" vertical="center" wrapText="1"/>
    </xf>
    <xf numFmtId="0" fontId="50" fillId="0" borderId="0" xfId="0" applyNumberFormat="1" applyFont="1" applyFill="1" applyAlignment="1">
      <alignment horizontal="center" vertical="center" wrapText="1" shrinkToFit="1"/>
    </xf>
    <xf numFmtId="0" fontId="34" fillId="0" borderId="2" xfId="0" applyFont="1" applyFill="1" applyBorder="1" applyAlignment="1">
      <alignment horizontal="left" vertical="center" wrapText="1"/>
    </xf>
    <xf numFmtId="43" fontId="6" fillId="0" borderId="0" xfId="84" applyFont="1" applyAlignment="1">
      <alignment horizontal="center" vertical="center" wrapText="1" shrinkToFit="1"/>
    </xf>
    <xf numFmtId="43" fontId="3" fillId="28" borderId="0" xfId="84" applyFont="1" applyFill="1" applyAlignment="1">
      <alignment horizontal="left"/>
    </xf>
    <xf numFmtId="43" fontId="3" fillId="28" borderId="0" xfId="84" applyFont="1" applyFill="1"/>
    <xf numFmtId="43" fontId="6" fillId="28" borderId="0" xfId="84" applyFont="1" applyFill="1" applyBorder="1" applyAlignment="1">
      <alignment horizontal="center"/>
    </xf>
    <xf numFmtId="43" fontId="3" fillId="28" borderId="0" xfId="84" applyFont="1" applyFill="1" applyBorder="1" applyAlignment="1"/>
    <xf numFmtId="43" fontId="3" fillId="28" borderId="0" xfId="84" applyFont="1" applyFill="1" applyAlignment="1"/>
    <xf numFmtId="43" fontId="3" fillId="0" borderId="0" xfId="84" applyFont="1" applyAlignment="1">
      <alignment horizontal="center" vertical="center" wrapText="1" shrinkToFit="1"/>
    </xf>
    <xf numFmtId="43" fontId="3" fillId="0" borderId="0" xfId="84" applyFont="1" applyAlignment="1">
      <alignment horizontal="center" wrapText="1" shrinkToFit="1"/>
    </xf>
    <xf numFmtId="170" fontId="3" fillId="0" borderId="0" xfId="0" applyNumberFormat="1" applyFont="1" applyFill="1" applyBorder="1" applyAlignment="1">
      <alignment horizontal="center" vertical="center" wrapText="1"/>
    </xf>
    <xf numFmtId="170" fontId="3" fillId="0" borderId="0" xfId="0" applyNumberFormat="1" applyFont="1" applyFill="1" applyBorder="1" applyAlignment="1" applyProtection="1">
      <alignment horizontal="center" vertical="center"/>
      <protection locked="0"/>
    </xf>
    <xf numFmtId="170" fontId="4" fillId="0" borderId="0" xfId="0" applyNumberFormat="1" applyFont="1" applyFill="1" applyBorder="1" applyAlignment="1">
      <alignment horizontal="center" vertical="center" wrapText="1"/>
    </xf>
    <xf numFmtId="170" fontId="2" fillId="0" borderId="0" xfId="0" applyNumberFormat="1" applyFont="1" applyFill="1" applyAlignment="1">
      <alignment horizontal="center" vertical="center"/>
    </xf>
    <xf numFmtId="175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left" wrapText="1" shrinkToFit="1"/>
    </xf>
    <xf numFmtId="49" fontId="6" fillId="0" borderId="0" xfId="84" applyNumberFormat="1" applyFont="1" applyAlignment="1">
      <alignment horizontal="center" vertical="center" wrapText="1" shrinkToFit="1"/>
    </xf>
    <xf numFmtId="176" fontId="40" fillId="0" borderId="2" xfId="0" applyNumberFormat="1" applyFont="1" applyFill="1" applyBorder="1" applyAlignment="1">
      <alignment vertical="center" wrapText="1"/>
    </xf>
    <xf numFmtId="174" fontId="3" fillId="0" borderId="2" xfId="0" applyNumberFormat="1" applyFont="1" applyFill="1" applyBorder="1" applyAlignment="1">
      <alignment vertical="center"/>
    </xf>
    <xf numFmtId="176" fontId="3" fillId="0" borderId="0" xfId="0" applyNumberFormat="1" applyFont="1" applyFill="1"/>
    <xf numFmtId="170" fontId="3" fillId="0" borderId="0" xfId="0" applyNumberFormat="1" applyFont="1" applyFill="1" applyAlignment="1">
      <alignment horizontal="center" vertical="center"/>
    </xf>
    <xf numFmtId="0" fontId="52" fillId="0" borderId="0" xfId="0" applyNumberFormat="1" applyFont="1" applyFill="1" applyAlignment="1">
      <alignment horizontal="center" vertical="center" wrapText="1" shrinkToFit="1"/>
    </xf>
    <xf numFmtId="0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4" fillId="0" borderId="0" xfId="0" applyNumberFormat="1" applyFont="1" applyFill="1" applyAlignment="1">
      <alignment horizontal="left" vertical="center" wrapText="1" shrinkToFit="1"/>
    </xf>
    <xf numFmtId="170" fontId="34" fillId="0" borderId="0" xfId="0" applyNumberFormat="1" applyFont="1" applyFill="1" applyAlignment="1">
      <alignment horizontal="center" vertical="center" wrapText="1" shrinkToFit="1"/>
    </xf>
    <xf numFmtId="173" fontId="34" fillId="0" borderId="0" xfId="0" applyNumberFormat="1" applyFont="1" applyFill="1" applyAlignment="1">
      <alignment horizontal="center" vertical="center" wrapText="1" shrinkToFit="1"/>
    </xf>
    <xf numFmtId="2" fontId="34" fillId="0" borderId="0" xfId="0" applyNumberFormat="1" applyFont="1" applyFill="1" applyAlignment="1">
      <alignment horizontal="center" vertical="center" wrapText="1" shrinkToFit="1"/>
    </xf>
    <xf numFmtId="0" fontId="50" fillId="0" borderId="0" xfId="0" applyNumberFormat="1" applyFont="1" applyFill="1" applyAlignment="1">
      <alignment horizontal="left" vertical="center" wrapText="1" shrinkToFit="1"/>
    </xf>
    <xf numFmtId="49" fontId="39" fillId="0" borderId="0" xfId="0" applyNumberFormat="1" applyFont="1" applyFill="1" applyAlignment="1">
      <alignment horizontal="left" vertical="center" wrapText="1" shrinkToFit="1"/>
    </xf>
    <xf numFmtId="49" fontId="39" fillId="0" borderId="0" xfId="0" applyNumberFormat="1" applyFont="1" applyFill="1" applyAlignment="1">
      <alignment horizontal="center" vertical="center" wrapText="1" shrinkToFit="1"/>
    </xf>
    <xf numFmtId="0" fontId="39" fillId="0" borderId="0" xfId="0" applyNumberFormat="1" applyFont="1" applyFill="1" applyAlignment="1">
      <alignment horizontal="center" vertical="center" wrapText="1" shrinkToFit="1"/>
    </xf>
    <xf numFmtId="0" fontId="50" fillId="0" borderId="0" xfId="84" applyNumberFormat="1" applyFont="1" applyFill="1" applyAlignment="1">
      <alignment horizontal="center" vertical="center" wrapText="1" shrinkToFit="1"/>
    </xf>
    <xf numFmtId="0" fontId="34" fillId="0" borderId="0" xfId="84" applyNumberFormat="1" applyFont="1" applyFill="1" applyAlignment="1">
      <alignment horizontal="center" vertical="center" wrapText="1" shrinkToFit="1"/>
    </xf>
    <xf numFmtId="2" fontId="39" fillId="0" borderId="0" xfId="0" applyNumberFormat="1" applyFont="1" applyFill="1" applyAlignment="1">
      <alignment horizontal="center" vertical="center" wrapText="1" shrinkToFit="1"/>
    </xf>
    <xf numFmtId="49" fontId="0" fillId="0" borderId="0" xfId="0" applyNumberFormat="1" applyFont="1" applyFill="1" applyAlignment="1">
      <alignment horizontal="center"/>
    </xf>
    <xf numFmtId="0" fontId="39" fillId="0" borderId="0" xfId="84" applyNumberFormat="1" applyFont="1" applyFill="1" applyAlignment="1">
      <alignment horizontal="center" vertical="center" wrapText="1" shrinkToFit="1"/>
    </xf>
    <xf numFmtId="49" fontId="50" fillId="0" borderId="0" xfId="0" applyNumberFormat="1" applyFont="1" applyFill="1" applyBorder="1" applyAlignment="1">
      <alignment horizontal="center" vertical="center" wrapText="1"/>
    </xf>
    <xf numFmtId="0" fontId="50" fillId="0" borderId="0" xfId="0" applyNumberFormat="1" applyFont="1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left" vertical="center" wrapText="1"/>
    </xf>
    <xf numFmtId="49" fontId="39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vertical="center"/>
    </xf>
    <xf numFmtId="43" fontId="3" fillId="0" borderId="0" xfId="0" applyNumberFormat="1" applyFont="1" applyFill="1"/>
    <xf numFmtId="177" fontId="3" fillId="0" borderId="0" xfId="0" applyNumberFormat="1" applyFont="1" applyFill="1"/>
    <xf numFmtId="177" fontId="3" fillId="0" borderId="0" xfId="0" applyNumberFormat="1" applyFont="1" applyFill="1" applyAlignment="1">
      <alignment vertical="center"/>
    </xf>
    <xf numFmtId="174" fontId="3" fillId="0" borderId="0" xfId="0" applyNumberFormat="1" applyFont="1" applyFill="1"/>
    <xf numFmtId="2" fontId="3" fillId="0" borderId="2" xfId="0" applyNumberFormat="1" applyFont="1" applyFill="1" applyBorder="1" applyAlignment="1">
      <alignment vertical="center" wrapText="1"/>
    </xf>
    <xf numFmtId="170" fontId="49" fillId="0" borderId="0" xfId="0" applyNumberFormat="1" applyFont="1" applyFill="1" applyBorder="1" applyAlignment="1">
      <alignment horizontal="center" vertical="center" wrapText="1"/>
    </xf>
    <xf numFmtId="170" fontId="51" fillId="0" borderId="0" xfId="0" applyNumberFormat="1" applyFont="1" applyFill="1" applyBorder="1" applyAlignment="1">
      <alignment horizontal="center" vertical="center" wrapText="1"/>
    </xf>
    <xf numFmtId="170" fontId="3" fillId="0" borderId="0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170" fontId="7" fillId="0" borderId="0" xfId="0" applyNumberFormat="1" applyFont="1" applyFill="1" applyAlignment="1">
      <alignment horizontal="center" vertical="center"/>
    </xf>
    <xf numFmtId="170" fontId="2" fillId="0" borderId="0" xfId="0" applyNumberFormat="1" applyFont="1" applyFill="1" applyAlignment="1">
      <alignment vertical="center"/>
    </xf>
    <xf numFmtId="170" fontId="2" fillId="0" borderId="0" xfId="84" applyNumberFormat="1" applyFont="1" applyFill="1" applyAlignment="1">
      <alignment horizontal="center" vertical="center"/>
    </xf>
    <xf numFmtId="170" fontId="3" fillId="0" borderId="0" xfId="0" applyNumberFormat="1" applyFont="1" applyAlignment="1">
      <alignment wrapText="1"/>
    </xf>
    <xf numFmtId="179" fontId="3" fillId="0" borderId="0" xfId="0" applyNumberFormat="1" applyFont="1"/>
    <xf numFmtId="0" fontId="37" fillId="0" borderId="0" xfId="0" applyFont="1" applyAlignment="1">
      <alignment horizontal="right" vertical="center"/>
    </xf>
    <xf numFmtId="44" fontId="6" fillId="0" borderId="0" xfId="80" applyFont="1" applyAlignment="1"/>
    <xf numFmtId="0" fontId="6" fillId="0" borderId="0" xfId="0" applyFont="1" applyAlignment="1"/>
    <xf numFmtId="0" fontId="3" fillId="0" borderId="0" xfId="0" applyFont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167" fontId="34" fillId="28" borderId="2" xfId="0" applyNumberFormat="1" applyFont="1" applyFill="1" applyBorder="1" applyAlignment="1">
      <alignment horizontal="center"/>
    </xf>
    <xf numFmtId="0" fontId="6" fillId="0" borderId="2" xfId="0" applyFont="1" applyFill="1" applyBorder="1"/>
    <xf numFmtId="180" fontId="6" fillId="0" borderId="2" xfId="0" applyNumberFormat="1" applyFont="1" applyBorder="1" applyAlignment="1">
      <alignment horizontal="center"/>
    </xf>
    <xf numFmtId="0" fontId="34" fillId="0" borderId="2" xfId="0" applyFont="1" applyFill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180" fontId="39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0" fontId="36" fillId="29" borderId="0" xfId="0" applyFont="1" applyFill="1" applyAlignment="1"/>
    <xf numFmtId="0" fontId="37" fillId="0" borderId="0" xfId="0" applyFont="1" applyAlignment="1"/>
    <xf numFmtId="49" fontId="2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/>
    <xf numFmtId="49" fontId="4" fillId="0" borderId="0" xfId="0" applyNumberFormat="1" applyFont="1" applyFill="1" applyBorder="1" applyAlignment="1">
      <alignment horizontal="center" vertical="center"/>
    </xf>
    <xf numFmtId="170" fontId="4" fillId="0" borderId="0" xfId="0" applyNumberFormat="1" applyFont="1" applyFill="1" applyBorder="1" applyAlignment="1">
      <alignment horizontal="center" vertical="center"/>
    </xf>
    <xf numFmtId="43" fontId="6" fillId="0" borderId="0" xfId="0" applyNumberFormat="1" applyFont="1" applyAlignment="1">
      <alignment wrapText="1" shrinkToFit="1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28" borderId="2" xfId="0" applyNumberFormat="1" applyFont="1" applyFill="1" applyBorder="1" applyAlignment="1">
      <alignment horizontal="center" vertical="center" wrapText="1" shrinkToFit="1"/>
    </xf>
    <xf numFmtId="0" fontId="37" fillId="0" borderId="0" xfId="0" applyFont="1" applyAlignment="1">
      <alignment horizontal="right"/>
    </xf>
    <xf numFmtId="0" fontId="6" fillId="28" borderId="2" xfId="0" applyNumberFormat="1" applyFont="1" applyFill="1" applyBorder="1" applyAlignment="1">
      <alignment horizontal="center" vertical="center" wrapText="1" shrinkToFit="1"/>
    </xf>
    <xf numFmtId="180" fontId="3" fillId="0" borderId="0" xfId="0" applyNumberFormat="1" applyFont="1" applyFill="1" applyBorder="1" applyAlignment="1">
      <alignment horizontal="center" vertical="center" wrapText="1"/>
    </xf>
    <xf numFmtId="180" fontId="34" fillId="0" borderId="0" xfId="0" applyNumberFormat="1" applyFont="1" applyFill="1" applyAlignment="1">
      <alignment horizontal="center" vertical="center" wrapText="1" shrinkToFit="1"/>
    </xf>
    <xf numFmtId="181" fontId="6" fillId="0" borderId="0" xfId="84" applyNumberFormat="1" applyFont="1" applyAlignment="1">
      <alignment horizontal="center" vertical="center" wrapText="1" shrinkToFit="1"/>
    </xf>
    <xf numFmtId="0" fontId="0" fillId="0" borderId="0" xfId="0" applyNumberFormat="1" applyFont="1" applyFill="1" applyAlignment="1">
      <alignment horizontal="center"/>
    </xf>
    <xf numFmtId="1" fontId="34" fillId="0" borderId="0" xfId="0" applyNumberFormat="1" applyFont="1" applyFill="1" applyAlignment="1">
      <alignment horizontal="center" vertical="center" wrapText="1" shrinkToFit="1"/>
    </xf>
    <xf numFmtId="181" fontId="3" fillId="0" borderId="2" xfId="0" applyNumberFormat="1" applyFont="1" applyFill="1" applyBorder="1" applyAlignment="1">
      <alignment vertical="center" wrapText="1"/>
    </xf>
    <xf numFmtId="0" fontId="34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73" fontId="46" fillId="0" borderId="2" xfId="0" applyNumberFormat="1" applyFont="1" applyBorder="1" applyAlignment="1">
      <alignment horizontal="center"/>
    </xf>
    <xf numFmtId="170" fontId="45" fillId="0" borderId="2" xfId="0" applyNumberFormat="1" applyFont="1" applyBorder="1" applyAlignment="1">
      <alignment horizontal="center" wrapText="1"/>
    </xf>
    <xf numFmtId="170" fontId="46" fillId="0" borderId="2" xfId="0" applyNumberFormat="1" applyFont="1" applyBorder="1" applyAlignment="1">
      <alignment horizontal="center"/>
    </xf>
    <xf numFmtId="164" fontId="3" fillId="0" borderId="0" xfId="0" applyNumberFormat="1" applyFont="1" applyFill="1"/>
    <xf numFmtId="164" fontId="4" fillId="0" borderId="0" xfId="0" applyNumberFormat="1" applyFont="1" applyFill="1"/>
    <xf numFmtId="0" fontId="3" fillId="0" borderId="0" xfId="0" applyFont="1" applyBorder="1" applyAlignment="1">
      <alignment horizontal="right"/>
    </xf>
    <xf numFmtId="1" fontId="3" fillId="28" borderId="2" xfId="0" applyNumberFormat="1" applyFont="1" applyFill="1" applyBorder="1" applyAlignment="1">
      <alignment horizontal="center" vertical="center" wrapText="1" shrinkToFit="1"/>
    </xf>
    <xf numFmtId="2" fontId="6" fillId="0" borderId="2" xfId="0" applyNumberFormat="1" applyFont="1" applyBorder="1" applyAlignment="1">
      <alignment horizontal="center"/>
    </xf>
    <xf numFmtId="1" fontId="6" fillId="28" borderId="2" xfId="0" applyNumberFormat="1" applyFont="1" applyFill="1" applyBorder="1" applyAlignment="1">
      <alignment horizontal="center" vertical="center" wrapText="1" shrinkToFit="1"/>
    </xf>
    <xf numFmtId="2" fontId="3" fillId="0" borderId="0" xfId="0" applyNumberFormat="1" applyFont="1"/>
    <xf numFmtId="170" fontId="3" fillId="0" borderId="0" xfId="0" applyNumberFormat="1" applyFont="1"/>
    <xf numFmtId="0" fontId="5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30" borderId="2" xfId="0" applyFont="1" applyFill="1" applyBorder="1" applyAlignment="1">
      <alignment vertical="center" wrapText="1"/>
    </xf>
    <xf numFmtId="0" fontId="45" fillId="0" borderId="2" xfId="0" applyFont="1" applyBorder="1" applyAlignment="1">
      <alignment horizontal="center" wrapText="1"/>
    </xf>
    <xf numFmtId="180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2" fontId="46" fillId="0" borderId="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wrapText="1"/>
    </xf>
    <xf numFmtId="180" fontId="3" fillId="0" borderId="2" xfId="0" applyNumberFormat="1" applyFont="1" applyFill="1" applyBorder="1" applyAlignment="1">
      <alignment horizontal="center"/>
    </xf>
    <xf numFmtId="180" fontId="6" fillId="0" borderId="21" xfId="0" applyNumberFormat="1" applyFont="1" applyBorder="1" applyAlignment="1">
      <alignment horizontal="center"/>
    </xf>
    <xf numFmtId="0" fontId="55" fillId="0" borderId="0" xfId="0" applyFont="1"/>
    <xf numFmtId="0" fontId="49" fillId="0" borderId="0" xfId="0" applyFont="1"/>
    <xf numFmtId="0" fontId="56" fillId="0" borderId="0" xfId="0" applyFont="1" applyAlignment="1">
      <alignment horizontal="right" vertical="center"/>
    </xf>
    <xf numFmtId="0" fontId="56" fillId="28" borderId="0" xfId="0" applyFont="1" applyFill="1" applyAlignment="1">
      <alignment horizontal="right" vertical="center"/>
    </xf>
    <xf numFmtId="0" fontId="54" fillId="0" borderId="0" xfId="0" applyFont="1"/>
    <xf numFmtId="0" fontId="54" fillId="28" borderId="0" xfId="0" applyFont="1" applyFill="1"/>
    <xf numFmtId="0" fontId="34" fillId="0" borderId="0" xfId="0" applyFont="1"/>
    <xf numFmtId="0" fontId="34" fillId="28" borderId="2" xfId="0" applyFont="1" applyFill="1" applyBorder="1" applyAlignment="1">
      <alignment horizontal="center" wrapText="1"/>
    </xf>
    <xf numFmtId="0" fontId="34" fillId="0" borderId="2" xfId="0" applyFont="1" applyBorder="1" applyAlignment="1">
      <alignment wrapText="1"/>
    </xf>
    <xf numFmtId="0" fontId="34" fillId="0" borderId="2" xfId="0" applyFont="1" applyBorder="1" applyAlignment="1">
      <alignment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28" borderId="2" xfId="0" applyFont="1" applyFill="1" applyBorder="1" applyAlignment="1">
      <alignment wrapText="1"/>
    </xf>
    <xf numFmtId="2" fontId="34" fillId="0" borderId="2" xfId="0" applyNumberFormat="1" applyFont="1" applyBorder="1" applyAlignment="1">
      <alignment horizontal="center" vertical="center"/>
    </xf>
    <xf numFmtId="0" fontId="39" fillId="0" borderId="2" xfId="0" applyFont="1" applyBorder="1" applyAlignment="1">
      <alignment wrapText="1"/>
    </xf>
    <xf numFmtId="0" fontId="39" fillId="0" borderId="2" xfId="0" applyFont="1" applyBorder="1" applyAlignment="1">
      <alignment horizontal="center" wrapText="1"/>
    </xf>
    <xf numFmtId="2" fontId="39" fillId="0" borderId="2" xfId="0" applyNumberFormat="1" applyFont="1" applyBorder="1" applyAlignment="1">
      <alignment horizontal="center" vertical="center"/>
    </xf>
    <xf numFmtId="2" fontId="55" fillId="0" borderId="0" xfId="0" applyNumberFormat="1" applyFont="1"/>
    <xf numFmtId="0" fontId="39" fillId="0" borderId="2" xfId="0" applyFont="1" applyBorder="1" applyAlignment="1">
      <alignment vertical="center" wrapText="1"/>
    </xf>
    <xf numFmtId="0" fontId="39" fillId="28" borderId="2" xfId="0" applyFont="1" applyFill="1" applyBorder="1" applyAlignment="1">
      <alignment wrapText="1"/>
    </xf>
    <xf numFmtId="0" fontId="57" fillId="0" borderId="0" xfId="0" applyFont="1"/>
    <xf numFmtId="0" fontId="39" fillId="28" borderId="2" xfId="0" applyFont="1" applyFill="1" applyBorder="1" applyAlignment="1">
      <alignment vertical="center" wrapText="1"/>
    </xf>
    <xf numFmtId="2" fontId="39" fillId="0" borderId="2" xfId="0" applyNumberFormat="1" applyFont="1" applyBorder="1" applyAlignment="1">
      <alignment horizontal="center" vertical="center" wrapText="1"/>
    </xf>
    <xf numFmtId="0" fontId="55" fillId="28" borderId="0" xfId="0" applyFont="1" applyFill="1"/>
    <xf numFmtId="0" fontId="36" fillId="0" borderId="29" xfId="0" applyFont="1" applyBorder="1" applyAlignment="1">
      <alignment horizontal="center" vertical="center" wrapText="1"/>
    </xf>
    <xf numFmtId="0" fontId="36" fillId="0" borderId="30" xfId="0" applyFont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 wrapText="1"/>
    </xf>
    <xf numFmtId="0" fontId="37" fillId="0" borderId="32" xfId="0" applyFont="1" applyBorder="1" applyAlignment="1">
      <alignment vertical="center" wrapText="1"/>
    </xf>
    <xf numFmtId="2" fontId="37" fillId="0" borderId="32" xfId="0" applyNumberFormat="1" applyFont="1" applyBorder="1" applyAlignment="1">
      <alignment horizontal="center" vertical="center" wrapText="1"/>
    </xf>
    <xf numFmtId="180" fontId="37" fillId="0" borderId="32" xfId="0" applyNumberFormat="1" applyFont="1" applyBorder="1" applyAlignment="1">
      <alignment horizontal="center" vertical="center" wrapText="1"/>
    </xf>
    <xf numFmtId="180" fontId="37" fillId="0" borderId="32" xfId="0" applyNumberFormat="1" applyFont="1" applyBorder="1" applyAlignment="1">
      <alignment vertical="center" wrapText="1"/>
    </xf>
    <xf numFmtId="0" fontId="36" fillId="0" borderId="32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167" fontId="37" fillId="0" borderId="32" xfId="0" applyNumberFormat="1" applyFont="1" applyBorder="1" applyAlignment="1">
      <alignment horizontal="center" vertical="center" wrapText="1"/>
    </xf>
    <xf numFmtId="167" fontId="36" fillId="0" borderId="32" xfId="0" applyNumberFormat="1" applyFont="1" applyBorder="1" applyAlignment="1">
      <alignment horizontal="center" vertical="center" wrapText="1"/>
    </xf>
    <xf numFmtId="49" fontId="36" fillId="0" borderId="30" xfId="0" applyNumberFormat="1" applyFont="1" applyBorder="1" applyAlignment="1">
      <alignment horizontal="center" vertical="center" wrapText="1"/>
    </xf>
    <xf numFmtId="49" fontId="37" fillId="0" borderId="32" xfId="0" applyNumberFormat="1" applyFont="1" applyBorder="1" applyAlignment="1">
      <alignment horizontal="center" vertical="center" wrapText="1"/>
    </xf>
    <xf numFmtId="49" fontId="37" fillId="0" borderId="32" xfId="0" applyNumberFormat="1" applyFont="1" applyBorder="1" applyAlignment="1">
      <alignment vertical="center" wrapText="1"/>
    </xf>
    <xf numFmtId="49" fontId="0" fillId="0" borderId="0" xfId="0" applyNumberFormat="1"/>
    <xf numFmtId="49" fontId="36" fillId="0" borderId="32" xfId="0" applyNumberFormat="1" applyFont="1" applyBorder="1" applyAlignment="1">
      <alignment horizontal="center" vertical="center" wrapText="1"/>
    </xf>
    <xf numFmtId="180" fontId="36" fillId="0" borderId="32" xfId="0" applyNumberFormat="1" applyFont="1" applyBorder="1" applyAlignment="1">
      <alignment horizontal="center" vertical="center" wrapText="1"/>
    </xf>
    <xf numFmtId="180" fontId="0" fillId="0" borderId="0" xfId="0" applyNumberFormat="1"/>
    <xf numFmtId="0" fontId="39" fillId="31" borderId="29" xfId="0" applyFont="1" applyFill="1" applyBorder="1" applyAlignment="1">
      <alignment horizontal="center" vertical="center"/>
    </xf>
    <xf numFmtId="0" fontId="39" fillId="31" borderId="30" xfId="0" applyFont="1" applyFill="1" applyBorder="1" applyAlignment="1">
      <alignment horizontal="center" vertical="center"/>
    </xf>
    <xf numFmtId="0" fontId="39" fillId="31" borderId="30" xfId="0" applyFont="1" applyFill="1" applyBorder="1" applyAlignment="1">
      <alignment horizontal="center" vertical="center" wrapText="1"/>
    </xf>
    <xf numFmtId="0" fontId="39" fillId="31" borderId="31" xfId="0" applyFont="1" applyFill="1" applyBorder="1" applyAlignment="1">
      <alignment horizontal="center" vertical="center"/>
    </xf>
    <xf numFmtId="0" fontId="39" fillId="31" borderId="32" xfId="0" applyFont="1" applyFill="1" applyBorder="1" applyAlignment="1">
      <alignment horizontal="center" vertical="center"/>
    </xf>
    <xf numFmtId="0" fontId="34" fillId="31" borderId="31" xfId="0" applyFont="1" applyFill="1" applyBorder="1" applyAlignment="1">
      <alignment vertical="center" wrapText="1"/>
    </xf>
    <xf numFmtId="0" fontId="34" fillId="31" borderId="32" xfId="0" applyFont="1" applyFill="1" applyBorder="1" applyAlignment="1">
      <alignment horizontal="center" vertical="center"/>
    </xf>
    <xf numFmtId="0" fontId="34" fillId="31" borderId="32" xfId="0" applyFont="1" applyFill="1" applyBorder="1" applyAlignment="1">
      <alignment horizontal="center" vertical="center" wrapText="1"/>
    </xf>
    <xf numFmtId="0" fontId="34" fillId="31" borderId="41" xfId="0" applyFont="1" applyFill="1" applyBorder="1" applyAlignment="1">
      <alignment vertical="center" wrapText="1"/>
    </xf>
    <xf numFmtId="0" fontId="34" fillId="31" borderId="40" xfId="0" applyFont="1" applyFill="1" applyBorder="1" applyAlignment="1">
      <alignment horizontal="center" vertical="center" wrapText="1"/>
    </xf>
    <xf numFmtId="0" fontId="58" fillId="31" borderId="31" xfId="0" applyFont="1" applyFill="1" applyBorder="1" applyAlignment="1">
      <alignment vertical="center" wrapText="1"/>
    </xf>
    <xf numFmtId="0" fontId="58" fillId="31" borderId="32" xfId="0" applyFont="1" applyFill="1" applyBorder="1" applyAlignment="1">
      <alignment vertical="center" wrapText="1"/>
    </xf>
    <xf numFmtId="167" fontId="39" fillId="31" borderId="32" xfId="0" applyNumberFormat="1" applyFont="1" applyFill="1" applyBorder="1" applyAlignment="1">
      <alignment horizontal="center" vertical="center"/>
    </xf>
    <xf numFmtId="167" fontId="34" fillId="31" borderId="32" xfId="0" applyNumberFormat="1" applyFont="1" applyFill="1" applyBorder="1" applyAlignment="1">
      <alignment horizontal="center" vertical="center"/>
    </xf>
    <xf numFmtId="167" fontId="34" fillId="31" borderId="32" xfId="0" applyNumberFormat="1" applyFont="1" applyFill="1" applyBorder="1" applyAlignment="1">
      <alignment horizontal="center" vertical="center" wrapText="1"/>
    </xf>
    <xf numFmtId="167" fontId="34" fillId="31" borderId="40" xfId="0" applyNumberFormat="1" applyFont="1" applyFill="1" applyBorder="1" applyAlignment="1">
      <alignment horizontal="center" vertical="center" wrapText="1"/>
    </xf>
    <xf numFmtId="167" fontId="58" fillId="31" borderId="32" xfId="0" applyNumberFormat="1" applyFont="1" applyFill="1" applyBorder="1" applyAlignment="1">
      <alignment vertical="center" wrapText="1"/>
    </xf>
    <xf numFmtId="167" fontId="58" fillId="31" borderId="42" xfId="0" applyNumberFormat="1" applyFont="1" applyFill="1" applyBorder="1" applyAlignment="1">
      <alignment vertical="center" wrapText="1"/>
    </xf>
    <xf numFmtId="180" fontId="39" fillId="31" borderId="32" xfId="0" applyNumberFormat="1" applyFont="1" applyFill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180" fontId="37" fillId="0" borderId="32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37" fillId="0" borderId="0" xfId="0" applyFont="1" applyBorder="1" applyAlignment="1">
      <alignment horizontal="center"/>
    </xf>
    <xf numFmtId="0" fontId="36" fillId="0" borderId="0" xfId="0" applyFont="1" applyAlignment="1">
      <alignment horizontal="right"/>
    </xf>
    <xf numFmtId="0" fontId="37" fillId="0" borderId="0" xfId="0" applyFont="1" applyAlignment="1">
      <alignment horizontal="right"/>
    </xf>
    <xf numFmtId="1" fontId="3" fillId="0" borderId="0" xfId="0" applyNumberFormat="1" applyFont="1" applyFill="1" applyBorder="1" applyAlignment="1">
      <alignment horizontal="right" vertical="center" wrapText="1"/>
    </xf>
    <xf numFmtId="0" fontId="40" fillId="0" borderId="23" xfId="0" applyNumberFormat="1" applyFont="1" applyFill="1" applyBorder="1" applyAlignment="1">
      <alignment horizontal="center" vertical="center" wrapText="1"/>
    </xf>
    <xf numFmtId="0" fontId="40" fillId="0" borderId="24" xfId="0" applyNumberFormat="1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vertical="center" wrapText="1" shrinkToFit="1"/>
    </xf>
    <xf numFmtId="0" fontId="6" fillId="0" borderId="0" xfId="0" applyNumberFormat="1" applyFont="1" applyFill="1" applyBorder="1" applyAlignment="1">
      <alignment horizontal="right" vertical="center" wrapText="1" shrinkToFit="1"/>
    </xf>
    <xf numFmtId="0" fontId="3" fillId="0" borderId="2" xfId="0" applyNumberFormat="1" applyFont="1" applyFill="1" applyBorder="1" applyAlignment="1">
      <alignment horizontal="center" vertical="center" wrapText="1" shrinkToFit="1"/>
    </xf>
    <xf numFmtId="0" fontId="6" fillId="0" borderId="0" xfId="0" applyNumberFormat="1" applyFont="1" applyFill="1" applyBorder="1" applyAlignment="1">
      <alignment horizontal="center" vertical="center" wrapText="1" shrinkToFit="1"/>
    </xf>
    <xf numFmtId="0" fontId="33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horizontal="right" vertical="center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15" xfId="0" applyNumberFormat="1" applyFont="1" applyFill="1" applyBorder="1" applyAlignment="1">
      <alignment horizontal="left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right" vertical="center" wrapText="1" shrinkToFit="1"/>
    </xf>
    <xf numFmtId="44" fontId="6" fillId="28" borderId="0" xfId="80" applyFont="1" applyFill="1" applyAlignment="1">
      <alignment horizontal="center"/>
    </xf>
    <xf numFmtId="0" fontId="6" fillId="28" borderId="0" xfId="0" applyFont="1" applyFill="1" applyBorder="1" applyAlignment="1">
      <alignment horizontal="center"/>
    </xf>
    <xf numFmtId="49" fontId="3" fillId="28" borderId="0" xfId="0" applyNumberFormat="1" applyFont="1" applyFill="1" applyAlignment="1">
      <alignment horizontal="right"/>
    </xf>
    <xf numFmtId="0" fontId="3" fillId="28" borderId="0" xfId="0" applyFont="1" applyFill="1" applyAlignment="1">
      <alignment horizontal="right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4" fontId="6" fillId="0" borderId="0" xfId="80" applyFont="1" applyAlignment="1">
      <alignment horizontal="center" wrapText="1"/>
    </xf>
    <xf numFmtId="0" fontId="6" fillId="0" borderId="0" xfId="0" applyFont="1" applyAlignment="1">
      <alignment horizontal="center"/>
    </xf>
    <xf numFmtId="44" fontId="6" fillId="0" borderId="0" xfId="80" applyFont="1" applyAlignment="1">
      <alignment horizontal="center"/>
    </xf>
    <xf numFmtId="0" fontId="36" fillId="29" borderId="0" xfId="0" applyFont="1" applyFill="1" applyAlignment="1">
      <alignment horizontal="right"/>
    </xf>
    <xf numFmtId="0" fontId="3" fillId="28" borderId="0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8" borderId="2" xfId="0" applyNumberFormat="1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center" wrapText="1"/>
    </xf>
    <xf numFmtId="0" fontId="39" fillId="0" borderId="0" xfId="0" applyFont="1" applyAlignment="1">
      <alignment horizontal="center"/>
    </xf>
    <xf numFmtId="0" fontId="54" fillId="0" borderId="0" xfId="0" applyFont="1" applyAlignment="1">
      <alignment horizontal="center" vertical="center"/>
    </xf>
    <xf numFmtId="0" fontId="37" fillId="0" borderId="0" xfId="0" applyFont="1" applyAlignment="1">
      <alignment horizontal="right" vertical="center"/>
    </xf>
    <xf numFmtId="0" fontId="36" fillId="0" borderId="33" xfId="0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49" fontId="36" fillId="0" borderId="33" xfId="0" applyNumberFormat="1" applyFont="1" applyBorder="1" applyAlignment="1">
      <alignment horizontal="center" vertical="center" wrapText="1"/>
    </xf>
    <xf numFmtId="49" fontId="36" fillId="0" borderId="34" xfId="0" applyNumberFormat="1" applyFont="1" applyBorder="1" applyAlignment="1">
      <alignment horizontal="center" vertical="center" wrapText="1"/>
    </xf>
    <xf numFmtId="0" fontId="36" fillId="0" borderId="39" xfId="0" applyFont="1" applyBorder="1" applyAlignment="1">
      <alignment horizontal="center" vertical="center" wrapText="1"/>
    </xf>
    <xf numFmtId="0" fontId="36" fillId="0" borderId="38" xfId="0" applyFont="1" applyBorder="1" applyAlignment="1">
      <alignment horizontal="center" vertical="center" wrapText="1"/>
    </xf>
    <xf numFmtId="0" fontId="36" fillId="0" borderId="37" xfId="0" applyFont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</cellXfs>
  <cellStyles count="8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Данные (редактируемые)" xfId="28"/>
    <cellStyle name="Данные (только для чтения)" xfId="29"/>
    <cellStyle name="Данные для удаления" xfId="30"/>
    <cellStyle name="Денежный" xfId="80" builtinId="4"/>
    <cellStyle name="Денежный 2" xfId="31"/>
    <cellStyle name="Заголовки полей" xfId="32"/>
    <cellStyle name="Заголовки полей [печать]" xfId="33"/>
    <cellStyle name="Заголовок 1 2" xfId="34"/>
    <cellStyle name="Заголовок 2 2" xfId="35"/>
    <cellStyle name="Заголовок 3 2" xfId="36"/>
    <cellStyle name="Заголовок 4 2" xfId="37"/>
    <cellStyle name="Заголовок меры" xfId="38"/>
    <cellStyle name="Заголовок показателя [печать]" xfId="39"/>
    <cellStyle name="Заголовок показателя константы" xfId="40"/>
    <cellStyle name="Заголовок результата расчета" xfId="41"/>
    <cellStyle name="Заголовок свободного показателя" xfId="42"/>
    <cellStyle name="Значение фильтра" xfId="43"/>
    <cellStyle name="Значение фильтра [печать]" xfId="44"/>
    <cellStyle name="Информация о задаче" xfId="45"/>
    <cellStyle name="Итог 2" xfId="46"/>
    <cellStyle name="Контрольная ячейка 2" xfId="47"/>
    <cellStyle name="Название 2" xfId="48"/>
    <cellStyle name="Нейтральный 2" xfId="49"/>
    <cellStyle name="Обычный" xfId="0" builtinId="0"/>
    <cellStyle name="Обычный 2" xfId="50"/>
    <cellStyle name="Обычный 2 2" xfId="51"/>
    <cellStyle name="Обычный 2 3" xfId="52"/>
    <cellStyle name="Обычный 2 3 2" xfId="53"/>
    <cellStyle name="Обычный 3" xfId="54"/>
    <cellStyle name="Обычный 4" xfId="55"/>
    <cellStyle name="Обычный_республиканский  2005 г" xfId="81"/>
    <cellStyle name="Обычный_республиканский  2005 г 2" xfId="83"/>
    <cellStyle name="Обычный_Сводка 2010 год" xfId="82"/>
    <cellStyle name="Отдельная ячейка" xfId="56"/>
    <cellStyle name="Отдельная ячейка - константа" xfId="57"/>
    <cellStyle name="Отдельная ячейка - константа [печать]" xfId="58"/>
    <cellStyle name="Отдельная ячейка [печать]" xfId="59"/>
    <cellStyle name="Отдельная ячейка-результат" xfId="60"/>
    <cellStyle name="Отдельная ячейка-результат [печать]" xfId="61"/>
    <cellStyle name="Плохой 2" xfId="62"/>
    <cellStyle name="Пояснение 2" xfId="63"/>
    <cellStyle name="Примечание 2" xfId="64"/>
    <cellStyle name="Примечание 3" xfId="65"/>
    <cellStyle name="Процентный 2" xfId="66"/>
    <cellStyle name="Свойства элементов измерения" xfId="67"/>
    <cellStyle name="Свойства элементов измерения [печать]" xfId="68"/>
    <cellStyle name="Связанная ячейка 2" xfId="69"/>
    <cellStyle name="Текст предупреждения 2" xfId="70"/>
    <cellStyle name="Финансовый" xfId="84" builtinId="3"/>
    <cellStyle name="Финансовый 2" xfId="71"/>
    <cellStyle name="Финансовый 3" xfId="72"/>
    <cellStyle name="Финансовый 3 2" xfId="73"/>
    <cellStyle name="Финансовый 4" xfId="74"/>
    <cellStyle name="Финансовый 5" xfId="75"/>
    <cellStyle name="Финансовый 6" xfId="76"/>
    <cellStyle name="Хороший 2" xfId="77"/>
    <cellStyle name="Элементы осей" xfId="78"/>
    <cellStyle name="Элементы осей [печать]" xfId="79"/>
  </cellStyles>
  <dxfs count="0"/>
  <tableStyles count="0" defaultTableStyle="TableStyleMedium2" defaultPivotStyle="PivotStyleLight16"/>
  <colors>
    <mruColors>
      <color rgb="FFFFCC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17/Documents/&#1054;&#1042;&#1070;&#1056;/2018/&#1048;&#1079;&#1084;&#1077;&#1085;&#1077;&#1085;&#1080;&#1080;%20&#1074;%20&#1061;&#1059;&#1056;&#1040;&#1051;/4%20&#1080;&#1079;&#1084;/4%20&#1080;&#1079;&#108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+"/>
      <sheetName val="5+"/>
      <sheetName val="9"/>
      <sheetName val="11+"/>
      <sheetName val="13+"/>
      <sheetName val="17+ (3)"/>
      <sheetName val="21."/>
      <sheetName val="17+ (2)"/>
      <sheetName val="21. (2)"/>
      <sheetName val="21. (3)"/>
    </sheetNames>
    <sheetDataSet>
      <sheetData sheetId="0" refreshError="1"/>
      <sheetData sheetId="1" refreshError="1"/>
      <sheetData sheetId="2">
        <row r="14">
          <cell r="I14">
            <v>461744.83468999999</v>
          </cell>
        </row>
      </sheetData>
      <sheetData sheetId="3" refreshError="1"/>
      <sheetData sheetId="4">
        <row r="19">
          <cell r="I19">
            <v>408918.94031000003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E23"/>
  <sheetViews>
    <sheetView view="pageBreakPreview" topLeftCell="A4" zoomScale="60" workbookViewId="0">
      <selection activeCell="H23" sqref="H23"/>
    </sheetView>
  </sheetViews>
  <sheetFormatPr defaultRowHeight="15.75"/>
  <cols>
    <col min="1" max="1" width="32.5703125" style="62" customWidth="1"/>
    <col min="2" max="2" width="33" style="62" customWidth="1"/>
    <col min="3" max="3" width="23.140625" style="62" customWidth="1"/>
    <col min="4" max="5" width="14.42578125" style="62" customWidth="1"/>
    <col min="6" max="256" width="9.140625" style="62"/>
    <col min="257" max="257" width="32.5703125" style="62" customWidth="1"/>
    <col min="258" max="258" width="33" style="62" customWidth="1"/>
    <col min="259" max="259" width="23.140625" style="62" customWidth="1"/>
    <col min="260" max="512" width="9.140625" style="62"/>
    <col min="513" max="513" width="32.5703125" style="62" customWidth="1"/>
    <col min="514" max="514" width="33" style="62" customWidth="1"/>
    <col min="515" max="515" width="23.140625" style="62" customWidth="1"/>
    <col min="516" max="768" width="9.140625" style="62"/>
    <col min="769" max="769" width="32.5703125" style="62" customWidth="1"/>
    <col min="770" max="770" width="33" style="62" customWidth="1"/>
    <col min="771" max="771" width="23.140625" style="62" customWidth="1"/>
    <col min="772" max="1024" width="9.140625" style="62"/>
    <col min="1025" max="1025" width="32.5703125" style="62" customWidth="1"/>
    <col min="1026" max="1026" width="33" style="62" customWidth="1"/>
    <col min="1027" max="1027" width="23.140625" style="62" customWidth="1"/>
    <col min="1028" max="1280" width="9.140625" style="62"/>
    <col min="1281" max="1281" width="32.5703125" style="62" customWidth="1"/>
    <col min="1282" max="1282" width="33" style="62" customWidth="1"/>
    <col min="1283" max="1283" width="23.140625" style="62" customWidth="1"/>
    <col min="1284" max="1536" width="9.140625" style="62"/>
    <col min="1537" max="1537" width="32.5703125" style="62" customWidth="1"/>
    <col min="1538" max="1538" width="33" style="62" customWidth="1"/>
    <col min="1539" max="1539" width="23.140625" style="62" customWidth="1"/>
    <col min="1540" max="1792" width="9.140625" style="62"/>
    <col min="1793" max="1793" width="32.5703125" style="62" customWidth="1"/>
    <col min="1794" max="1794" width="33" style="62" customWidth="1"/>
    <col min="1795" max="1795" width="23.140625" style="62" customWidth="1"/>
    <col min="1796" max="2048" width="9.140625" style="62"/>
    <col min="2049" max="2049" width="32.5703125" style="62" customWidth="1"/>
    <col min="2050" max="2050" width="33" style="62" customWidth="1"/>
    <col min="2051" max="2051" width="23.140625" style="62" customWidth="1"/>
    <col min="2052" max="2304" width="9.140625" style="62"/>
    <col min="2305" max="2305" width="32.5703125" style="62" customWidth="1"/>
    <col min="2306" max="2306" width="33" style="62" customWidth="1"/>
    <col min="2307" max="2307" width="23.140625" style="62" customWidth="1"/>
    <col min="2308" max="2560" width="9.140625" style="62"/>
    <col min="2561" max="2561" width="32.5703125" style="62" customWidth="1"/>
    <col min="2562" max="2562" width="33" style="62" customWidth="1"/>
    <col min="2563" max="2563" width="23.140625" style="62" customWidth="1"/>
    <col min="2564" max="2816" width="9.140625" style="62"/>
    <col min="2817" max="2817" width="32.5703125" style="62" customWidth="1"/>
    <col min="2818" max="2818" width="33" style="62" customWidth="1"/>
    <col min="2819" max="2819" width="23.140625" style="62" customWidth="1"/>
    <col min="2820" max="3072" width="9.140625" style="62"/>
    <col min="3073" max="3073" width="32.5703125" style="62" customWidth="1"/>
    <col min="3074" max="3074" width="33" style="62" customWidth="1"/>
    <col min="3075" max="3075" width="23.140625" style="62" customWidth="1"/>
    <col min="3076" max="3328" width="9.140625" style="62"/>
    <col min="3329" max="3329" width="32.5703125" style="62" customWidth="1"/>
    <col min="3330" max="3330" width="33" style="62" customWidth="1"/>
    <col min="3331" max="3331" width="23.140625" style="62" customWidth="1"/>
    <col min="3332" max="3584" width="9.140625" style="62"/>
    <col min="3585" max="3585" width="32.5703125" style="62" customWidth="1"/>
    <col min="3586" max="3586" width="33" style="62" customWidth="1"/>
    <col min="3587" max="3587" width="23.140625" style="62" customWidth="1"/>
    <col min="3588" max="3840" width="9.140625" style="62"/>
    <col min="3841" max="3841" width="32.5703125" style="62" customWidth="1"/>
    <col min="3842" max="3842" width="33" style="62" customWidth="1"/>
    <col min="3843" max="3843" width="23.140625" style="62" customWidth="1"/>
    <col min="3844" max="4096" width="9.140625" style="62"/>
    <col min="4097" max="4097" width="32.5703125" style="62" customWidth="1"/>
    <col min="4098" max="4098" width="33" style="62" customWidth="1"/>
    <col min="4099" max="4099" width="23.140625" style="62" customWidth="1"/>
    <col min="4100" max="4352" width="9.140625" style="62"/>
    <col min="4353" max="4353" width="32.5703125" style="62" customWidth="1"/>
    <col min="4354" max="4354" width="33" style="62" customWidth="1"/>
    <col min="4355" max="4355" width="23.140625" style="62" customWidth="1"/>
    <col min="4356" max="4608" width="9.140625" style="62"/>
    <col min="4609" max="4609" width="32.5703125" style="62" customWidth="1"/>
    <col min="4610" max="4610" width="33" style="62" customWidth="1"/>
    <col min="4611" max="4611" width="23.140625" style="62" customWidth="1"/>
    <col min="4612" max="4864" width="9.140625" style="62"/>
    <col min="4865" max="4865" width="32.5703125" style="62" customWidth="1"/>
    <col min="4866" max="4866" width="33" style="62" customWidth="1"/>
    <col min="4867" max="4867" width="23.140625" style="62" customWidth="1"/>
    <col min="4868" max="5120" width="9.140625" style="62"/>
    <col min="5121" max="5121" width="32.5703125" style="62" customWidth="1"/>
    <col min="5122" max="5122" width="33" style="62" customWidth="1"/>
    <col min="5123" max="5123" width="23.140625" style="62" customWidth="1"/>
    <col min="5124" max="5376" width="9.140625" style="62"/>
    <col min="5377" max="5377" width="32.5703125" style="62" customWidth="1"/>
    <col min="5378" max="5378" width="33" style="62" customWidth="1"/>
    <col min="5379" max="5379" width="23.140625" style="62" customWidth="1"/>
    <col min="5380" max="5632" width="9.140625" style="62"/>
    <col min="5633" max="5633" width="32.5703125" style="62" customWidth="1"/>
    <col min="5634" max="5634" width="33" style="62" customWidth="1"/>
    <col min="5635" max="5635" width="23.140625" style="62" customWidth="1"/>
    <col min="5636" max="5888" width="9.140625" style="62"/>
    <col min="5889" max="5889" width="32.5703125" style="62" customWidth="1"/>
    <col min="5890" max="5890" width="33" style="62" customWidth="1"/>
    <col min="5891" max="5891" width="23.140625" style="62" customWidth="1"/>
    <col min="5892" max="6144" width="9.140625" style="62"/>
    <col min="6145" max="6145" width="32.5703125" style="62" customWidth="1"/>
    <col min="6146" max="6146" width="33" style="62" customWidth="1"/>
    <col min="6147" max="6147" width="23.140625" style="62" customWidth="1"/>
    <col min="6148" max="6400" width="9.140625" style="62"/>
    <col min="6401" max="6401" width="32.5703125" style="62" customWidth="1"/>
    <col min="6402" max="6402" width="33" style="62" customWidth="1"/>
    <col min="6403" max="6403" width="23.140625" style="62" customWidth="1"/>
    <col min="6404" max="6656" width="9.140625" style="62"/>
    <col min="6657" max="6657" width="32.5703125" style="62" customWidth="1"/>
    <col min="6658" max="6658" width="33" style="62" customWidth="1"/>
    <col min="6659" max="6659" width="23.140625" style="62" customWidth="1"/>
    <col min="6660" max="6912" width="9.140625" style="62"/>
    <col min="6913" max="6913" width="32.5703125" style="62" customWidth="1"/>
    <col min="6914" max="6914" width="33" style="62" customWidth="1"/>
    <col min="6915" max="6915" width="23.140625" style="62" customWidth="1"/>
    <col min="6916" max="7168" width="9.140625" style="62"/>
    <col min="7169" max="7169" width="32.5703125" style="62" customWidth="1"/>
    <col min="7170" max="7170" width="33" style="62" customWidth="1"/>
    <col min="7171" max="7171" width="23.140625" style="62" customWidth="1"/>
    <col min="7172" max="7424" width="9.140625" style="62"/>
    <col min="7425" max="7425" width="32.5703125" style="62" customWidth="1"/>
    <col min="7426" max="7426" width="33" style="62" customWidth="1"/>
    <col min="7427" max="7427" width="23.140625" style="62" customWidth="1"/>
    <col min="7428" max="7680" width="9.140625" style="62"/>
    <col min="7681" max="7681" width="32.5703125" style="62" customWidth="1"/>
    <col min="7682" max="7682" width="33" style="62" customWidth="1"/>
    <col min="7683" max="7683" width="23.140625" style="62" customWidth="1"/>
    <col min="7684" max="7936" width="9.140625" style="62"/>
    <col min="7937" max="7937" width="32.5703125" style="62" customWidth="1"/>
    <col min="7938" max="7938" width="33" style="62" customWidth="1"/>
    <col min="7939" max="7939" width="23.140625" style="62" customWidth="1"/>
    <col min="7940" max="8192" width="9.140625" style="62"/>
    <col min="8193" max="8193" width="32.5703125" style="62" customWidth="1"/>
    <col min="8194" max="8194" width="33" style="62" customWidth="1"/>
    <col min="8195" max="8195" width="23.140625" style="62" customWidth="1"/>
    <col min="8196" max="8448" width="9.140625" style="62"/>
    <col min="8449" max="8449" width="32.5703125" style="62" customWidth="1"/>
    <col min="8450" max="8450" width="33" style="62" customWidth="1"/>
    <col min="8451" max="8451" width="23.140625" style="62" customWidth="1"/>
    <col min="8452" max="8704" width="9.140625" style="62"/>
    <col min="8705" max="8705" width="32.5703125" style="62" customWidth="1"/>
    <col min="8706" max="8706" width="33" style="62" customWidth="1"/>
    <col min="8707" max="8707" width="23.140625" style="62" customWidth="1"/>
    <col min="8708" max="8960" width="9.140625" style="62"/>
    <col min="8961" max="8961" width="32.5703125" style="62" customWidth="1"/>
    <col min="8962" max="8962" width="33" style="62" customWidth="1"/>
    <col min="8963" max="8963" width="23.140625" style="62" customWidth="1"/>
    <col min="8964" max="9216" width="9.140625" style="62"/>
    <col min="9217" max="9217" width="32.5703125" style="62" customWidth="1"/>
    <col min="9218" max="9218" width="33" style="62" customWidth="1"/>
    <col min="9219" max="9219" width="23.140625" style="62" customWidth="1"/>
    <col min="9220" max="9472" width="9.140625" style="62"/>
    <col min="9473" max="9473" width="32.5703125" style="62" customWidth="1"/>
    <col min="9474" max="9474" width="33" style="62" customWidth="1"/>
    <col min="9475" max="9475" width="23.140625" style="62" customWidth="1"/>
    <col min="9476" max="9728" width="9.140625" style="62"/>
    <col min="9729" max="9729" width="32.5703125" style="62" customWidth="1"/>
    <col min="9730" max="9730" width="33" style="62" customWidth="1"/>
    <col min="9731" max="9731" width="23.140625" style="62" customWidth="1"/>
    <col min="9732" max="9984" width="9.140625" style="62"/>
    <col min="9985" max="9985" width="32.5703125" style="62" customWidth="1"/>
    <col min="9986" max="9986" width="33" style="62" customWidth="1"/>
    <col min="9987" max="9987" width="23.140625" style="62" customWidth="1"/>
    <col min="9988" max="10240" width="9.140625" style="62"/>
    <col min="10241" max="10241" width="32.5703125" style="62" customWidth="1"/>
    <col min="10242" max="10242" width="33" style="62" customWidth="1"/>
    <col min="10243" max="10243" width="23.140625" style="62" customWidth="1"/>
    <col min="10244" max="10496" width="9.140625" style="62"/>
    <col min="10497" max="10497" width="32.5703125" style="62" customWidth="1"/>
    <col min="10498" max="10498" width="33" style="62" customWidth="1"/>
    <col min="10499" max="10499" width="23.140625" style="62" customWidth="1"/>
    <col min="10500" max="10752" width="9.140625" style="62"/>
    <col min="10753" max="10753" width="32.5703125" style="62" customWidth="1"/>
    <col min="10754" max="10754" width="33" style="62" customWidth="1"/>
    <col min="10755" max="10755" width="23.140625" style="62" customWidth="1"/>
    <col min="10756" max="11008" width="9.140625" style="62"/>
    <col min="11009" max="11009" width="32.5703125" style="62" customWidth="1"/>
    <col min="11010" max="11010" width="33" style="62" customWidth="1"/>
    <col min="11011" max="11011" width="23.140625" style="62" customWidth="1"/>
    <col min="11012" max="11264" width="9.140625" style="62"/>
    <col min="11265" max="11265" width="32.5703125" style="62" customWidth="1"/>
    <col min="11266" max="11266" width="33" style="62" customWidth="1"/>
    <col min="11267" max="11267" width="23.140625" style="62" customWidth="1"/>
    <col min="11268" max="11520" width="9.140625" style="62"/>
    <col min="11521" max="11521" width="32.5703125" style="62" customWidth="1"/>
    <col min="11522" max="11522" width="33" style="62" customWidth="1"/>
    <col min="11523" max="11523" width="23.140625" style="62" customWidth="1"/>
    <col min="11524" max="11776" width="9.140625" style="62"/>
    <col min="11777" max="11777" width="32.5703125" style="62" customWidth="1"/>
    <col min="11778" max="11778" width="33" style="62" customWidth="1"/>
    <col min="11779" max="11779" width="23.140625" style="62" customWidth="1"/>
    <col min="11780" max="12032" width="9.140625" style="62"/>
    <col min="12033" max="12033" width="32.5703125" style="62" customWidth="1"/>
    <col min="12034" max="12034" width="33" style="62" customWidth="1"/>
    <col min="12035" max="12035" width="23.140625" style="62" customWidth="1"/>
    <col min="12036" max="12288" width="9.140625" style="62"/>
    <col min="12289" max="12289" width="32.5703125" style="62" customWidth="1"/>
    <col min="12290" max="12290" width="33" style="62" customWidth="1"/>
    <col min="12291" max="12291" width="23.140625" style="62" customWidth="1"/>
    <col min="12292" max="12544" width="9.140625" style="62"/>
    <col min="12545" max="12545" width="32.5703125" style="62" customWidth="1"/>
    <col min="12546" max="12546" width="33" style="62" customWidth="1"/>
    <col min="12547" max="12547" width="23.140625" style="62" customWidth="1"/>
    <col min="12548" max="12800" width="9.140625" style="62"/>
    <col min="12801" max="12801" width="32.5703125" style="62" customWidth="1"/>
    <col min="12802" max="12802" width="33" style="62" customWidth="1"/>
    <col min="12803" max="12803" width="23.140625" style="62" customWidth="1"/>
    <col min="12804" max="13056" width="9.140625" style="62"/>
    <col min="13057" max="13057" width="32.5703125" style="62" customWidth="1"/>
    <col min="13058" max="13058" width="33" style="62" customWidth="1"/>
    <col min="13059" max="13059" width="23.140625" style="62" customWidth="1"/>
    <col min="13060" max="13312" width="9.140625" style="62"/>
    <col min="13313" max="13313" width="32.5703125" style="62" customWidth="1"/>
    <col min="13314" max="13314" width="33" style="62" customWidth="1"/>
    <col min="13315" max="13315" width="23.140625" style="62" customWidth="1"/>
    <col min="13316" max="13568" width="9.140625" style="62"/>
    <col min="13569" max="13569" width="32.5703125" style="62" customWidth="1"/>
    <col min="13570" max="13570" width="33" style="62" customWidth="1"/>
    <col min="13571" max="13571" width="23.140625" style="62" customWidth="1"/>
    <col min="13572" max="13824" width="9.140625" style="62"/>
    <col min="13825" max="13825" width="32.5703125" style="62" customWidth="1"/>
    <col min="13826" max="13826" width="33" style="62" customWidth="1"/>
    <col min="13827" max="13827" width="23.140625" style="62" customWidth="1"/>
    <col min="13828" max="14080" width="9.140625" style="62"/>
    <col min="14081" max="14081" width="32.5703125" style="62" customWidth="1"/>
    <col min="14082" max="14082" width="33" style="62" customWidth="1"/>
    <col min="14083" max="14083" width="23.140625" style="62" customWidth="1"/>
    <col min="14084" max="14336" width="9.140625" style="62"/>
    <col min="14337" max="14337" width="32.5703125" style="62" customWidth="1"/>
    <col min="14338" max="14338" width="33" style="62" customWidth="1"/>
    <col min="14339" max="14339" width="23.140625" style="62" customWidth="1"/>
    <col min="14340" max="14592" width="9.140625" style="62"/>
    <col min="14593" max="14593" width="32.5703125" style="62" customWidth="1"/>
    <col min="14594" max="14594" width="33" style="62" customWidth="1"/>
    <col min="14595" max="14595" width="23.140625" style="62" customWidth="1"/>
    <col min="14596" max="14848" width="9.140625" style="62"/>
    <col min="14849" max="14849" width="32.5703125" style="62" customWidth="1"/>
    <col min="14850" max="14850" width="33" style="62" customWidth="1"/>
    <col min="14851" max="14851" width="23.140625" style="62" customWidth="1"/>
    <col min="14852" max="15104" width="9.140625" style="62"/>
    <col min="15105" max="15105" width="32.5703125" style="62" customWidth="1"/>
    <col min="15106" max="15106" width="33" style="62" customWidth="1"/>
    <col min="15107" max="15107" width="23.140625" style="62" customWidth="1"/>
    <col min="15108" max="15360" width="9.140625" style="62"/>
    <col min="15361" max="15361" width="32.5703125" style="62" customWidth="1"/>
    <col min="15362" max="15362" width="33" style="62" customWidth="1"/>
    <col min="15363" max="15363" width="23.140625" style="62" customWidth="1"/>
    <col min="15364" max="15616" width="9.140625" style="62"/>
    <col min="15617" max="15617" width="32.5703125" style="62" customWidth="1"/>
    <col min="15618" max="15618" width="33" style="62" customWidth="1"/>
    <col min="15619" max="15619" width="23.140625" style="62" customWidth="1"/>
    <col min="15620" max="15872" width="9.140625" style="62"/>
    <col min="15873" max="15873" width="32.5703125" style="62" customWidth="1"/>
    <col min="15874" max="15874" width="33" style="62" customWidth="1"/>
    <col min="15875" max="15875" width="23.140625" style="62" customWidth="1"/>
    <col min="15876" max="16128" width="9.140625" style="62"/>
    <col min="16129" max="16129" width="32.5703125" style="62" customWidth="1"/>
    <col min="16130" max="16130" width="33" style="62" customWidth="1"/>
    <col min="16131" max="16131" width="23.140625" style="62" customWidth="1"/>
    <col min="16132" max="16384" width="9.140625" style="62"/>
  </cols>
  <sheetData>
    <row r="1" spans="1:5" customFormat="1" ht="18" customHeight="1">
      <c r="A1" s="373" t="s">
        <v>444</v>
      </c>
      <c r="B1" s="373"/>
      <c r="C1" s="373"/>
      <c r="D1" s="373"/>
      <c r="E1" s="373"/>
    </row>
    <row r="2" spans="1:5" customFormat="1" ht="18" customHeight="1">
      <c r="A2" s="374" t="s">
        <v>427</v>
      </c>
      <c r="B2" s="374"/>
      <c r="C2" s="374"/>
      <c r="D2" s="374"/>
      <c r="E2" s="374"/>
    </row>
    <row r="3" spans="1:5" customFormat="1" ht="18" customHeight="1">
      <c r="A3" s="374" t="s">
        <v>1</v>
      </c>
      <c r="B3" s="374"/>
      <c r="C3" s="374"/>
      <c r="D3" s="374"/>
      <c r="E3" s="374"/>
    </row>
    <row r="4" spans="1:5" customFormat="1" ht="18" customHeight="1">
      <c r="A4" s="130"/>
      <c r="B4" s="374" t="s">
        <v>445</v>
      </c>
      <c r="C4" s="374"/>
      <c r="D4" s="374"/>
      <c r="E4" s="374"/>
    </row>
    <row r="5" spans="1:5" customFormat="1" ht="15.75" customHeight="1">
      <c r="A5" s="132"/>
      <c r="B5" s="374" t="s">
        <v>635</v>
      </c>
      <c r="C5" s="374"/>
      <c r="D5" s="374"/>
      <c r="E5" s="374"/>
    </row>
    <row r="6" spans="1:5" customFormat="1" ht="15.75" customHeight="1">
      <c r="A6" s="132"/>
      <c r="B6" s="130"/>
      <c r="C6" s="130"/>
      <c r="D6" s="142"/>
      <c r="E6" s="142"/>
    </row>
    <row r="7" spans="1:5" customFormat="1" ht="15.75" customHeight="1">
      <c r="A7" s="44"/>
      <c r="B7" s="107"/>
      <c r="C7" s="107"/>
    </row>
    <row r="8" spans="1:5" customFormat="1" ht="15.75" customHeight="1">
      <c r="A8" s="45"/>
      <c r="B8" s="45"/>
      <c r="C8" s="45"/>
    </row>
    <row r="9" spans="1:5" customFormat="1" ht="15">
      <c r="A9" s="371" t="s">
        <v>446</v>
      </c>
      <c r="B9" s="371"/>
      <c r="C9" s="371"/>
      <c r="D9" s="371"/>
      <c r="E9" s="371"/>
    </row>
    <row r="10" spans="1:5" customFormat="1" ht="15">
      <c r="A10" s="371" t="s">
        <v>447</v>
      </c>
      <c r="B10" s="371"/>
      <c r="C10" s="371"/>
      <c r="D10" s="371"/>
      <c r="E10" s="371"/>
    </row>
    <row r="11" spans="1:5" customFormat="1" ht="15">
      <c r="A11" s="372" t="s">
        <v>628</v>
      </c>
      <c r="B11" s="372"/>
      <c r="C11" s="372"/>
      <c r="D11" s="372"/>
      <c r="E11" s="372"/>
    </row>
    <row r="12" spans="1:5" customFormat="1" ht="15">
      <c r="A12" s="106"/>
      <c r="B12" s="106"/>
      <c r="C12" s="106"/>
    </row>
    <row r="13" spans="1:5" customFormat="1" ht="12.75">
      <c r="A13" s="46"/>
      <c r="B13" s="46"/>
      <c r="C13" s="46" t="s">
        <v>448</v>
      </c>
    </row>
    <row r="14" spans="1:5" customFormat="1" ht="12.75">
      <c r="A14" s="47" t="s">
        <v>449</v>
      </c>
      <c r="B14" s="47" t="s">
        <v>4</v>
      </c>
      <c r="C14" s="47" t="s">
        <v>10</v>
      </c>
      <c r="D14" s="134" t="s">
        <v>709</v>
      </c>
      <c r="E14" s="134" t="s">
        <v>710</v>
      </c>
    </row>
    <row r="15" spans="1:5" customFormat="1" ht="25.5">
      <c r="A15" s="48" t="s">
        <v>450</v>
      </c>
      <c r="B15" s="49" t="s">
        <v>451</v>
      </c>
      <c r="C15" s="50">
        <f>C16</f>
        <v>0</v>
      </c>
      <c r="D15" s="135"/>
      <c r="E15" s="136">
        <v>0</v>
      </c>
    </row>
    <row r="16" spans="1:5" customFormat="1" ht="51">
      <c r="A16" s="51" t="s">
        <v>452</v>
      </c>
      <c r="B16" s="52" t="s">
        <v>453</v>
      </c>
      <c r="C16" s="53">
        <v>0</v>
      </c>
      <c r="D16" s="137"/>
      <c r="E16" s="136">
        <v>0</v>
      </c>
    </row>
    <row r="17" spans="1:5" customFormat="1" ht="38.25">
      <c r="A17" s="54" t="s">
        <v>454</v>
      </c>
      <c r="B17" s="55" t="s">
        <v>455</v>
      </c>
      <c r="C17" s="56">
        <f>C18</f>
        <v>0</v>
      </c>
      <c r="D17" s="137"/>
      <c r="E17" s="136">
        <v>0</v>
      </c>
    </row>
    <row r="18" spans="1:5" customFormat="1" ht="48.75" customHeight="1">
      <c r="A18" s="51" t="s">
        <v>456</v>
      </c>
      <c r="B18" s="52" t="s">
        <v>457</v>
      </c>
      <c r="C18" s="53">
        <v>0</v>
      </c>
      <c r="D18" s="137"/>
      <c r="E18" s="136">
        <v>0</v>
      </c>
    </row>
    <row r="19" spans="1:5" s="57" customFormat="1" ht="31.5" customHeight="1">
      <c r="A19" s="54" t="s">
        <v>458</v>
      </c>
      <c r="B19" s="55" t="s">
        <v>459</v>
      </c>
      <c r="C19" s="140">
        <f>+C20+C21</f>
        <v>222.23088999999999</v>
      </c>
      <c r="D19" s="140">
        <f>+D20+D21</f>
        <v>1082.4798200001824</v>
      </c>
      <c r="E19" s="136">
        <f t="shared" ref="E19:E23" si="0">+D19/C19*100</f>
        <v>487.09691978472591</v>
      </c>
    </row>
    <row r="20" spans="1:5" s="57" customFormat="1" ht="40.5" customHeight="1">
      <c r="A20" s="51" t="s">
        <v>633</v>
      </c>
      <c r="B20" s="52" t="s">
        <v>634</v>
      </c>
      <c r="C20" s="139">
        <v>222.23088999999999</v>
      </c>
      <c r="D20" s="139">
        <f>+'5+'!D82-'11+'!H15</f>
        <v>1082.4798200001824</v>
      </c>
      <c r="E20" s="136">
        <f t="shared" si="0"/>
        <v>487.09691978472591</v>
      </c>
    </row>
    <row r="21" spans="1:5" customFormat="1" ht="39.75" customHeight="1">
      <c r="A21" s="51" t="s">
        <v>460</v>
      </c>
      <c r="B21" s="52" t="s">
        <v>461</v>
      </c>
      <c r="C21" s="53">
        <v>0</v>
      </c>
      <c r="D21" s="137"/>
      <c r="E21" s="136">
        <v>0</v>
      </c>
    </row>
    <row r="22" spans="1:5" customFormat="1" ht="37.5" customHeight="1">
      <c r="A22" s="58" t="s">
        <v>462</v>
      </c>
      <c r="B22" s="59" t="s">
        <v>463</v>
      </c>
      <c r="C22" s="60">
        <v>0</v>
      </c>
      <c r="D22" s="138"/>
      <c r="E22" s="136">
        <v>0</v>
      </c>
    </row>
    <row r="23" spans="1:5">
      <c r="A23" s="61"/>
      <c r="B23" s="61" t="s">
        <v>464</v>
      </c>
      <c r="C23" s="141">
        <f>+C15+C17+C19+C22</f>
        <v>222.23088999999999</v>
      </c>
      <c r="D23" s="141">
        <f t="shared" ref="D23" si="1">+D15+D17+D19+D22</f>
        <v>1082.4798200001824</v>
      </c>
      <c r="E23" s="136">
        <f t="shared" si="0"/>
        <v>487.09691978472591</v>
      </c>
    </row>
  </sheetData>
  <mergeCells count="8">
    <mergeCell ref="A9:E9"/>
    <mergeCell ref="A10:E10"/>
    <mergeCell ref="A11:E11"/>
    <mergeCell ref="A1:E1"/>
    <mergeCell ref="A2:E2"/>
    <mergeCell ref="A3:E3"/>
    <mergeCell ref="B4:E4"/>
    <mergeCell ref="B5:E5"/>
  </mergeCells>
  <pageMargins left="0.39370078740157483" right="0.3937007874015748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D20"/>
  <sheetViews>
    <sheetView view="pageBreakPreview" zoomScale="60" workbookViewId="0">
      <selection activeCell="A9" sqref="A9:B9"/>
    </sheetView>
  </sheetViews>
  <sheetFormatPr defaultRowHeight="15.75"/>
  <cols>
    <col min="1" max="1" width="32.28515625" style="62" customWidth="1"/>
    <col min="2" max="2" width="43" style="62" customWidth="1"/>
    <col min="3" max="4" width="16" style="62" customWidth="1"/>
    <col min="5" max="256" width="9.140625" style="62"/>
    <col min="257" max="257" width="32.28515625" style="62" customWidth="1"/>
    <col min="258" max="258" width="43" style="62" customWidth="1"/>
    <col min="259" max="512" width="9.140625" style="62"/>
    <col min="513" max="513" width="32.28515625" style="62" customWidth="1"/>
    <col min="514" max="514" width="43" style="62" customWidth="1"/>
    <col min="515" max="768" width="9.140625" style="62"/>
    <col min="769" max="769" width="32.28515625" style="62" customWidth="1"/>
    <col min="770" max="770" width="43" style="62" customWidth="1"/>
    <col min="771" max="1024" width="9.140625" style="62"/>
    <col min="1025" max="1025" width="32.28515625" style="62" customWidth="1"/>
    <col min="1026" max="1026" width="43" style="62" customWidth="1"/>
    <col min="1027" max="1280" width="9.140625" style="62"/>
    <col min="1281" max="1281" width="32.28515625" style="62" customWidth="1"/>
    <col min="1282" max="1282" width="43" style="62" customWidth="1"/>
    <col min="1283" max="1536" width="9.140625" style="62"/>
    <col min="1537" max="1537" width="32.28515625" style="62" customWidth="1"/>
    <col min="1538" max="1538" width="43" style="62" customWidth="1"/>
    <col min="1539" max="1792" width="9.140625" style="62"/>
    <col min="1793" max="1793" width="32.28515625" style="62" customWidth="1"/>
    <col min="1794" max="1794" width="43" style="62" customWidth="1"/>
    <col min="1795" max="2048" width="9.140625" style="62"/>
    <col min="2049" max="2049" width="32.28515625" style="62" customWidth="1"/>
    <col min="2050" max="2050" width="43" style="62" customWidth="1"/>
    <col min="2051" max="2304" width="9.140625" style="62"/>
    <col min="2305" max="2305" width="32.28515625" style="62" customWidth="1"/>
    <col min="2306" max="2306" width="43" style="62" customWidth="1"/>
    <col min="2307" max="2560" width="9.140625" style="62"/>
    <col min="2561" max="2561" width="32.28515625" style="62" customWidth="1"/>
    <col min="2562" max="2562" width="43" style="62" customWidth="1"/>
    <col min="2563" max="2816" width="9.140625" style="62"/>
    <col min="2817" max="2817" width="32.28515625" style="62" customWidth="1"/>
    <col min="2818" max="2818" width="43" style="62" customWidth="1"/>
    <col min="2819" max="3072" width="9.140625" style="62"/>
    <col min="3073" max="3073" width="32.28515625" style="62" customWidth="1"/>
    <col min="3074" max="3074" width="43" style="62" customWidth="1"/>
    <col min="3075" max="3328" width="9.140625" style="62"/>
    <col min="3329" max="3329" width="32.28515625" style="62" customWidth="1"/>
    <col min="3330" max="3330" width="43" style="62" customWidth="1"/>
    <col min="3331" max="3584" width="9.140625" style="62"/>
    <col min="3585" max="3585" width="32.28515625" style="62" customWidth="1"/>
    <col min="3586" max="3586" width="43" style="62" customWidth="1"/>
    <col min="3587" max="3840" width="9.140625" style="62"/>
    <col min="3841" max="3841" width="32.28515625" style="62" customWidth="1"/>
    <col min="3842" max="3842" width="43" style="62" customWidth="1"/>
    <col min="3843" max="4096" width="9.140625" style="62"/>
    <col min="4097" max="4097" width="32.28515625" style="62" customWidth="1"/>
    <col min="4098" max="4098" width="43" style="62" customWidth="1"/>
    <col min="4099" max="4352" width="9.140625" style="62"/>
    <col min="4353" max="4353" width="32.28515625" style="62" customWidth="1"/>
    <col min="4354" max="4354" width="43" style="62" customWidth="1"/>
    <col min="4355" max="4608" width="9.140625" style="62"/>
    <col min="4609" max="4609" width="32.28515625" style="62" customWidth="1"/>
    <col min="4610" max="4610" width="43" style="62" customWidth="1"/>
    <col min="4611" max="4864" width="9.140625" style="62"/>
    <col min="4865" max="4865" width="32.28515625" style="62" customWidth="1"/>
    <col min="4866" max="4866" width="43" style="62" customWidth="1"/>
    <col min="4867" max="5120" width="9.140625" style="62"/>
    <col min="5121" max="5121" width="32.28515625" style="62" customWidth="1"/>
    <col min="5122" max="5122" width="43" style="62" customWidth="1"/>
    <col min="5123" max="5376" width="9.140625" style="62"/>
    <col min="5377" max="5377" width="32.28515625" style="62" customWidth="1"/>
    <col min="5378" max="5378" width="43" style="62" customWidth="1"/>
    <col min="5379" max="5632" width="9.140625" style="62"/>
    <col min="5633" max="5633" width="32.28515625" style="62" customWidth="1"/>
    <col min="5634" max="5634" width="43" style="62" customWidth="1"/>
    <col min="5635" max="5888" width="9.140625" style="62"/>
    <col min="5889" max="5889" width="32.28515625" style="62" customWidth="1"/>
    <col min="5890" max="5890" width="43" style="62" customWidth="1"/>
    <col min="5891" max="6144" width="9.140625" style="62"/>
    <col min="6145" max="6145" width="32.28515625" style="62" customWidth="1"/>
    <col min="6146" max="6146" width="43" style="62" customWidth="1"/>
    <col min="6147" max="6400" width="9.140625" style="62"/>
    <col min="6401" max="6401" width="32.28515625" style="62" customWidth="1"/>
    <col min="6402" max="6402" width="43" style="62" customWidth="1"/>
    <col min="6403" max="6656" width="9.140625" style="62"/>
    <col min="6657" max="6657" width="32.28515625" style="62" customWidth="1"/>
    <col min="6658" max="6658" width="43" style="62" customWidth="1"/>
    <col min="6659" max="6912" width="9.140625" style="62"/>
    <col min="6913" max="6913" width="32.28515625" style="62" customWidth="1"/>
    <col min="6914" max="6914" width="43" style="62" customWidth="1"/>
    <col min="6915" max="7168" width="9.140625" style="62"/>
    <col min="7169" max="7169" width="32.28515625" style="62" customWidth="1"/>
    <col min="7170" max="7170" width="43" style="62" customWidth="1"/>
    <col min="7171" max="7424" width="9.140625" style="62"/>
    <col min="7425" max="7425" width="32.28515625" style="62" customWidth="1"/>
    <col min="7426" max="7426" width="43" style="62" customWidth="1"/>
    <col min="7427" max="7680" width="9.140625" style="62"/>
    <col min="7681" max="7681" width="32.28515625" style="62" customWidth="1"/>
    <col min="7682" max="7682" width="43" style="62" customWidth="1"/>
    <col min="7683" max="7936" width="9.140625" style="62"/>
    <col min="7937" max="7937" width="32.28515625" style="62" customWidth="1"/>
    <col min="7938" max="7938" width="43" style="62" customWidth="1"/>
    <col min="7939" max="8192" width="9.140625" style="62"/>
    <col min="8193" max="8193" width="32.28515625" style="62" customWidth="1"/>
    <col min="8194" max="8194" width="43" style="62" customWidth="1"/>
    <col min="8195" max="8448" width="9.140625" style="62"/>
    <col min="8449" max="8449" width="32.28515625" style="62" customWidth="1"/>
    <col min="8450" max="8450" width="43" style="62" customWidth="1"/>
    <col min="8451" max="8704" width="9.140625" style="62"/>
    <col min="8705" max="8705" width="32.28515625" style="62" customWidth="1"/>
    <col min="8706" max="8706" width="43" style="62" customWidth="1"/>
    <col min="8707" max="8960" width="9.140625" style="62"/>
    <col min="8961" max="8961" width="32.28515625" style="62" customWidth="1"/>
    <col min="8962" max="8962" width="43" style="62" customWidth="1"/>
    <col min="8963" max="9216" width="9.140625" style="62"/>
    <col min="9217" max="9217" width="32.28515625" style="62" customWidth="1"/>
    <col min="9218" max="9218" width="43" style="62" customWidth="1"/>
    <col min="9219" max="9472" width="9.140625" style="62"/>
    <col min="9473" max="9473" width="32.28515625" style="62" customWidth="1"/>
    <col min="9474" max="9474" width="43" style="62" customWidth="1"/>
    <col min="9475" max="9728" width="9.140625" style="62"/>
    <col min="9729" max="9729" width="32.28515625" style="62" customWidth="1"/>
    <col min="9730" max="9730" width="43" style="62" customWidth="1"/>
    <col min="9731" max="9984" width="9.140625" style="62"/>
    <col min="9985" max="9985" width="32.28515625" style="62" customWidth="1"/>
    <col min="9986" max="9986" width="43" style="62" customWidth="1"/>
    <col min="9987" max="10240" width="9.140625" style="62"/>
    <col min="10241" max="10241" width="32.28515625" style="62" customWidth="1"/>
    <col min="10242" max="10242" width="43" style="62" customWidth="1"/>
    <col min="10243" max="10496" width="9.140625" style="62"/>
    <col min="10497" max="10497" width="32.28515625" style="62" customWidth="1"/>
    <col min="10498" max="10498" width="43" style="62" customWidth="1"/>
    <col min="10499" max="10752" width="9.140625" style="62"/>
    <col min="10753" max="10753" width="32.28515625" style="62" customWidth="1"/>
    <col min="10754" max="10754" width="43" style="62" customWidth="1"/>
    <col min="10755" max="11008" width="9.140625" style="62"/>
    <col min="11009" max="11009" width="32.28515625" style="62" customWidth="1"/>
    <col min="11010" max="11010" width="43" style="62" customWidth="1"/>
    <col min="11011" max="11264" width="9.140625" style="62"/>
    <col min="11265" max="11265" width="32.28515625" style="62" customWidth="1"/>
    <col min="11266" max="11266" width="43" style="62" customWidth="1"/>
    <col min="11267" max="11520" width="9.140625" style="62"/>
    <col min="11521" max="11521" width="32.28515625" style="62" customWidth="1"/>
    <col min="11522" max="11522" width="43" style="62" customWidth="1"/>
    <col min="11523" max="11776" width="9.140625" style="62"/>
    <col min="11777" max="11777" width="32.28515625" style="62" customWidth="1"/>
    <col min="11778" max="11778" width="43" style="62" customWidth="1"/>
    <col min="11779" max="12032" width="9.140625" style="62"/>
    <col min="12033" max="12033" width="32.28515625" style="62" customWidth="1"/>
    <col min="12034" max="12034" width="43" style="62" customWidth="1"/>
    <col min="12035" max="12288" width="9.140625" style="62"/>
    <col min="12289" max="12289" width="32.28515625" style="62" customWidth="1"/>
    <col min="12290" max="12290" width="43" style="62" customWidth="1"/>
    <col min="12291" max="12544" width="9.140625" style="62"/>
    <col min="12545" max="12545" width="32.28515625" style="62" customWidth="1"/>
    <col min="12546" max="12546" width="43" style="62" customWidth="1"/>
    <col min="12547" max="12800" width="9.140625" style="62"/>
    <col min="12801" max="12801" width="32.28515625" style="62" customWidth="1"/>
    <col min="12802" max="12802" width="43" style="62" customWidth="1"/>
    <col min="12803" max="13056" width="9.140625" style="62"/>
    <col min="13057" max="13057" width="32.28515625" style="62" customWidth="1"/>
    <col min="13058" max="13058" width="43" style="62" customWidth="1"/>
    <col min="13059" max="13312" width="9.140625" style="62"/>
    <col min="13313" max="13313" width="32.28515625" style="62" customWidth="1"/>
    <col min="13314" max="13314" width="43" style="62" customWidth="1"/>
    <col min="13315" max="13568" width="9.140625" style="62"/>
    <col min="13569" max="13569" width="32.28515625" style="62" customWidth="1"/>
    <col min="13570" max="13570" width="43" style="62" customWidth="1"/>
    <col min="13571" max="13824" width="9.140625" style="62"/>
    <col min="13825" max="13825" width="32.28515625" style="62" customWidth="1"/>
    <col min="13826" max="13826" width="43" style="62" customWidth="1"/>
    <col min="13827" max="14080" width="9.140625" style="62"/>
    <col min="14081" max="14081" width="32.28515625" style="62" customWidth="1"/>
    <col min="14082" max="14082" width="43" style="62" customWidth="1"/>
    <col min="14083" max="14336" width="9.140625" style="62"/>
    <col min="14337" max="14337" width="32.28515625" style="62" customWidth="1"/>
    <col min="14338" max="14338" width="43" style="62" customWidth="1"/>
    <col min="14339" max="14592" width="9.140625" style="62"/>
    <col min="14593" max="14593" width="32.28515625" style="62" customWidth="1"/>
    <col min="14594" max="14594" width="43" style="62" customWidth="1"/>
    <col min="14595" max="14848" width="9.140625" style="62"/>
    <col min="14849" max="14849" width="32.28515625" style="62" customWidth="1"/>
    <col min="14850" max="14850" width="43" style="62" customWidth="1"/>
    <col min="14851" max="15104" width="9.140625" style="62"/>
    <col min="15105" max="15105" width="32.28515625" style="62" customWidth="1"/>
    <col min="15106" max="15106" width="43" style="62" customWidth="1"/>
    <col min="15107" max="15360" width="9.140625" style="62"/>
    <col min="15361" max="15361" width="32.28515625" style="62" customWidth="1"/>
    <col min="15362" max="15362" width="43" style="62" customWidth="1"/>
    <col min="15363" max="15616" width="9.140625" style="62"/>
    <col min="15617" max="15617" width="32.28515625" style="62" customWidth="1"/>
    <col min="15618" max="15618" width="43" style="62" customWidth="1"/>
    <col min="15619" max="15872" width="9.140625" style="62"/>
    <col min="15873" max="15873" width="32.28515625" style="62" customWidth="1"/>
    <col min="15874" max="15874" width="43" style="62" customWidth="1"/>
    <col min="15875" max="16128" width="9.140625" style="62"/>
    <col min="16129" max="16129" width="32.28515625" style="62" customWidth="1"/>
    <col min="16130" max="16130" width="43" style="62" customWidth="1"/>
    <col min="16131" max="16384" width="9.140625" style="62"/>
  </cols>
  <sheetData>
    <row r="1" spans="1:4" customFormat="1" ht="15.75" customHeight="1">
      <c r="A1" s="373" t="s">
        <v>706</v>
      </c>
      <c r="B1" s="373"/>
      <c r="C1" s="373"/>
      <c r="D1" s="373"/>
    </row>
    <row r="2" spans="1:4" customFormat="1" ht="18" customHeight="1">
      <c r="A2" s="374" t="s">
        <v>427</v>
      </c>
      <c r="B2" s="374"/>
      <c r="C2" s="374"/>
      <c r="D2" s="374"/>
    </row>
    <row r="3" spans="1:4" customFormat="1" ht="18" customHeight="1">
      <c r="A3" s="374" t="s">
        <v>1</v>
      </c>
      <c r="B3" s="374"/>
      <c r="C3" s="374"/>
      <c r="D3" s="374"/>
    </row>
    <row r="4" spans="1:4" customFormat="1" ht="18" customHeight="1">
      <c r="A4" s="374" t="s">
        <v>445</v>
      </c>
      <c r="B4" s="374"/>
      <c r="C4" s="374"/>
      <c r="D4" s="374"/>
    </row>
    <row r="5" spans="1:4" customFormat="1" ht="15.75" customHeight="1">
      <c r="A5" s="132"/>
      <c r="B5" s="374" t="s">
        <v>716</v>
      </c>
      <c r="C5" s="374"/>
      <c r="D5" s="374"/>
    </row>
    <row r="6" spans="1:4" customFormat="1" ht="15.75" customHeight="1">
      <c r="A6" s="132"/>
      <c r="B6" s="272"/>
      <c r="C6" s="142"/>
      <c r="D6" s="142"/>
    </row>
    <row r="7" spans="1:4" ht="20.25" customHeight="1">
      <c r="A7" s="407" t="s">
        <v>561</v>
      </c>
      <c r="B7" s="407"/>
      <c r="C7" s="407"/>
      <c r="D7" s="407"/>
    </row>
    <row r="8" spans="1:4" ht="49.5" customHeight="1">
      <c r="A8" s="406" t="s">
        <v>717</v>
      </c>
      <c r="B8" s="406"/>
      <c r="C8" s="406"/>
      <c r="D8" s="406"/>
    </row>
    <row r="9" spans="1:4">
      <c r="A9" s="407"/>
      <c r="B9" s="407"/>
    </row>
    <row r="10" spans="1:4">
      <c r="B10" s="248" t="s">
        <v>699</v>
      </c>
    </row>
    <row r="11" spans="1:4" ht="20.25" customHeight="1">
      <c r="A11" s="302" t="s">
        <v>563</v>
      </c>
      <c r="B11" s="302" t="s">
        <v>429</v>
      </c>
      <c r="C11" s="273" t="s">
        <v>711</v>
      </c>
      <c r="D11" s="273" t="s">
        <v>710</v>
      </c>
    </row>
    <row r="12" spans="1:4" ht="15.75" hidden="1" customHeight="1">
      <c r="A12" s="249" t="s">
        <v>700</v>
      </c>
      <c r="B12" s="303"/>
    </row>
    <row r="13" spans="1:4" s="96" customFormat="1" ht="16.5" customHeight="1">
      <c r="A13" s="250" t="s">
        <v>564</v>
      </c>
      <c r="B13" s="303">
        <v>1</v>
      </c>
      <c r="C13" s="303">
        <v>1</v>
      </c>
      <c r="D13" s="299">
        <f>C13/B13*100</f>
        <v>100</v>
      </c>
    </row>
    <row r="14" spans="1:4" ht="15" customHeight="1">
      <c r="A14" s="249" t="s">
        <v>565</v>
      </c>
      <c r="B14" s="303">
        <v>1</v>
      </c>
      <c r="C14" s="303">
        <v>1</v>
      </c>
      <c r="D14" s="299">
        <f t="shared" ref="D14:D18" si="0">C14/B14*100</f>
        <v>100</v>
      </c>
    </row>
    <row r="15" spans="1:4" ht="15" customHeight="1">
      <c r="A15" s="249" t="s">
        <v>566</v>
      </c>
      <c r="B15" s="303">
        <v>1</v>
      </c>
      <c r="C15" s="303">
        <v>1</v>
      </c>
      <c r="D15" s="299">
        <f t="shared" si="0"/>
        <v>100</v>
      </c>
    </row>
    <row r="16" spans="1:4" ht="16.5" customHeight="1">
      <c r="A16" s="249" t="s">
        <v>567</v>
      </c>
      <c r="B16" s="303">
        <v>1</v>
      </c>
      <c r="C16" s="303">
        <v>1</v>
      </c>
      <c r="D16" s="299">
        <f t="shared" si="0"/>
        <v>100</v>
      </c>
    </row>
    <row r="17" spans="1:4" ht="17.25" customHeight="1">
      <c r="A17" s="249" t="s">
        <v>568</v>
      </c>
      <c r="B17" s="303">
        <v>1</v>
      </c>
      <c r="C17" s="303">
        <v>1</v>
      </c>
      <c r="D17" s="299">
        <f t="shared" si="0"/>
        <v>100</v>
      </c>
    </row>
    <row r="18" spans="1:4" ht="19.5" customHeight="1">
      <c r="A18" s="252" t="s">
        <v>434</v>
      </c>
      <c r="B18" s="290">
        <f>SUM(B12:B17)</f>
        <v>5</v>
      </c>
      <c r="C18" s="304">
        <f>SUM(C13:C17)</f>
        <v>5</v>
      </c>
      <c r="D18" s="299">
        <f t="shared" si="0"/>
        <v>100</v>
      </c>
    </row>
    <row r="20" spans="1:4">
      <c r="B20" s="292"/>
    </row>
  </sheetData>
  <mergeCells count="8">
    <mergeCell ref="A8:D8"/>
    <mergeCell ref="A9:B9"/>
    <mergeCell ref="A1:D1"/>
    <mergeCell ref="A2:D2"/>
    <mergeCell ref="A3:D3"/>
    <mergeCell ref="A4:D4"/>
    <mergeCell ref="B5:D5"/>
    <mergeCell ref="A7:D7"/>
  </mergeCells>
  <pageMargins left="1.1811023622047245" right="1.1811023622047245" top="0.98425196850393704" bottom="0.98425196850393704" header="0.51181102362204722" footer="0.51181102362204722"/>
  <pageSetup paperSize="9" scale="7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G27"/>
  <sheetViews>
    <sheetView workbookViewId="0">
      <selection activeCell="A2" sqref="A2:D2"/>
    </sheetView>
  </sheetViews>
  <sheetFormatPr defaultRowHeight="15.75"/>
  <cols>
    <col min="1" max="1" width="32.42578125" style="62" customWidth="1"/>
    <col min="2" max="2" width="20.85546875" style="62" customWidth="1"/>
    <col min="3" max="3" width="15.85546875" style="62" customWidth="1"/>
    <col min="4" max="4" width="16.7109375" style="62" customWidth="1"/>
    <col min="5" max="5" width="21.140625" style="62" customWidth="1"/>
    <col min="6" max="6" width="11.7109375" style="62" customWidth="1"/>
    <col min="7" max="250" width="9.140625" style="62"/>
    <col min="251" max="251" width="32.42578125" style="62" customWidth="1"/>
    <col min="252" max="252" width="47.28515625" style="62" customWidth="1"/>
    <col min="253" max="259" width="0" style="62" hidden="1" customWidth="1"/>
    <col min="260" max="506" width="9.140625" style="62"/>
    <col min="507" max="507" width="32.42578125" style="62" customWidth="1"/>
    <col min="508" max="508" width="47.28515625" style="62" customWidth="1"/>
    <col min="509" max="515" width="0" style="62" hidden="1" customWidth="1"/>
    <col min="516" max="762" width="9.140625" style="62"/>
    <col min="763" max="763" width="32.42578125" style="62" customWidth="1"/>
    <col min="764" max="764" width="47.28515625" style="62" customWidth="1"/>
    <col min="765" max="771" width="0" style="62" hidden="1" customWidth="1"/>
    <col min="772" max="1018" width="9.140625" style="62"/>
    <col min="1019" max="1019" width="32.42578125" style="62" customWidth="1"/>
    <col min="1020" max="1020" width="47.28515625" style="62" customWidth="1"/>
    <col min="1021" max="1027" width="0" style="62" hidden="1" customWidth="1"/>
    <col min="1028" max="1274" width="9.140625" style="62"/>
    <col min="1275" max="1275" width="32.42578125" style="62" customWidth="1"/>
    <col min="1276" max="1276" width="47.28515625" style="62" customWidth="1"/>
    <col min="1277" max="1283" width="0" style="62" hidden="1" customWidth="1"/>
    <col min="1284" max="1530" width="9.140625" style="62"/>
    <col min="1531" max="1531" width="32.42578125" style="62" customWidth="1"/>
    <col min="1532" max="1532" width="47.28515625" style="62" customWidth="1"/>
    <col min="1533" max="1539" width="0" style="62" hidden="1" customWidth="1"/>
    <col min="1540" max="1786" width="9.140625" style="62"/>
    <col min="1787" max="1787" width="32.42578125" style="62" customWidth="1"/>
    <col min="1788" max="1788" width="47.28515625" style="62" customWidth="1"/>
    <col min="1789" max="1795" width="0" style="62" hidden="1" customWidth="1"/>
    <col min="1796" max="2042" width="9.140625" style="62"/>
    <col min="2043" max="2043" width="32.42578125" style="62" customWidth="1"/>
    <col min="2044" max="2044" width="47.28515625" style="62" customWidth="1"/>
    <col min="2045" max="2051" width="0" style="62" hidden="1" customWidth="1"/>
    <col min="2052" max="2298" width="9.140625" style="62"/>
    <col min="2299" max="2299" width="32.42578125" style="62" customWidth="1"/>
    <col min="2300" max="2300" width="47.28515625" style="62" customWidth="1"/>
    <col min="2301" max="2307" width="0" style="62" hidden="1" customWidth="1"/>
    <col min="2308" max="2554" width="9.140625" style="62"/>
    <col min="2555" max="2555" width="32.42578125" style="62" customWidth="1"/>
    <col min="2556" max="2556" width="47.28515625" style="62" customWidth="1"/>
    <col min="2557" max="2563" width="0" style="62" hidden="1" customWidth="1"/>
    <col min="2564" max="2810" width="9.140625" style="62"/>
    <col min="2811" max="2811" width="32.42578125" style="62" customWidth="1"/>
    <col min="2812" max="2812" width="47.28515625" style="62" customWidth="1"/>
    <col min="2813" max="2819" width="0" style="62" hidden="1" customWidth="1"/>
    <col min="2820" max="3066" width="9.140625" style="62"/>
    <col min="3067" max="3067" width="32.42578125" style="62" customWidth="1"/>
    <col min="3068" max="3068" width="47.28515625" style="62" customWidth="1"/>
    <col min="3069" max="3075" width="0" style="62" hidden="1" customWidth="1"/>
    <col min="3076" max="3322" width="9.140625" style="62"/>
    <col min="3323" max="3323" width="32.42578125" style="62" customWidth="1"/>
    <col min="3324" max="3324" width="47.28515625" style="62" customWidth="1"/>
    <col min="3325" max="3331" width="0" style="62" hidden="1" customWidth="1"/>
    <col min="3332" max="3578" width="9.140625" style="62"/>
    <col min="3579" max="3579" width="32.42578125" style="62" customWidth="1"/>
    <col min="3580" max="3580" width="47.28515625" style="62" customWidth="1"/>
    <col min="3581" max="3587" width="0" style="62" hidden="1" customWidth="1"/>
    <col min="3588" max="3834" width="9.140625" style="62"/>
    <col min="3835" max="3835" width="32.42578125" style="62" customWidth="1"/>
    <col min="3836" max="3836" width="47.28515625" style="62" customWidth="1"/>
    <col min="3837" max="3843" width="0" style="62" hidden="1" customWidth="1"/>
    <col min="3844" max="4090" width="9.140625" style="62"/>
    <col min="4091" max="4091" width="32.42578125" style="62" customWidth="1"/>
    <col min="4092" max="4092" width="47.28515625" style="62" customWidth="1"/>
    <col min="4093" max="4099" width="0" style="62" hidden="1" customWidth="1"/>
    <col min="4100" max="4346" width="9.140625" style="62"/>
    <col min="4347" max="4347" width="32.42578125" style="62" customWidth="1"/>
    <col min="4348" max="4348" width="47.28515625" style="62" customWidth="1"/>
    <col min="4349" max="4355" width="0" style="62" hidden="1" customWidth="1"/>
    <col min="4356" max="4602" width="9.140625" style="62"/>
    <col min="4603" max="4603" width="32.42578125" style="62" customWidth="1"/>
    <col min="4604" max="4604" width="47.28515625" style="62" customWidth="1"/>
    <col min="4605" max="4611" width="0" style="62" hidden="1" customWidth="1"/>
    <col min="4612" max="4858" width="9.140625" style="62"/>
    <col min="4859" max="4859" width="32.42578125" style="62" customWidth="1"/>
    <col min="4860" max="4860" width="47.28515625" style="62" customWidth="1"/>
    <col min="4861" max="4867" width="0" style="62" hidden="1" customWidth="1"/>
    <col min="4868" max="5114" width="9.140625" style="62"/>
    <col min="5115" max="5115" width="32.42578125" style="62" customWidth="1"/>
    <col min="5116" max="5116" width="47.28515625" style="62" customWidth="1"/>
    <col min="5117" max="5123" width="0" style="62" hidden="1" customWidth="1"/>
    <col min="5124" max="5370" width="9.140625" style="62"/>
    <col min="5371" max="5371" width="32.42578125" style="62" customWidth="1"/>
    <col min="5372" max="5372" width="47.28515625" style="62" customWidth="1"/>
    <col min="5373" max="5379" width="0" style="62" hidden="1" customWidth="1"/>
    <col min="5380" max="5626" width="9.140625" style="62"/>
    <col min="5627" max="5627" width="32.42578125" style="62" customWidth="1"/>
    <col min="5628" max="5628" width="47.28515625" style="62" customWidth="1"/>
    <col min="5629" max="5635" width="0" style="62" hidden="1" customWidth="1"/>
    <col min="5636" max="5882" width="9.140625" style="62"/>
    <col min="5883" max="5883" width="32.42578125" style="62" customWidth="1"/>
    <col min="5884" max="5884" width="47.28515625" style="62" customWidth="1"/>
    <col min="5885" max="5891" width="0" style="62" hidden="1" customWidth="1"/>
    <col min="5892" max="6138" width="9.140625" style="62"/>
    <col min="6139" max="6139" width="32.42578125" style="62" customWidth="1"/>
    <col min="6140" max="6140" width="47.28515625" style="62" customWidth="1"/>
    <col min="6141" max="6147" width="0" style="62" hidden="1" customWidth="1"/>
    <col min="6148" max="6394" width="9.140625" style="62"/>
    <col min="6395" max="6395" width="32.42578125" style="62" customWidth="1"/>
    <col min="6396" max="6396" width="47.28515625" style="62" customWidth="1"/>
    <col min="6397" max="6403" width="0" style="62" hidden="1" customWidth="1"/>
    <col min="6404" max="6650" width="9.140625" style="62"/>
    <col min="6651" max="6651" width="32.42578125" style="62" customWidth="1"/>
    <col min="6652" max="6652" width="47.28515625" style="62" customWidth="1"/>
    <col min="6653" max="6659" width="0" style="62" hidden="1" customWidth="1"/>
    <col min="6660" max="6906" width="9.140625" style="62"/>
    <col min="6907" max="6907" width="32.42578125" style="62" customWidth="1"/>
    <col min="6908" max="6908" width="47.28515625" style="62" customWidth="1"/>
    <col min="6909" max="6915" width="0" style="62" hidden="1" customWidth="1"/>
    <col min="6916" max="7162" width="9.140625" style="62"/>
    <col min="7163" max="7163" width="32.42578125" style="62" customWidth="1"/>
    <col min="7164" max="7164" width="47.28515625" style="62" customWidth="1"/>
    <col min="7165" max="7171" width="0" style="62" hidden="1" customWidth="1"/>
    <col min="7172" max="7418" width="9.140625" style="62"/>
    <col min="7419" max="7419" width="32.42578125" style="62" customWidth="1"/>
    <col min="7420" max="7420" width="47.28515625" style="62" customWidth="1"/>
    <col min="7421" max="7427" width="0" style="62" hidden="1" customWidth="1"/>
    <col min="7428" max="7674" width="9.140625" style="62"/>
    <col min="7675" max="7675" width="32.42578125" style="62" customWidth="1"/>
    <col min="7676" max="7676" width="47.28515625" style="62" customWidth="1"/>
    <col min="7677" max="7683" width="0" style="62" hidden="1" customWidth="1"/>
    <col min="7684" max="7930" width="9.140625" style="62"/>
    <col min="7931" max="7931" width="32.42578125" style="62" customWidth="1"/>
    <col min="7932" max="7932" width="47.28515625" style="62" customWidth="1"/>
    <col min="7933" max="7939" width="0" style="62" hidden="1" customWidth="1"/>
    <col min="7940" max="8186" width="9.140625" style="62"/>
    <col min="8187" max="8187" width="32.42578125" style="62" customWidth="1"/>
    <col min="8188" max="8188" width="47.28515625" style="62" customWidth="1"/>
    <col min="8189" max="8195" width="0" style="62" hidden="1" customWidth="1"/>
    <col min="8196" max="8442" width="9.140625" style="62"/>
    <col min="8443" max="8443" width="32.42578125" style="62" customWidth="1"/>
    <col min="8444" max="8444" width="47.28515625" style="62" customWidth="1"/>
    <col min="8445" max="8451" width="0" style="62" hidden="1" customWidth="1"/>
    <col min="8452" max="8698" width="9.140625" style="62"/>
    <col min="8699" max="8699" width="32.42578125" style="62" customWidth="1"/>
    <col min="8700" max="8700" width="47.28515625" style="62" customWidth="1"/>
    <col min="8701" max="8707" width="0" style="62" hidden="1" customWidth="1"/>
    <col min="8708" max="8954" width="9.140625" style="62"/>
    <col min="8955" max="8955" width="32.42578125" style="62" customWidth="1"/>
    <col min="8956" max="8956" width="47.28515625" style="62" customWidth="1"/>
    <col min="8957" max="8963" width="0" style="62" hidden="1" customWidth="1"/>
    <col min="8964" max="9210" width="9.140625" style="62"/>
    <col min="9211" max="9211" width="32.42578125" style="62" customWidth="1"/>
    <col min="9212" max="9212" width="47.28515625" style="62" customWidth="1"/>
    <col min="9213" max="9219" width="0" style="62" hidden="1" customWidth="1"/>
    <col min="9220" max="9466" width="9.140625" style="62"/>
    <col min="9467" max="9467" width="32.42578125" style="62" customWidth="1"/>
    <col min="9468" max="9468" width="47.28515625" style="62" customWidth="1"/>
    <col min="9469" max="9475" width="0" style="62" hidden="1" customWidth="1"/>
    <col min="9476" max="9722" width="9.140625" style="62"/>
    <col min="9723" max="9723" width="32.42578125" style="62" customWidth="1"/>
    <col min="9724" max="9724" width="47.28515625" style="62" customWidth="1"/>
    <col min="9725" max="9731" width="0" style="62" hidden="1" customWidth="1"/>
    <col min="9732" max="9978" width="9.140625" style="62"/>
    <col min="9979" max="9979" width="32.42578125" style="62" customWidth="1"/>
    <col min="9980" max="9980" width="47.28515625" style="62" customWidth="1"/>
    <col min="9981" max="9987" width="0" style="62" hidden="1" customWidth="1"/>
    <col min="9988" max="10234" width="9.140625" style="62"/>
    <col min="10235" max="10235" width="32.42578125" style="62" customWidth="1"/>
    <col min="10236" max="10236" width="47.28515625" style="62" customWidth="1"/>
    <col min="10237" max="10243" width="0" style="62" hidden="1" customWidth="1"/>
    <col min="10244" max="10490" width="9.140625" style="62"/>
    <col min="10491" max="10491" width="32.42578125" style="62" customWidth="1"/>
    <col min="10492" max="10492" width="47.28515625" style="62" customWidth="1"/>
    <col min="10493" max="10499" width="0" style="62" hidden="1" customWidth="1"/>
    <col min="10500" max="10746" width="9.140625" style="62"/>
    <col min="10747" max="10747" width="32.42578125" style="62" customWidth="1"/>
    <col min="10748" max="10748" width="47.28515625" style="62" customWidth="1"/>
    <col min="10749" max="10755" width="0" style="62" hidden="1" customWidth="1"/>
    <col min="10756" max="11002" width="9.140625" style="62"/>
    <col min="11003" max="11003" width="32.42578125" style="62" customWidth="1"/>
    <col min="11004" max="11004" width="47.28515625" style="62" customWidth="1"/>
    <col min="11005" max="11011" width="0" style="62" hidden="1" customWidth="1"/>
    <col min="11012" max="11258" width="9.140625" style="62"/>
    <col min="11259" max="11259" width="32.42578125" style="62" customWidth="1"/>
    <col min="11260" max="11260" width="47.28515625" style="62" customWidth="1"/>
    <col min="11261" max="11267" width="0" style="62" hidden="1" customWidth="1"/>
    <col min="11268" max="11514" width="9.140625" style="62"/>
    <col min="11515" max="11515" width="32.42578125" style="62" customWidth="1"/>
    <col min="11516" max="11516" width="47.28515625" style="62" customWidth="1"/>
    <col min="11517" max="11523" width="0" style="62" hidden="1" customWidth="1"/>
    <col min="11524" max="11770" width="9.140625" style="62"/>
    <col min="11771" max="11771" width="32.42578125" style="62" customWidth="1"/>
    <col min="11772" max="11772" width="47.28515625" style="62" customWidth="1"/>
    <col min="11773" max="11779" width="0" style="62" hidden="1" customWidth="1"/>
    <col min="11780" max="12026" width="9.140625" style="62"/>
    <col min="12027" max="12027" width="32.42578125" style="62" customWidth="1"/>
    <col min="12028" max="12028" width="47.28515625" style="62" customWidth="1"/>
    <col min="12029" max="12035" width="0" style="62" hidden="1" customWidth="1"/>
    <col min="12036" max="12282" width="9.140625" style="62"/>
    <col min="12283" max="12283" width="32.42578125" style="62" customWidth="1"/>
    <col min="12284" max="12284" width="47.28515625" style="62" customWidth="1"/>
    <col min="12285" max="12291" width="0" style="62" hidden="1" customWidth="1"/>
    <col min="12292" max="12538" width="9.140625" style="62"/>
    <col min="12539" max="12539" width="32.42578125" style="62" customWidth="1"/>
    <col min="12540" max="12540" width="47.28515625" style="62" customWidth="1"/>
    <col min="12541" max="12547" width="0" style="62" hidden="1" customWidth="1"/>
    <col min="12548" max="12794" width="9.140625" style="62"/>
    <col min="12795" max="12795" width="32.42578125" style="62" customWidth="1"/>
    <col min="12796" max="12796" width="47.28515625" style="62" customWidth="1"/>
    <col min="12797" max="12803" width="0" style="62" hidden="1" customWidth="1"/>
    <col min="12804" max="13050" width="9.140625" style="62"/>
    <col min="13051" max="13051" width="32.42578125" style="62" customWidth="1"/>
    <col min="13052" max="13052" width="47.28515625" style="62" customWidth="1"/>
    <col min="13053" max="13059" width="0" style="62" hidden="1" customWidth="1"/>
    <col min="13060" max="13306" width="9.140625" style="62"/>
    <col min="13307" max="13307" width="32.42578125" style="62" customWidth="1"/>
    <col min="13308" max="13308" width="47.28515625" style="62" customWidth="1"/>
    <col min="13309" max="13315" width="0" style="62" hidden="1" customWidth="1"/>
    <col min="13316" max="13562" width="9.140625" style="62"/>
    <col min="13563" max="13563" width="32.42578125" style="62" customWidth="1"/>
    <col min="13564" max="13564" width="47.28515625" style="62" customWidth="1"/>
    <col min="13565" max="13571" width="0" style="62" hidden="1" customWidth="1"/>
    <col min="13572" max="13818" width="9.140625" style="62"/>
    <col min="13819" max="13819" width="32.42578125" style="62" customWidth="1"/>
    <col min="13820" max="13820" width="47.28515625" style="62" customWidth="1"/>
    <col min="13821" max="13827" width="0" style="62" hidden="1" customWidth="1"/>
    <col min="13828" max="14074" width="9.140625" style="62"/>
    <col min="14075" max="14075" width="32.42578125" style="62" customWidth="1"/>
    <col min="14076" max="14076" width="47.28515625" style="62" customWidth="1"/>
    <col min="14077" max="14083" width="0" style="62" hidden="1" customWidth="1"/>
    <col min="14084" max="14330" width="9.140625" style="62"/>
    <col min="14331" max="14331" width="32.42578125" style="62" customWidth="1"/>
    <col min="14332" max="14332" width="47.28515625" style="62" customWidth="1"/>
    <col min="14333" max="14339" width="0" style="62" hidden="1" customWidth="1"/>
    <col min="14340" max="14586" width="9.140625" style="62"/>
    <col min="14587" max="14587" width="32.42578125" style="62" customWidth="1"/>
    <col min="14588" max="14588" width="47.28515625" style="62" customWidth="1"/>
    <col min="14589" max="14595" width="0" style="62" hidden="1" customWidth="1"/>
    <col min="14596" max="14842" width="9.140625" style="62"/>
    <col min="14843" max="14843" width="32.42578125" style="62" customWidth="1"/>
    <col min="14844" max="14844" width="47.28515625" style="62" customWidth="1"/>
    <col min="14845" max="14851" width="0" style="62" hidden="1" customWidth="1"/>
    <col min="14852" max="15098" width="9.140625" style="62"/>
    <col min="15099" max="15099" width="32.42578125" style="62" customWidth="1"/>
    <col min="15100" max="15100" width="47.28515625" style="62" customWidth="1"/>
    <col min="15101" max="15107" width="0" style="62" hidden="1" customWidth="1"/>
    <col min="15108" max="15354" width="9.140625" style="62"/>
    <col min="15355" max="15355" width="32.42578125" style="62" customWidth="1"/>
    <col min="15356" max="15356" width="47.28515625" style="62" customWidth="1"/>
    <col min="15357" max="15363" width="0" style="62" hidden="1" customWidth="1"/>
    <col min="15364" max="15610" width="9.140625" style="62"/>
    <col min="15611" max="15611" width="32.42578125" style="62" customWidth="1"/>
    <col min="15612" max="15612" width="47.28515625" style="62" customWidth="1"/>
    <col min="15613" max="15619" width="0" style="62" hidden="1" customWidth="1"/>
    <col min="15620" max="15866" width="9.140625" style="62"/>
    <col min="15867" max="15867" width="32.42578125" style="62" customWidth="1"/>
    <col min="15868" max="15868" width="47.28515625" style="62" customWidth="1"/>
    <col min="15869" max="15875" width="0" style="62" hidden="1" customWidth="1"/>
    <col min="15876" max="16122" width="9.140625" style="62"/>
    <col min="16123" max="16123" width="32.42578125" style="62" customWidth="1"/>
    <col min="16124" max="16124" width="47.28515625" style="62" customWidth="1"/>
    <col min="16125" max="16131" width="0" style="62" hidden="1" customWidth="1"/>
    <col min="16132" max="16384" width="9.140625" style="62"/>
  </cols>
  <sheetData>
    <row r="1" spans="1:6" customFormat="1" ht="15.75" customHeight="1">
      <c r="A1" s="409" t="s">
        <v>718</v>
      </c>
      <c r="B1" s="409"/>
      <c r="C1" s="409"/>
      <c r="D1" s="409"/>
    </row>
    <row r="2" spans="1:6" customFormat="1" ht="18" customHeight="1">
      <c r="A2" s="374" t="s">
        <v>560</v>
      </c>
      <c r="B2" s="374"/>
      <c r="C2" s="374"/>
      <c r="D2" s="374"/>
    </row>
    <row r="3" spans="1:6" customFormat="1" ht="18" customHeight="1">
      <c r="A3" s="374" t="s">
        <v>1</v>
      </c>
      <c r="B3" s="374"/>
      <c r="C3" s="374"/>
      <c r="D3" s="374"/>
    </row>
    <row r="4" spans="1:6" customFormat="1" ht="18" customHeight="1">
      <c r="A4" s="374" t="s">
        <v>2</v>
      </c>
      <c r="B4" s="374"/>
      <c r="C4" s="374"/>
      <c r="D4" s="374"/>
    </row>
    <row r="5" spans="1:6" customFormat="1" ht="15.75" customHeight="1">
      <c r="A5" s="132"/>
      <c r="B5" s="374" t="s">
        <v>637</v>
      </c>
      <c r="C5" s="374"/>
      <c r="D5" s="374"/>
    </row>
    <row r="6" spans="1:6" ht="20.25" customHeight="1"/>
    <row r="7" spans="1:6">
      <c r="A7" s="408" t="s">
        <v>561</v>
      </c>
      <c r="B7" s="408"/>
      <c r="C7" s="408"/>
      <c r="D7" s="408"/>
    </row>
    <row r="8" spans="1:6" ht="34.5" customHeight="1">
      <c r="A8" s="410" t="s">
        <v>680</v>
      </c>
      <c r="B8" s="410"/>
      <c r="C8" s="410"/>
      <c r="D8" s="410"/>
    </row>
    <row r="9" spans="1:6">
      <c r="A9" s="407"/>
      <c r="B9" s="407"/>
    </row>
    <row r="10" spans="1:6">
      <c r="B10" s="90" t="s">
        <v>562</v>
      </c>
    </row>
    <row r="11" spans="1:6" ht="12.75" customHeight="1">
      <c r="A11" s="411" t="s">
        <v>563</v>
      </c>
      <c r="B11" s="414" t="s">
        <v>429</v>
      </c>
      <c r="C11" s="415" t="s">
        <v>711</v>
      </c>
      <c r="D11" s="416" t="s">
        <v>710</v>
      </c>
    </row>
    <row r="12" spans="1:6" ht="16.5" customHeight="1">
      <c r="A12" s="412"/>
      <c r="B12" s="414"/>
      <c r="C12" s="415"/>
      <c r="D12" s="416"/>
    </row>
    <row r="13" spans="1:6" ht="19.5" hidden="1" customHeight="1">
      <c r="A13" s="413"/>
      <c r="B13" s="414"/>
      <c r="C13" s="62" t="s">
        <v>584</v>
      </c>
      <c r="D13" s="96" t="s">
        <v>585</v>
      </c>
    </row>
    <row r="14" spans="1:6" s="93" customFormat="1" ht="18" hidden="1" customHeight="1">
      <c r="A14" s="91"/>
      <c r="B14" s="92"/>
    </row>
    <row r="15" spans="1:6" s="96" customFormat="1" ht="16.5" customHeight="1">
      <c r="A15" s="94" t="s">
        <v>564</v>
      </c>
      <c r="B15" s="61">
        <v>604.63699999999994</v>
      </c>
      <c r="C15" s="61">
        <v>604.63699999999994</v>
      </c>
      <c r="D15" s="282">
        <f>+C15/B15*100</f>
        <v>100</v>
      </c>
      <c r="E15" s="96">
        <f>323.72269+30+250.91431</f>
        <v>604.63699999999994</v>
      </c>
      <c r="F15" s="243">
        <f>E15-D15</f>
        <v>504.63699999999994</v>
      </c>
    </row>
    <row r="16" spans="1:6" ht="15" customHeight="1">
      <c r="A16" s="97" t="s">
        <v>565</v>
      </c>
      <c r="B16" s="61">
        <v>492.27699999999999</v>
      </c>
      <c r="C16" s="61">
        <v>492.27699999999999</v>
      </c>
      <c r="D16" s="282">
        <f t="shared" ref="D16:D20" si="0">+C16/B16*100</f>
        <v>100</v>
      </c>
      <c r="E16" s="62">
        <f>349.53367+30+112.74333</f>
        <v>492.27699999999999</v>
      </c>
      <c r="F16" s="243">
        <f t="shared" ref="F16:F19" si="1">E16-D16</f>
        <v>392.27699999999999</v>
      </c>
    </row>
    <row r="17" spans="1:7" ht="15" customHeight="1">
      <c r="A17" s="97" t="s">
        <v>566</v>
      </c>
      <c r="B17" s="61">
        <v>521.72199999999998</v>
      </c>
      <c r="C17" s="61">
        <v>521.72199999999998</v>
      </c>
      <c r="D17" s="282">
        <f t="shared" si="0"/>
        <v>100</v>
      </c>
      <c r="E17" s="62">
        <f>376.16302+30+115.55898</f>
        <v>521.72199999999998</v>
      </c>
      <c r="F17" s="243">
        <f t="shared" si="1"/>
        <v>421.72199999999998</v>
      </c>
    </row>
    <row r="18" spans="1:7" ht="16.5" customHeight="1">
      <c r="A18" s="97" t="s">
        <v>567</v>
      </c>
      <c r="B18" s="61">
        <v>471.94200000000001</v>
      </c>
      <c r="C18" s="61">
        <v>471.94200000000001</v>
      </c>
      <c r="D18" s="282">
        <f t="shared" si="0"/>
        <v>100</v>
      </c>
      <c r="E18" s="62">
        <f>339.72762+30+102.21438</f>
        <v>471.94200000000001</v>
      </c>
      <c r="F18" s="243">
        <f t="shared" si="1"/>
        <v>371.94200000000001</v>
      </c>
    </row>
    <row r="19" spans="1:7" ht="17.25" customHeight="1">
      <c r="A19" s="97" t="s">
        <v>568</v>
      </c>
      <c r="B19" s="61">
        <v>429.59500000000003</v>
      </c>
      <c r="C19" s="61">
        <v>429.59500000000003</v>
      </c>
      <c r="D19" s="282">
        <f t="shared" si="0"/>
        <v>100</v>
      </c>
      <c r="E19" s="62">
        <f>263.91086+30+135.68414</f>
        <v>429.59500000000003</v>
      </c>
      <c r="F19" s="243">
        <f t="shared" si="1"/>
        <v>329.59500000000003</v>
      </c>
    </row>
    <row r="20" spans="1:7" ht="19.5" customHeight="1">
      <c r="A20" s="98" t="s">
        <v>434</v>
      </c>
      <c r="B20" s="283">
        <f t="shared" ref="B20:C20" si="2">SUM(B14:B19)</f>
        <v>2520.1729999999998</v>
      </c>
      <c r="C20" s="144">
        <f t="shared" si="2"/>
        <v>2520.1729999999998</v>
      </c>
      <c r="D20" s="282">
        <f t="shared" si="0"/>
        <v>100</v>
      </c>
      <c r="E20" s="244">
        <f>SUM(E15:E19)</f>
        <v>2520.1729999999998</v>
      </c>
    </row>
    <row r="21" spans="1:7">
      <c r="B21" s="99"/>
    </row>
    <row r="22" spans="1:7">
      <c r="B22" s="100" t="e">
        <f>#REF!-'17+ (2)'!B21</f>
        <v>#REF!</v>
      </c>
      <c r="E22" s="62">
        <v>2520.1729999999998</v>
      </c>
    </row>
    <row r="23" spans="1:7">
      <c r="E23" s="244">
        <f>E22-E20</f>
        <v>0</v>
      </c>
    </row>
    <row r="27" spans="1:7">
      <c r="G27" s="62" t="s">
        <v>697</v>
      </c>
    </row>
  </sheetData>
  <mergeCells count="12">
    <mergeCell ref="A7:D7"/>
    <mergeCell ref="A1:D1"/>
    <mergeCell ref="A2:D2"/>
    <mergeCell ref="A3:D3"/>
    <mergeCell ref="A4:D4"/>
    <mergeCell ref="B5:D5"/>
    <mergeCell ref="A8:D8"/>
    <mergeCell ref="A9:B9"/>
    <mergeCell ref="A11:A13"/>
    <mergeCell ref="B11:B13"/>
    <mergeCell ref="C11:C12"/>
    <mergeCell ref="D11:D12"/>
  </mergeCells>
  <pageMargins left="1.1811023622047245" right="1.1811023622047245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G19"/>
  <sheetViews>
    <sheetView workbookViewId="0">
      <selection activeCell="A2" sqref="A2:D2"/>
    </sheetView>
  </sheetViews>
  <sheetFormatPr defaultRowHeight="15.75"/>
  <cols>
    <col min="1" max="1" width="40.85546875" style="62" customWidth="1"/>
    <col min="2" max="2" width="22.140625" style="62" customWidth="1"/>
    <col min="3" max="4" width="17" style="62" customWidth="1"/>
    <col min="5" max="5" width="15.7109375" style="62" customWidth="1"/>
    <col min="6" max="6" width="23.28515625" style="62" customWidth="1"/>
    <col min="7" max="256" width="9.140625" style="62"/>
    <col min="257" max="257" width="40.85546875" style="62" customWidth="1"/>
    <col min="258" max="258" width="41.85546875" style="62" customWidth="1"/>
    <col min="259" max="262" width="0" style="62" hidden="1" customWidth="1"/>
    <col min="263" max="512" width="9.140625" style="62"/>
    <col min="513" max="513" width="40.85546875" style="62" customWidth="1"/>
    <col min="514" max="514" width="41.85546875" style="62" customWidth="1"/>
    <col min="515" max="518" width="0" style="62" hidden="1" customWidth="1"/>
    <col min="519" max="768" width="9.140625" style="62"/>
    <col min="769" max="769" width="40.85546875" style="62" customWidth="1"/>
    <col min="770" max="770" width="41.85546875" style="62" customWidth="1"/>
    <col min="771" max="774" width="0" style="62" hidden="1" customWidth="1"/>
    <col min="775" max="1024" width="9.140625" style="62"/>
    <col min="1025" max="1025" width="40.85546875" style="62" customWidth="1"/>
    <col min="1026" max="1026" width="41.85546875" style="62" customWidth="1"/>
    <col min="1027" max="1030" width="0" style="62" hidden="1" customWidth="1"/>
    <col min="1031" max="1280" width="9.140625" style="62"/>
    <col min="1281" max="1281" width="40.85546875" style="62" customWidth="1"/>
    <col min="1282" max="1282" width="41.85546875" style="62" customWidth="1"/>
    <col min="1283" max="1286" width="0" style="62" hidden="1" customWidth="1"/>
    <col min="1287" max="1536" width="9.140625" style="62"/>
    <col min="1537" max="1537" width="40.85546875" style="62" customWidth="1"/>
    <col min="1538" max="1538" width="41.85546875" style="62" customWidth="1"/>
    <col min="1539" max="1542" width="0" style="62" hidden="1" customWidth="1"/>
    <col min="1543" max="1792" width="9.140625" style="62"/>
    <col min="1793" max="1793" width="40.85546875" style="62" customWidth="1"/>
    <col min="1794" max="1794" width="41.85546875" style="62" customWidth="1"/>
    <col min="1795" max="1798" width="0" style="62" hidden="1" customWidth="1"/>
    <col min="1799" max="2048" width="9.140625" style="62"/>
    <col min="2049" max="2049" width="40.85546875" style="62" customWidth="1"/>
    <col min="2050" max="2050" width="41.85546875" style="62" customWidth="1"/>
    <col min="2051" max="2054" width="0" style="62" hidden="1" customWidth="1"/>
    <col min="2055" max="2304" width="9.140625" style="62"/>
    <col min="2305" max="2305" width="40.85546875" style="62" customWidth="1"/>
    <col min="2306" max="2306" width="41.85546875" style="62" customWidth="1"/>
    <col min="2307" max="2310" width="0" style="62" hidden="1" customWidth="1"/>
    <col min="2311" max="2560" width="9.140625" style="62"/>
    <col min="2561" max="2561" width="40.85546875" style="62" customWidth="1"/>
    <col min="2562" max="2562" width="41.85546875" style="62" customWidth="1"/>
    <col min="2563" max="2566" width="0" style="62" hidden="1" customWidth="1"/>
    <col min="2567" max="2816" width="9.140625" style="62"/>
    <col min="2817" max="2817" width="40.85546875" style="62" customWidth="1"/>
    <col min="2818" max="2818" width="41.85546875" style="62" customWidth="1"/>
    <col min="2819" max="2822" width="0" style="62" hidden="1" customWidth="1"/>
    <col min="2823" max="3072" width="9.140625" style="62"/>
    <col min="3073" max="3073" width="40.85546875" style="62" customWidth="1"/>
    <col min="3074" max="3074" width="41.85546875" style="62" customWidth="1"/>
    <col min="3075" max="3078" width="0" style="62" hidden="1" customWidth="1"/>
    <col min="3079" max="3328" width="9.140625" style="62"/>
    <col min="3329" max="3329" width="40.85546875" style="62" customWidth="1"/>
    <col min="3330" max="3330" width="41.85546875" style="62" customWidth="1"/>
    <col min="3331" max="3334" width="0" style="62" hidden="1" customWidth="1"/>
    <col min="3335" max="3584" width="9.140625" style="62"/>
    <col min="3585" max="3585" width="40.85546875" style="62" customWidth="1"/>
    <col min="3586" max="3586" width="41.85546875" style="62" customWidth="1"/>
    <col min="3587" max="3590" width="0" style="62" hidden="1" customWidth="1"/>
    <col min="3591" max="3840" width="9.140625" style="62"/>
    <col min="3841" max="3841" width="40.85546875" style="62" customWidth="1"/>
    <col min="3842" max="3842" width="41.85546875" style="62" customWidth="1"/>
    <col min="3843" max="3846" width="0" style="62" hidden="1" customWidth="1"/>
    <col min="3847" max="4096" width="9.140625" style="62"/>
    <col min="4097" max="4097" width="40.85546875" style="62" customWidth="1"/>
    <col min="4098" max="4098" width="41.85546875" style="62" customWidth="1"/>
    <col min="4099" max="4102" width="0" style="62" hidden="1" customWidth="1"/>
    <col min="4103" max="4352" width="9.140625" style="62"/>
    <col min="4353" max="4353" width="40.85546875" style="62" customWidth="1"/>
    <col min="4354" max="4354" width="41.85546875" style="62" customWidth="1"/>
    <col min="4355" max="4358" width="0" style="62" hidden="1" customWidth="1"/>
    <col min="4359" max="4608" width="9.140625" style="62"/>
    <col min="4609" max="4609" width="40.85546875" style="62" customWidth="1"/>
    <col min="4610" max="4610" width="41.85546875" style="62" customWidth="1"/>
    <col min="4611" max="4614" width="0" style="62" hidden="1" customWidth="1"/>
    <col min="4615" max="4864" width="9.140625" style="62"/>
    <col min="4865" max="4865" width="40.85546875" style="62" customWidth="1"/>
    <col min="4866" max="4866" width="41.85546875" style="62" customWidth="1"/>
    <col min="4867" max="4870" width="0" style="62" hidden="1" customWidth="1"/>
    <col min="4871" max="5120" width="9.140625" style="62"/>
    <col min="5121" max="5121" width="40.85546875" style="62" customWidth="1"/>
    <col min="5122" max="5122" width="41.85546875" style="62" customWidth="1"/>
    <col min="5123" max="5126" width="0" style="62" hidden="1" customWidth="1"/>
    <col min="5127" max="5376" width="9.140625" style="62"/>
    <col min="5377" max="5377" width="40.85546875" style="62" customWidth="1"/>
    <col min="5378" max="5378" width="41.85546875" style="62" customWidth="1"/>
    <col min="5379" max="5382" width="0" style="62" hidden="1" customWidth="1"/>
    <col min="5383" max="5632" width="9.140625" style="62"/>
    <col min="5633" max="5633" width="40.85546875" style="62" customWidth="1"/>
    <col min="5634" max="5634" width="41.85546875" style="62" customWidth="1"/>
    <col min="5635" max="5638" width="0" style="62" hidden="1" customWidth="1"/>
    <col min="5639" max="5888" width="9.140625" style="62"/>
    <col min="5889" max="5889" width="40.85546875" style="62" customWidth="1"/>
    <col min="5890" max="5890" width="41.85546875" style="62" customWidth="1"/>
    <col min="5891" max="5894" width="0" style="62" hidden="1" customWidth="1"/>
    <col min="5895" max="6144" width="9.140625" style="62"/>
    <col min="6145" max="6145" width="40.85546875" style="62" customWidth="1"/>
    <col min="6146" max="6146" width="41.85546875" style="62" customWidth="1"/>
    <col min="6147" max="6150" width="0" style="62" hidden="1" customWidth="1"/>
    <col min="6151" max="6400" width="9.140625" style="62"/>
    <col min="6401" max="6401" width="40.85546875" style="62" customWidth="1"/>
    <col min="6402" max="6402" width="41.85546875" style="62" customWidth="1"/>
    <col min="6403" max="6406" width="0" style="62" hidden="1" customWidth="1"/>
    <col min="6407" max="6656" width="9.140625" style="62"/>
    <col min="6657" max="6657" width="40.85546875" style="62" customWidth="1"/>
    <col min="6658" max="6658" width="41.85546875" style="62" customWidth="1"/>
    <col min="6659" max="6662" width="0" style="62" hidden="1" customWidth="1"/>
    <col min="6663" max="6912" width="9.140625" style="62"/>
    <col min="6913" max="6913" width="40.85546875" style="62" customWidth="1"/>
    <col min="6914" max="6914" width="41.85546875" style="62" customWidth="1"/>
    <col min="6915" max="6918" width="0" style="62" hidden="1" customWidth="1"/>
    <col min="6919" max="7168" width="9.140625" style="62"/>
    <col min="7169" max="7169" width="40.85546875" style="62" customWidth="1"/>
    <col min="7170" max="7170" width="41.85546875" style="62" customWidth="1"/>
    <col min="7171" max="7174" width="0" style="62" hidden="1" customWidth="1"/>
    <col min="7175" max="7424" width="9.140625" style="62"/>
    <col min="7425" max="7425" width="40.85546875" style="62" customWidth="1"/>
    <col min="7426" max="7426" width="41.85546875" style="62" customWidth="1"/>
    <col min="7427" max="7430" width="0" style="62" hidden="1" customWidth="1"/>
    <col min="7431" max="7680" width="9.140625" style="62"/>
    <col min="7681" max="7681" width="40.85546875" style="62" customWidth="1"/>
    <col min="7682" max="7682" width="41.85546875" style="62" customWidth="1"/>
    <col min="7683" max="7686" width="0" style="62" hidden="1" customWidth="1"/>
    <col min="7687" max="7936" width="9.140625" style="62"/>
    <col min="7937" max="7937" width="40.85546875" style="62" customWidth="1"/>
    <col min="7938" max="7938" width="41.85546875" style="62" customWidth="1"/>
    <col min="7939" max="7942" width="0" style="62" hidden="1" customWidth="1"/>
    <col min="7943" max="8192" width="9.140625" style="62"/>
    <col min="8193" max="8193" width="40.85546875" style="62" customWidth="1"/>
    <col min="8194" max="8194" width="41.85546875" style="62" customWidth="1"/>
    <col min="8195" max="8198" width="0" style="62" hidden="1" customWidth="1"/>
    <col min="8199" max="8448" width="9.140625" style="62"/>
    <col min="8449" max="8449" width="40.85546875" style="62" customWidth="1"/>
    <col min="8450" max="8450" width="41.85546875" style="62" customWidth="1"/>
    <col min="8451" max="8454" width="0" style="62" hidden="1" customWidth="1"/>
    <col min="8455" max="8704" width="9.140625" style="62"/>
    <col min="8705" max="8705" width="40.85546875" style="62" customWidth="1"/>
    <col min="8706" max="8706" width="41.85546875" style="62" customWidth="1"/>
    <col min="8707" max="8710" width="0" style="62" hidden="1" customWidth="1"/>
    <col min="8711" max="8960" width="9.140625" style="62"/>
    <col min="8961" max="8961" width="40.85546875" style="62" customWidth="1"/>
    <col min="8962" max="8962" width="41.85546875" style="62" customWidth="1"/>
    <col min="8963" max="8966" width="0" style="62" hidden="1" customWidth="1"/>
    <col min="8967" max="9216" width="9.140625" style="62"/>
    <col min="9217" max="9217" width="40.85546875" style="62" customWidth="1"/>
    <col min="9218" max="9218" width="41.85546875" style="62" customWidth="1"/>
    <col min="9219" max="9222" width="0" style="62" hidden="1" customWidth="1"/>
    <col min="9223" max="9472" width="9.140625" style="62"/>
    <col min="9473" max="9473" width="40.85546875" style="62" customWidth="1"/>
    <col min="9474" max="9474" width="41.85546875" style="62" customWidth="1"/>
    <col min="9475" max="9478" width="0" style="62" hidden="1" customWidth="1"/>
    <col min="9479" max="9728" width="9.140625" style="62"/>
    <col min="9729" max="9729" width="40.85546875" style="62" customWidth="1"/>
    <col min="9730" max="9730" width="41.85546875" style="62" customWidth="1"/>
    <col min="9731" max="9734" width="0" style="62" hidden="1" customWidth="1"/>
    <col min="9735" max="9984" width="9.140625" style="62"/>
    <col min="9985" max="9985" width="40.85546875" style="62" customWidth="1"/>
    <col min="9986" max="9986" width="41.85546875" style="62" customWidth="1"/>
    <col min="9987" max="9990" width="0" style="62" hidden="1" customWidth="1"/>
    <col min="9991" max="10240" width="9.140625" style="62"/>
    <col min="10241" max="10241" width="40.85546875" style="62" customWidth="1"/>
    <col min="10242" max="10242" width="41.85546875" style="62" customWidth="1"/>
    <col min="10243" max="10246" width="0" style="62" hidden="1" customWidth="1"/>
    <col min="10247" max="10496" width="9.140625" style="62"/>
    <col min="10497" max="10497" width="40.85546875" style="62" customWidth="1"/>
    <col min="10498" max="10498" width="41.85546875" style="62" customWidth="1"/>
    <col min="10499" max="10502" width="0" style="62" hidden="1" customWidth="1"/>
    <col min="10503" max="10752" width="9.140625" style="62"/>
    <col min="10753" max="10753" width="40.85546875" style="62" customWidth="1"/>
    <col min="10754" max="10754" width="41.85546875" style="62" customWidth="1"/>
    <col min="10755" max="10758" width="0" style="62" hidden="1" customWidth="1"/>
    <col min="10759" max="11008" width="9.140625" style="62"/>
    <col min="11009" max="11009" width="40.85546875" style="62" customWidth="1"/>
    <col min="11010" max="11010" width="41.85546875" style="62" customWidth="1"/>
    <col min="11011" max="11014" width="0" style="62" hidden="1" customWidth="1"/>
    <col min="11015" max="11264" width="9.140625" style="62"/>
    <col min="11265" max="11265" width="40.85546875" style="62" customWidth="1"/>
    <col min="11266" max="11266" width="41.85546875" style="62" customWidth="1"/>
    <col min="11267" max="11270" width="0" style="62" hidden="1" customWidth="1"/>
    <col min="11271" max="11520" width="9.140625" style="62"/>
    <col min="11521" max="11521" width="40.85546875" style="62" customWidth="1"/>
    <col min="11522" max="11522" width="41.85546875" style="62" customWidth="1"/>
    <col min="11523" max="11526" width="0" style="62" hidden="1" customWidth="1"/>
    <col min="11527" max="11776" width="9.140625" style="62"/>
    <col min="11777" max="11777" width="40.85546875" style="62" customWidth="1"/>
    <col min="11778" max="11778" width="41.85546875" style="62" customWidth="1"/>
    <col min="11779" max="11782" width="0" style="62" hidden="1" customWidth="1"/>
    <col min="11783" max="12032" width="9.140625" style="62"/>
    <col min="12033" max="12033" width="40.85546875" style="62" customWidth="1"/>
    <col min="12034" max="12034" width="41.85546875" style="62" customWidth="1"/>
    <col min="12035" max="12038" width="0" style="62" hidden="1" customWidth="1"/>
    <col min="12039" max="12288" width="9.140625" style="62"/>
    <col min="12289" max="12289" width="40.85546875" style="62" customWidth="1"/>
    <col min="12290" max="12290" width="41.85546875" style="62" customWidth="1"/>
    <col min="12291" max="12294" width="0" style="62" hidden="1" customWidth="1"/>
    <col min="12295" max="12544" width="9.140625" style="62"/>
    <col min="12545" max="12545" width="40.85546875" style="62" customWidth="1"/>
    <col min="12546" max="12546" width="41.85546875" style="62" customWidth="1"/>
    <col min="12547" max="12550" width="0" style="62" hidden="1" customWidth="1"/>
    <col min="12551" max="12800" width="9.140625" style="62"/>
    <col min="12801" max="12801" width="40.85546875" style="62" customWidth="1"/>
    <col min="12802" max="12802" width="41.85546875" style="62" customWidth="1"/>
    <col min="12803" max="12806" width="0" style="62" hidden="1" customWidth="1"/>
    <col min="12807" max="13056" width="9.140625" style="62"/>
    <col min="13057" max="13057" width="40.85546875" style="62" customWidth="1"/>
    <col min="13058" max="13058" width="41.85546875" style="62" customWidth="1"/>
    <col min="13059" max="13062" width="0" style="62" hidden="1" customWidth="1"/>
    <col min="13063" max="13312" width="9.140625" style="62"/>
    <col min="13313" max="13313" width="40.85546875" style="62" customWidth="1"/>
    <col min="13314" max="13314" width="41.85546875" style="62" customWidth="1"/>
    <col min="13315" max="13318" width="0" style="62" hidden="1" customWidth="1"/>
    <col min="13319" max="13568" width="9.140625" style="62"/>
    <col min="13569" max="13569" width="40.85546875" style="62" customWidth="1"/>
    <col min="13570" max="13570" width="41.85546875" style="62" customWidth="1"/>
    <col min="13571" max="13574" width="0" style="62" hidden="1" customWidth="1"/>
    <col min="13575" max="13824" width="9.140625" style="62"/>
    <col min="13825" max="13825" width="40.85546875" style="62" customWidth="1"/>
    <col min="13826" max="13826" width="41.85546875" style="62" customWidth="1"/>
    <col min="13827" max="13830" width="0" style="62" hidden="1" customWidth="1"/>
    <col min="13831" max="14080" width="9.140625" style="62"/>
    <col min="14081" max="14081" width="40.85546875" style="62" customWidth="1"/>
    <col min="14082" max="14082" width="41.85546875" style="62" customWidth="1"/>
    <col min="14083" max="14086" width="0" style="62" hidden="1" customWidth="1"/>
    <col min="14087" max="14336" width="9.140625" style="62"/>
    <col min="14337" max="14337" width="40.85546875" style="62" customWidth="1"/>
    <col min="14338" max="14338" width="41.85546875" style="62" customWidth="1"/>
    <col min="14339" max="14342" width="0" style="62" hidden="1" customWidth="1"/>
    <col min="14343" max="14592" width="9.140625" style="62"/>
    <col min="14593" max="14593" width="40.85546875" style="62" customWidth="1"/>
    <col min="14594" max="14594" width="41.85546875" style="62" customWidth="1"/>
    <col min="14595" max="14598" width="0" style="62" hidden="1" customWidth="1"/>
    <col min="14599" max="14848" width="9.140625" style="62"/>
    <col min="14849" max="14849" width="40.85546875" style="62" customWidth="1"/>
    <col min="14850" max="14850" width="41.85546875" style="62" customWidth="1"/>
    <col min="14851" max="14854" width="0" style="62" hidden="1" customWidth="1"/>
    <col min="14855" max="15104" width="9.140625" style="62"/>
    <col min="15105" max="15105" width="40.85546875" style="62" customWidth="1"/>
    <col min="15106" max="15106" width="41.85546875" style="62" customWidth="1"/>
    <col min="15107" max="15110" width="0" style="62" hidden="1" customWidth="1"/>
    <col min="15111" max="15360" width="9.140625" style="62"/>
    <col min="15361" max="15361" width="40.85546875" style="62" customWidth="1"/>
    <col min="15362" max="15362" width="41.85546875" style="62" customWidth="1"/>
    <col min="15363" max="15366" width="0" style="62" hidden="1" customWidth="1"/>
    <col min="15367" max="15616" width="9.140625" style="62"/>
    <col min="15617" max="15617" width="40.85546875" style="62" customWidth="1"/>
    <col min="15618" max="15618" width="41.85546875" style="62" customWidth="1"/>
    <col min="15619" max="15622" width="0" style="62" hidden="1" customWidth="1"/>
    <col min="15623" max="15872" width="9.140625" style="62"/>
    <col min="15873" max="15873" width="40.85546875" style="62" customWidth="1"/>
    <col min="15874" max="15874" width="41.85546875" style="62" customWidth="1"/>
    <col min="15875" max="15878" width="0" style="62" hidden="1" customWidth="1"/>
    <col min="15879" max="16128" width="9.140625" style="62"/>
    <col min="16129" max="16129" width="40.85546875" style="62" customWidth="1"/>
    <col min="16130" max="16130" width="41.85546875" style="62" customWidth="1"/>
    <col min="16131" max="16134" width="0" style="62" hidden="1" customWidth="1"/>
    <col min="16135" max="16384" width="9.140625" style="62"/>
  </cols>
  <sheetData>
    <row r="1" spans="1:7" customFormat="1" ht="15.75" customHeight="1">
      <c r="A1" s="409" t="s">
        <v>719</v>
      </c>
      <c r="B1" s="409"/>
      <c r="C1" s="409"/>
      <c r="D1" s="409"/>
      <c r="E1" s="259"/>
      <c r="F1" s="259"/>
    </row>
    <row r="2" spans="1:7" customFormat="1" ht="18" customHeight="1">
      <c r="A2" s="374" t="s">
        <v>427</v>
      </c>
      <c r="B2" s="374"/>
      <c r="C2" s="374"/>
      <c r="D2" s="374"/>
      <c r="E2" s="260"/>
    </row>
    <row r="3" spans="1:7" customFormat="1" ht="18" customHeight="1">
      <c r="A3" s="374" t="s">
        <v>1</v>
      </c>
      <c r="B3" s="374"/>
      <c r="C3" s="374"/>
      <c r="D3" s="374"/>
      <c r="E3" s="260"/>
    </row>
    <row r="4" spans="1:7" customFormat="1" ht="18" customHeight="1">
      <c r="A4" s="374" t="s">
        <v>445</v>
      </c>
      <c r="B4" s="374"/>
      <c r="C4" s="374"/>
      <c r="D4" s="374"/>
      <c r="E4" s="260"/>
    </row>
    <row r="5" spans="1:7" customFormat="1" ht="15.75" customHeight="1">
      <c r="A5" s="374" t="s">
        <v>701</v>
      </c>
      <c r="B5" s="374"/>
      <c r="C5" s="374"/>
      <c r="D5" s="374"/>
      <c r="E5" s="260"/>
    </row>
    <row r="6" spans="1:7" ht="20.25" customHeight="1">
      <c r="B6" s="245"/>
      <c r="C6" s="245"/>
      <c r="D6" s="245"/>
    </row>
    <row r="7" spans="1:7">
      <c r="A7" s="408" t="s">
        <v>561</v>
      </c>
      <c r="B7" s="408"/>
      <c r="C7" s="408"/>
      <c r="D7" s="408"/>
      <c r="E7" s="246"/>
      <c r="F7" s="246"/>
      <c r="G7" s="246"/>
    </row>
    <row r="8" spans="1:7" ht="32.25" customHeight="1">
      <c r="A8" s="417" t="s">
        <v>702</v>
      </c>
      <c r="B8" s="417"/>
      <c r="C8" s="417"/>
      <c r="D8" s="417"/>
      <c r="E8" s="247"/>
      <c r="F8" s="247"/>
      <c r="G8" s="247"/>
    </row>
    <row r="9" spans="1:7">
      <c r="A9" s="407"/>
      <c r="B9" s="407"/>
      <c r="C9" s="407"/>
      <c r="D9" s="247"/>
      <c r="E9" s="247"/>
      <c r="F9" s="247"/>
      <c r="G9" s="247"/>
    </row>
    <row r="10" spans="1:7">
      <c r="B10" s="248"/>
      <c r="D10" s="248" t="s">
        <v>699</v>
      </c>
    </row>
    <row r="11" spans="1:7" ht="16.5" customHeight="1">
      <c r="A11" s="411" t="s">
        <v>4</v>
      </c>
      <c r="B11" s="414" t="s">
        <v>429</v>
      </c>
      <c r="C11" s="415" t="s">
        <v>711</v>
      </c>
      <c r="D11" s="416" t="s">
        <v>710</v>
      </c>
    </row>
    <row r="12" spans="1:7" ht="1.5" customHeight="1">
      <c r="A12" s="413"/>
      <c r="B12" s="414"/>
      <c r="C12" s="415"/>
      <c r="D12" s="416"/>
    </row>
    <row r="13" spans="1:7" ht="15.75" hidden="1" customHeight="1">
      <c r="A13" s="249" t="s">
        <v>700</v>
      </c>
      <c r="B13" s="414"/>
      <c r="C13" s="62" t="s">
        <v>584</v>
      </c>
      <c r="D13" s="96" t="s">
        <v>585</v>
      </c>
    </row>
    <row r="14" spans="1:7" s="96" customFormat="1" ht="16.5" hidden="1" customHeight="1">
      <c r="A14" s="250" t="s">
        <v>564</v>
      </c>
      <c r="B14" s="251"/>
      <c r="C14" s="254"/>
      <c r="D14" s="255">
        <f>+B14+C14</f>
        <v>0</v>
      </c>
    </row>
    <row r="15" spans="1:7" ht="15" customHeight="1">
      <c r="A15" s="249" t="s">
        <v>565</v>
      </c>
      <c r="B15" s="251">
        <v>5</v>
      </c>
      <c r="C15" s="256">
        <v>5</v>
      </c>
      <c r="D15" s="255">
        <f>+C15/B15*100</f>
        <v>100</v>
      </c>
    </row>
    <row r="16" spans="1:7" ht="15" customHeight="1">
      <c r="A16" s="249" t="s">
        <v>566</v>
      </c>
      <c r="B16" s="251">
        <v>15</v>
      </c>
      <c r="C16" s="256">
        <v>15</v>
      </c>
      <c r="D16" s="255">
        <f t="shared" ref="D16:D19" si="0">+C16/B16*100</f>
        <v>100</v>
      </c>
    </row>
    <row r="17" spans="1:4" ht="16.5" customHeight="1">
      <c r="A17" s="249" t="s">
        <v>567</v>
      </c>
      <c r="B17" s="251">
        <v>10</v>
      </c>
      <c r="C17" s="256">
        <v>10</v>
      </c>
      <c r="D17" s="255">
        <f t="shared" si="0"/>
        <v>100</v>
      </c>
    </row>
    <row r="18" spans="1:4" ht="17.25" hidden="1" customHeight="1">
      <c r="A18" s="249" t="s">
        <v>568</v>
      </c>
      <c r="B18" s="251"/>
      <c r="C18" s="256"/>
      <c r="D18" s="255" t="e">
        <f t="shared" si="0"/>
        <v>#DIV/0!</v>
      </c>
    </row>
    <row r="19" spans="1:4" ht="19.5" customHeight="1">
      <c r="A19" s="252" t="s">
        <v>434</v>
      </c>
      <c r="B19" s="253">
        <f>SUM(B13:B18)</f>
        <v>30</v>
      </c>
      <c r="C19" s="257">
        <f>SUM(C13:C18)</f>
        <v>30</v>
      </c>
      <c r="D19" s="255">
        <f t="shared" si="0"/>
        <v>100</v>
      </c>
    </row>
  </sheetData>
  <mergeCells count="12">
    <mergeCell ref="A8:D8"/>
    <mergeCell ref="A9:C9"/>
    <mergeCell ref="A11:A12"/>
    <mergeCell ref="C11:C12"/>
    <mergeCell ref="D11:D12"/>
    <mergeCell ref="B11:B13"/>
    <mergeCell ref="A7:D7"/>
    <mergeCell ref="A1:D1"/>
    <mergeCell ref="A2:D2"/>
    <mergeCell ref="A3:D3"/>
    <mergeCell ref="A4:D4"/>
    <mergeCell ref="A5:D5"/>
  </mergeCells>
  <pageMargins left="1.02" right="0.3" top="1" bottom="1" header="0.5" footer="0.5"/>
  <pageSetup paperSize="9" scale="93" orientation="portrait" r:id="rId1"/>
  <headerFooter alignWithMargins="0"/>
  <colBreaks count="1" manualBreakCount="1">
    <brk id="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G19"/>
  <sheetViews>
    <sheetView workbookViewId="0">
      <selection activeCell="A2" sqref="A2:D2"/>
    </sheetView>
  </sheetViews>
  <sheetFormatPr defaultRowHeight="15.75"/>
  <cols>
    <col min="1" max="1" width="40.85546875" style="62" customWidth="1"/>
    <col min="2" max="2" width="22.140625" style="62" customWidth="1"/>
    <col min="3" max="4" width="17" style="62" customWidth="1"/>
    <col min="5" max="5" width="15.7109375" style="62" customWidth="1"/>
    <col min="6" max="6" width="23.28515625" style="62" customWidth="1"/>
    <col min="7" max="256" width="9.140625" style="62"/>
    <col min="257" max="257" width="40.85546875" style="62" customWidth="1"/>
    <col min="258" max="258" width="41.85546875" style="62" customWidth="1"/>
    <col min="259" max="262" width="0" style="62" hidden="1" customWidth="1"/>
    <col min="263" max="512" width="9.140625" style="62"/>
    <col min="513" max="513" width="40.85546875" style="62" customWidth="1"/>
    <col min="514" max="514" width="41.85546875" style="62" customWidth="1"/>
    <col min="515" max="518" width="0" style="62" hidden="1" customWidth="1"/>
    <col min="519" max="768" width="9.140625" style="62"/>
    <col min="769" max="769" width="40.85546875" style="62" customWidth="1"/>
    <col min="770" max="770" width="41.85546875" style="62" customWidth="1"/>
    <col min="771" max="774" width="0" style="62" hidden="1" customWidth="1"/>
    <col min="775" max="1024" width="9.140625" style="62"/>
    <col min="1025" max="1025" width="40.85546875" style="62" customWidth="1"/>
    <col min="1026" max="1026" width="41.85546875" style="62" customWidth="1"/>
    <col min="1027" max="1030" width="0" style="62" hidden="1" customWidth="1"/>
    <col min="1031" max="1280" width="9.140625" style="62"/>
    <col min="1281" max="1281" width="40.85546875" style="62" customWidth="1"/>
    <col min="1282" max="1282" width="41.85546875" style="62" customWidth="1"/>
    <col min="1283" max="1286" width="0" style="62" hidden="1" customWidth="1"/>
    <col min="1287" max="1536" width="9.140625" style="62"/>
    <col min="1537" max="1537" width="40.85546875" style="62" customWidth="1"/>
    <col min="1538" max="1538" width="41.85546875" style="62" customWidth="1"/>
    <col min="1539" max="1542" width="0" style="62" hidden="1" customWidth="1"/>
    <col min="1543" max="1792" width="9.140625" style="62"/>
    <col min="1793" max="1793" width="40.85546875" style="62" customWidth="1"/>
    <col min="1794" max="1794" width="41.85546875" style="62" customWidth="1"/>
    <col min="1795" max="1798" width="0" style="62" hidden="1" customWidth="1"/>
    <col min="1799" max="2048" width="9.140625" style="62"/>
    <col min="2049" max="2049" width="40.85546875" style="62" customWidth="1"/>
    <col min="2050" max="2050" width="41.85546875" style="62" customWidth="1"/>
    <col min="2051" max="2054" width="0" style="62" hidden="1" customWidth="1"/>
    <col min="2055" max="2304" width="9.140625" style="62"/>
    <col min="2305" max="2305" width="40.85546875" style="62" customWidth="1"/>
    <col min="2306" max="2306" width="41.85546875" style="62" customWidth="1"/>
    <col min="2307" max="2310" width="0" style="62" hidden="1" customWidth="1"/>
    <col min="2311" max="2560" width="9.140625" style="62"/>
    <col min="2561" max="2561" width="40.85546875" style="62" customWidth="1"/>
    <col min="2562" max="2562" width="41.85546875" style="62" customWidth="1"/>
    <col min="2563" max="2566" width="0" style="62" hidden="1" customWidth="1"/>
    <col min="2567" max="2816" width="9.140625" style="62"/>
    <col min="2817" max="2817" width="40.85546875" style="62" customWidth="1"/>
    <col min="2818" max="2818" width="41.85546875" style="62" customWidth="1"/>
    <col min="2819" max="2822" width="0" style="62" hidden="1" customWidth="1"/>
    <col min="2823" max="3072" width="9.140625" style="62"/>
    <col min="3073" max="3073" width="40.85546875" style="62" customWidth="1"/>
    <col min="3074" max="3074" width="41.85546875" style="62" customWidth="1"/>
    <col min="3075" max="3078" width="0" style="62" hidden="1" customWidth="1"/>
    <col min="3079" max="3328" width="9.140625" style="62"/>
    <col min="3329" max="3329" width="40.85546875" style="62" customWidth="1"/>
    <col min="3330" max="3330" width="41.85546875" style="62" customWidth="1"/>
    <col min="3331" max="3334" width="0" style="62" hidden="1" customWidth="1"/>
    <col min="3335" max="3584" width="9.140625" style="62"/>
    <col min="3585" max="3585" width="40.85546875" style="62" customWidth="1"/>
    <col min="3586" max="3586" width="41.85546875" style="62" customWidth="1"/>
    <col min="3587" max="3590" width="0" style="62" hidden="1" customWidth="1"/>
    <col min="3591" max="3840" width="9.140625" style="62"/>
    <col min="3841" max="3841" width="40.85546875" style="62" customWidth="1"/>
    <col min="3842" max="3842" width="41.85546875" style="62" customWidth="1"/>
    <col min="3843" max="3846" width="0" style="62" hidden="1" customWidth="1"/>
    <col min="3847" max="4096" width="9.140625" style="62"/>
    <col min="4097" max="4097" width="40.85546875" style="62" customWidth="1"/>
    <col min="4098" max="4098" width="41.85546875" style="62" customWidth="1"/>
    <col min="4099" max="4102" width="0" style="62" hidden="1" customWidth="1"/>
    <col min="4103" max="4352" width="9.140625" style="62"/>
    <col min="4353" max="4353" width="40.85546875" style="62" customWidth="1"/>
    <col min="4354" max="4354" width="41.85546875" style="62" customWidth="1"/>
    <col min="4355" max="4358" width="0" style="62" hidden="1" customWidth="1"/>
    <col min="4359" max="4608" width="9.140625" style="62"/>
    <col min="4609" max="4609" width="40.85546875" style="62" customWidth="1"/>
    <col min="4610" max="4610" width="41.85546875" style="62" customWidth="1"/>
    <col min="4611" max="4614" width="0" style="62" hidden="1" customWidth="1"/>
    <col min="4615" max="4864" width="9.140625" style="62"/>
    <col min="4865" max="4865" width="40.85546875" style="62" customWidth="1"/>
    <col min="4866" max="4866" width="41.85546875" style="62" customWidth="1"/>
    <col min="4867" max="4870" width="0" style="62" hidden="1" customWidth="1"/>
    <col min="4871" max="5120" width="9.140625" style="62"/>
    <col min="5121" max="5121" width="40.85546875" style="62" customWidth="1"/>
    <col min="5122" max="5122" width="41.85546875" style="62" customWidth="1"/>
    <col min="5123" max="5126" width="0" style="62" hidden="1" customWidth="1"/>
    <col min="5127" max="5376" width="9.140625" style="62"/>
    <col min="5377" max="5377" width="40.85546875" style="62" customWidth="1"/>
    <col min="5378" max="5378" width="41.85546875" style="62" customWidth="1"/>
    <col min="5379" max="5382" width="0" style="62" hidden="1" customWidth="1"/>
    <col min="5383" max="5632" width="9.140625" style="62"/>
    <col min="5633" max="5633" width="40.85546875" style="62" customWidth="1"/>
    <col min="5634" max="5634" width="41.85546875" style="62" customWidth="1"/>
    <col min="5635" max="5638" width="0" style="62" hidden="1" customWidth="1"/>
    <col min="5639" max="5888" width="9.140625" style="62"/>
    <col min="5889" max="5889" width="40.85546875" style="62" customWidth="1"/>
    <col min="5890" max="5890" width="41.85546875" style="62" customWidth="1"/>
    <col min="5891" max="5894" width="0" style="62" hidden="1" customWidth="1"/>
    <col min="5895" max="6144" width="9.140625" style="62"/>
    <col min="6145" max="6145" width="40.85546875" style="62" customWidth="1"/>
    <col min="6146" max="6146" width="41.85546875" style="62" customWidth="1"/>
    <col min="6147" max="6150" width="0" style="62" hidden="1" customWidth="1"/>
    <col min="6151" max="6400" width="9.140625" style="62"/>
    <col min="6401" max="6401" width="40.85546875" style="62" customWidth="1"/>
    <col min="6402" max="6402" width="41.85546875" style="62" customWidth="1"/>
    <col min="6403" max="6406" width="0" style="62" hidden="1" customWidth="1"/>
    <col min="6407" max="6656" width="9.140625" style="62"/>
    <col min="6657" max="6657" width="40.85546875" style="62" customWidth="1"/>
    <col min="6658" max="6658" width="41.85546875" style="62" customWidth="1"/>
    <col min="6659" max="6662" width="0" style="62" hidden="1" customWidth="1"/>
    <col min="6663" max="6912" width="9.140625" style="62"/>
    <col min="6913" max="6913" width="40.85546875" style="62" customWidth="1"/>
    <col min="6914" max="6914" width="41.85546875" style="62" customWidth="1"/>
    <col min="6915" max="6918" width="0" style="62" hidden="1" customWidth="1"/>
    <col min="6919" max="7168" width="9.140625" style="62"/>
    <col min="7169" max="7169" width="40.85546875" style="62" customWidth="1"/>
    <col min="7170" max="7170" width="41.85546875" style="62" customWidth="1"/>
    <col min="7171" max="7174" width="0" style="62" hidden="1" customWidth="1"/>
    <col min="7175" max="7424" width="9.140625" style="62"/>
    <col min="7425" max="7425" width="40.85546875" style="62" customWidth="1"/>
    <col min="7426" max="7426" width="41.85546875" style="62" customWidth="1"/>
    <col min="7427" max="7430" width="0" style="62" hidden="1" customWidth="1"/>
    <col min="7431" max="7680" width="9.140625" style="62"/>
    <col min="7681" max="7681" width="40.85546875" style="62" customWidth="1"/>
    <col min="7682" max="7682" width="41.85546875" style="62" customWidth="1"/>
    <col min="7683" max="7686" width="0" style="62" hidden="1" customWidth="1"/>
    <col min="7687" max="7936" width="9.140625" style="62"/>
    <col min="7937" max="7937" width="40.85546875" style="62" customWidth="1"/>
    <col min="7938" max="7938" width="41.85546875" style="62" customWidth="1"/>
    <col min="7939" max="7942" width="0" style="62" hidden="1" customWidth="1"/>
    <col min="7943" max="8192" width="9.140625" style="62"/>
    <col min="8193" max="8193" width="40.85546875" style="62" customWidth="1"/>
    <col min="8194" max="8194" width="41.85546875" style="62" customWidth="1"/>
    <col min="8195" max="8198" width="0" style="62" hidden="1" customWidth="1"/>
    <col min="8199" max="8448" width="9.140625" style="62"/>
    <col min="8449" max="8449" width="40.85546875" style="62" customWidth="1"/>
    <col min="8450" max="8450" width="41.85546875" style="62" customWidth="1"/>
    <col min="8451" max="8454" width="0" style="62" hidden="1" customWidth="1"/>
    <col min="8455" max="8704" width="9.140625" style="62"/>
    <col min="8705" max="8705" width="40.85546875" style="62" customWidth="1"/>
    <col min="8706" max="8706" width="41.85546875" style="62" customWidth="1"/>
    <col min="8707" max="8710" width="0" style="62" hidden="1" customWidth="1"/>
    <col min="8711" max="8960" width="9.140625" style="62"/>
    <col min="8961" max="8961" width="40.85546875" style="62" customWidth="1"/>
    <col min="8962" max="8962" width="41.85546875" style="62" customWidth="1"/>
    <col min="8963" max="8966" width="0" style="62" hidden="1" customWidth="1"/>
    <col min="8967" max="9216" width="9.140625" style="62"/>
    <col min="9217" max="9217" width="40.85546875" style="62" customWidth="1"/>
    <col min="9218" max="9218" width="41.85546875" style="62" customWidth="1"/>
    <col min="9219" max="9222" width="0" style="62" hidden="1" customWidth="1"/>
    <col min="9223" max="9472" width="9.140625" style="62"/>
    <col min="9473" max="9473" width="40.85546875" style="62" customWidth="1"/>
    <col min="9474" max="9474" width="41.85546875" style="62" customWidth="1"/>
    <col min="9475" max="9478" width="0" style="62" hidden="1" customWidth="1"/>
    <col min="9479" max="9728" width="9.140625" style="62"/>
    <col min="9729" max="9729" width="40.85546875" style="62" customWidth="1"/>
    <col min="9730" max="9730" width="41.85546875" style="62" customWidth="1"/>
    <col min="9731" max="9734" width="0" style="62" hidden="1" customWidth="1"/>
    <col min="9735" max="9984" width="9.140625" style="62"/>
    <col min="9985" max="9985" width="40.85546875" style="62" customWidth="1"/>
    <col min="9986" max="9986" width="41.85546875" style="62" customWidth="1"/>
    <col min="9987" max="9990" width="0" style="62" hidden="1" customWidth="1"/>
    <col min="9991" max="10240" width="9.140625" style="62"/>
    <col min="10241" max="10241" width="40.85546875" style="62" customWidth="1"/>
    <col min="10242" max="10242" width="41.85546875" style="62" customWidth="1"/>
    <col min="10243" max="10246" width="0" style="62" hidden="1" customWidth="1"/>
    <col min="10247" max="10496" width="9.140625" style="62"/>
    <col min="10497" max="10497" width="40.85546875" style="62" customWidth="1"/>
    <col min="10498" max="10498" width="41.85546875" style="62" customWidth="1"/>
    <col min="10499" max="10502" width="0" style="62" hidden="1" customWidth="1"/>
    <col min="10503" max="10752" width="9.140625" style="62"/>
    <col min="10753" max="10753" width="40.85546875" style="62" customWidth="1"/>
    <col min="10754" max="10754" width="41.85546875" style="62" customWidth="1"/>
    <col min="10755" max="10758" width="0" style="62" hidden="1" customWidth="1"/>
    <col min="10759" max="11008" width="9.140625" style="62"/>
    <col min="11009" max="11009" width="40.85546875" style="62" customWidth="1"/>
    <col min="11010" max="11010" width="41.85546875" style="62" customWidth="1"/>
    <col min="11011" max="11014" width="0" style="62" hidden="1" customWidth="1"/>
    <col min="11015" max="11264" width="9.140625" style="62"/>
    <col min="11265" max="11265" width="40.85546875" style="62" customWidth="1"/>
    <col min="11266" max="11266" width="41.85546875" style="62" customWidth="1"/>
    <col min="11267" max="11270" width="0" style="62" hidden="1" customWidth="1"/>
    <col min="11271" max="11520" width="9.140625" style="62"/>
    <col min="11521" max="11521" width="40.85546875" style="62" customWidth="1"/>
    <col min="11522" max="11522" width="41.85546875" style="62" customWidth="1"/>
    <col min="11523" max="11526" width="0" style="62" hidden="1" customWidth="1"/>
    <col min="11527" max="11776" width="9.140625" style="62"/>
    <col min="11777" max="11777" width="40.85546875" style="62" customWidth="1"/>
    <col min="11778" max="11778" width="41.85546875" style="62" customWidth="1"/>
    <col min="11779" max="11782" width="0" style="62" hidden="1" customWidth="1"/>
    <col min="11783" max="12032" width="9.140625" style="62"/>
    <col min="12033" max="12033" width="40.85546875" style="62" customWidth="1"/>
    <col min="12034" max="12034" width="41.85546875" style="62" customWidth="1"/>
    <col min="12035" max="12038" width="0" style="62" hidden="1" customWidth="1"/>
    <col min="12039" max="12288" width="9.140625" style="62"/>
    <col min="12289" max="12289" width="40.85546875" style="62" customWidth="1"/>
    <col min="12290" max="12290" width="41.85546875" style="62" customWidth="1"/>
    <col min="12291" max="12294" width="0" style="62" hidden="1" customWidth="1"/>
    <col min="12295" max="12544" width="9.140625" style="62"/>
    <col min="12545" max="12545" width="40.85546875" style="62" customWidth="1"/>
    <col min="12546" max="12546" width="41.85546875" style="62" customWidth="1"/>
    <col min="12547" max="12550" width="0" style="62" hidden="1" customWidth="1"/>
    <col min="12551" max="12800" width="9.140625" style="62"/>
    <col min="12801" max="12801" width="40.85546875" style="62" customWidth="1"/>
    <col min="12802" max="12802" width="41.85546875" style="62" customWidth="1"/>
    <col min="12803" max="12806" width="0" style="62" hidden="1" customWidth="1"/>
    <col min="12807" max="13056" width="9.140625" style="62"/>
    <col min="13057" max="13057" width="40.85546875" style="62" customWidth="1"/>
    <col min="13058" max="13058" width="41.85546875" style="62" customWidth="1"/>
    <col min="13059" max="13062" width="0" style="62" hidden="1" customWidth="1"/>
    <col min="13063" max="13312" width="9.140625" style="62"/>
    <col min="13313" max="13313" width="40.85546875" style="62" customWidth="1"/>
    <col min="13314" max="13314" width="41.85546875" style="62" customWidth="1"/>
    <col min="13315" max="13318" width="0" style="62" hidden="1" customWidth="1"/>
    <col min="13319" max="13568" width="9.140625" style="62"/>
    <col min="13569" max="13569" width="40.85546875" style="62" customWidth="1"/>
    <col min="13570" max="13570" width="41.85546875" style="62" customWidth="1"/>
    <col min="13571" max="13574" width="0" style="62" hidden="1" customWidth="1"/>
    <col min="13575" max="13824" width="9.140625" style="62"/>
    <col min="13825" max="13825" width="40.85546875" style="62" customWidth="1"/>
    <col min="13826" max="13826" width="41.85546875" style="62" customWidth="1"/>
    <col min="13827" max="13830" width="0" style="62" hidden="1" customWidth="1"/>
    <col min="13831" max="14080" width="9.140625" style="62"/>
    <col min="14081" max="14081" width="40.85546875" style="62" customWidth="1"/>
    <col min="14082" max="14082" width="41.85546875" style="62" customWidth="1"/>
    <col min="14083" max="14086" width="0" style="62" hidden="1" customWidth="1"/>
    <col min="14087" max="14336" width="9.140625" style="62"/>
    <col min="14337" max="14337" width="40.85546875" style="62" customWidth="1"/>
    <col min="14338" max="14338" width="41.85546875" style="62" customWidth="1"/>
    <col min="14339" max="14342" width="0" style="62" hidden="1" customWidth="1"/>
    <col min="14343" max="14592" width="9.140625" style="62"/>
    <col min="14593" max="14593" width="40.85546875" style="62" customWidth="1"/>
    <col min="14594" max="14594" width="41.85546875" style="62" customWidth="1"/>
    <col min="14595" max="14598" width="0" style="62" hidden="1" customWidth="1"/>
    <col min="14599" max="14848" width="9.140625" style="62"/>
    <col min="14849" max="14849" width="40.85546875" style="62" customWidth="1"/>
    <col min="14850" max="14850" width="41.85546875" style="62" customWidth="1"/>
    <col min="14851" max="14854" width="0" style="62" hidden="1" customWidth="1"/>
    <col min="14855" max="15104" width="9.140625" style="62"/>
    <col min="15105" max="15105" width="40.85546875" style="62" customWidth="1"/>
    <col min="15106" max="15106" width="41.85546875" style="62" customWidth="1"/>
    <col min="15107" max="15110" width="0" style="62" hidden="1" customWidth="1"/>
    <col min="15111" max="15360" width="9.140625" style="62"/>
    <col min="15361" max="15361" width="40.85546875" style="62" customWidth="1"/>
    <col min="15362" max="15362" width="41.85546875" style="62" customWidth="1"/>
    <col min="15363" max="15366" width="0" style="62" hidden="1" customWidth="1"/>
    <col min="15367" max="15616" width="9.140625" style="62"/>
    <col min="15617" max="15617" width="40.85546875" style="62" customWidth="1"/>
    <col min="15618" max="15618" width="41.85546875" style="62" customWidth="1"/>
    <col min="15619" max="15622" width="0" style="62" hidden="1" customWidth="1"/>
    <col min="15623" max="15872" width="9.140625" style="62"/>
    <col min="15873" max="15873" width="40.85546875" style="62" customWidth="1"/>
    <col min="15874" max="15874" width="41.85546875" style="62" customWidth="1"/>
    <col min="15875" max="15878" width="0" style="62" hidden="1" customWidth="1"/>
    <col min="15879" max="16128" width="9.140625" style="62"/>
    <col min="16129" max="16129" width="40.85546875" style="62" customWidth="1"/>
    <col min="16130" max="16130" width="41.85546875" style="62" customWidth="1"/>
    <col min="16131" max="16134" width="0" style="62" hidden="1" customWidth="1"/>
    <col min="16135" max="16384" width="9.140625" style="62"/>
  </cols>
  <sheetData>
    <row r="1" spans="1:7" customFormat="1" ht="15.75" customHeight="1">
      <c r="A1" s="409" t="s">
        <v>720</v>
      </c>
      <c r="B1" s="409"/>
      <c r="C1" s="409"/>
      <c r="D1" s="409"/>
      <c r="E1" s="259"/>
      <c r="F1" s="259"/>
    </row>
    <row r="2" spans="1:7" customFormat="1" ht="18" customHeight="1">
      <c r="A2" s="374" t="s">
        <v>427</v>
      </c>
      <c r="B2" s="374"/>
      <c r="C2" s="374"/>
      <c r="D2" s="374"/>
      <c r="E2" s="260"/>
    </row>
    <row r="3" spans="1:7" customFormat="1" ht="18" customHeight="1">
      <c r="A3" s="374" t="s">
        <v>1</v>
      </c>
      <c r="B3" s="374"/>
      <c r="C3" s="374"/>
      <c r="D3" s="374"/>
      <c r="E3" s="260"/>
    </row>
    <row r="4" spans="1:7" customFormat="1" ht="18" customHeight="1">
      <c r="A4" s="374" t="s">
        <v>445</v>
      </c>
      <c r="B4" s="374"/>
      <c r="C4" s="374"/>
      <c r="D4" s="374"/>
      <c r="E4" s="260"/>
    </row>
    <row r="5" spans="1:7" customFormat="1" ht="15.75" customHeight="1">
      <c r="A5" s="374" t="s">
        <v>701</v>
      </c>
      <c r="B5" s="374"/>
      <c r="C5" s="374"/>
      <c r="D5" s="374"/>
      <c r="E5" s="260"/>
    </row>
    <row r="6" spans="1:7" ht="20.25" customHeight="1">
      <c r="B6" s="245"/>
      <c r="C6" s="245"/>
      <c r="D6" s="245"/>
    </row>
    <row r="7" spans="1:7">
      <c r="A7" s="408" t="s">
        <v>561</v>
      </c>
      <c r="B7" s="408"/>
      <c r="C7" s="408"/>
      <c r="D7" s="408"/>
      <c r="E7" s="246"/>
      <c r="F7" s="246"/>
      <c r="G7" s="246"/>
    </row>
    <row r="8" spans="1:7" ht="32.25" customHeight="1">
      <c r="A8" s="417" t="s">
        <v>703</v>
      </c>
      <c r="B8" s="417"/>
      <c r="C8" s="417"/>
      <c r="D8" s="417"/>
      <c r="E8" s="247"/>
      <c r="F8" s="247"/>
      <c r="G8" s="247"/>
    </row>
    <row r="9" spans="1:7">
      <c r="A9" s="407"/>
      <c r="B9" s="407"/>
      <c r="C9" s="407"/>
      <c r="D9" s="247"/>
      <c r="E9" s="247"/>
      <c r="F9" s="247"/>
      <c r="G9" s="247"/>
    </row>
    <row r="10" spans="1:7">
      <c r="B10" s="248"/>
      <c r="D10" s="248" t="s">
        <v>699</v>
      </c>
    </row>
    <row r="11" spans="1:7" ht="23.25" customHeight="1">
      <c r="A11" s="411" t="s">
        <v>4</v>
      </c>
      <c r="B11" s="414" t="s">
        <v>429</v>
      </c>
      <c r="C11" s="415" t="s">
        <v>711</v>
      </c>
      <c r="D11" s="416" t="s">
        <v>710</v>
      </c>
    </row>
    <row r="12" spans="1:7" ht="1.5" customHeight="1">
      <c r="A12" s="413"/>
      <c r="B12" s="414"/>
      <c r="C12" s="415"/>
      <c r="D12" s="416"/>
    </row>
    <row r="13" spans="1:7" ht="15.75" hidden="1" customHeight="1">
      <c r="A13" s="249" t="s">
        <v>700</v>
      </c>
      <c r="B13" s="414"/>
      <c r="C13" s="62" t="s">
        <v>584</v>
      </c>
      <c r="D13" s="96" t="s">
        <v>585</v>
      </c>
    </row>
    <row r="14" spans="1:7" s="96" customFormat="1" ht="16.5" hidden="1" customHeight="1">
      <c r="A14" s="250" t="s">
        <v>564</v>
      </c>
      <c r="B14" s="251"/>
      <c r="C14" s="254"/>
      <c r="D14" s="255">
        <f>+B14+C14</f>
        <v>0</v>
      </c>
    </row>
    <row r="15" spans="1:7" ht="15" hidden="1" customHeight="1">
      <c r="A15" s="249" t="s">
        <v>565</v>
      </c>
      <c r="B15" s="251"/>
      <c r="C15" s="256"/>
      <c r="D15" s="255">
        <f>+B15+C15</f>
        <v>0</v>
      </c>
    </row>
    <row r="16" spans="1:7" ht="15" customHeight="1">
      <c r="A16" s="249" t="s">
        <v>566</v>
      </c>
      <c r="B16" s="251">
        <v>15</v>
      </c>
      <c r="C16" s="256">
        <v>15</v>
      </c>
      <c r="D16" s="255">
        <f>C16/B16*100</f>
        <v>100</v>
      </c>
    </row>
    <row r="17" spans="1:4" ht="16.5" hidden="1" customHeight="1">
      <c r="A17" s="249" t="s">
        <v>567</v>
      </c>
      <c r="B17" s="251"/>
      <c r="C17" s="256"/>
      <c r="D17" s="255">
        <f t="shared" ref="D17:D19" si="0">+B17+C17</f>
        <v>0</v>
      </c>
    </row>
    <row r="18" spans="1:4" ht="17.25" hidden="1" customHeight="1">
      <c r="A18" s="249" t="s">
        <v>568</v>
      </c>
      <c r="B18" s="251"/>
      <c r="C18" s="256"/>
      <c r="D18" s="255">
        <f t="shared" si="0"/>
        <v>0</v>
      </c>
    </row>
    <row r="19" spans="1:4" ht="19.5" customHeight="1">
      <c r="A19" s="252" t="s">
        <v>434</v>
      </c>
      <c r="B19" s="253">
        <f>SUM(B13:B18)</f>
        <v>15</v>
      </c>
      <c r="C19" s="257">
        <f>SUM(C13:C18)</f>
        <v>15</v>
      </c>
      <c r="D19" s="258">
        <f t="shared" si="0"/>
        <v>30</v>
      </c>
    </row>
  </sheetData>
  <mergeCells count="12">
    <mergeCell ref="A8:D8"/>
    <mergeCell ref="A9:C9"/>
    <mergeCell ref="A11:A12"/>
    <mergeCell ref="C11:C12"/>
    <mergeCell ref="D11:D12"/>
    <mergeCell ref="B11:B13"/>
    <mergeCell ref="A7:D7"/>
    <mergeCell ref="A1:D1"/>
    <mergeCell ref="A2:D2"/>
    <mergeCell ref="A3:D3"/>
    <mergeCell ref="A4:D4"/>
    <mergeCell ref="A5:D5"/>
  </mergeCells>
  <pageMargins left="1.02" right="0.3" top="1" bottom="1" header="0.5" footer="0.5"/>
  <pageSetup paperSize="9" scale="93" orientation="portrait" r:id="rId1"/>
  <headerFooter alignWithMargins="0"/>
  <colBreaks count="1" manualBreakCount="1">
    <brk id="4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H18"/>
  <sheetViews>
    <sheetView topLeftCell="A10" workbookViewId="0">
      <selection activeCell="I21" sqref="I21"/>
    </sheetView>
  </sheetViews>
  <sheetFormatPr defaultRowHeight="12.75"/>
  <cols>
    <col min="1" max="1" width="4.140625" style="305" customWidth="1"/>
    <col min="2" max="2" width="30.140625" style="305" customWidth="1"/>
    <col min="3" max="3" width="7.42578125" style="305" customWidth="1"/>
    <col min="4" max="4" width="20" style="305" customWidth="1"/>
    <col min="5" max="5" width="16" style="327" customWidth="1"/>
    <col min="6" max="6" width="11.5703125" style="305" customWidth="1"/>
    <col min="7" max="256" width="9.140625" style="305"/>
    <col min="257" max="257" width="4.140625" style="305" customWidth="1"/>
    <col min="258" max="258" width="30.140625" style="305" customWidth="1"/>
    <col min="259" max="259" width="7.42578125" style="305" customWidth="1"/>
    <col min="260" max="260" width="20" style="305" customWidth="1"/>
    <col min="261" max="261" width="16" style="305" customWidth="1"/>
    <col min="262" max="262" width="11.5703125" style="305" customWidth="1"/>
    <col min="263" max="512" width="9.140625" style="305"/>
    <col min="513" max="513" width="4.140625" style="305" customWidth="1"/>
    <col min="514" max="514" width="30.140625" style="305" customWidth="1"/>
    <col min="515" max="515" width="7.42578125" style="305" customWidth="1"/>
    <col min="516" max="516" width="20" style="305" customWidth="1"/>
    <col min="517" max="517" width="16" style="305" customWidth="1"/>
    <col min="518" max="518" width="11.5703125" style="305" customWidth="1"/>
    <col min="519" max="768" width="9.140625" style="305"/>
    <col min="769" max="769" width="4.140625" style="305" customWidth="1"/>
    <col min="770" max="770" width="30.140625" style="305" customWidth="1"/>
    <col min="771" max="771" width="7.42578125" style="305" customWidth="1"/>
    <col min="772" max="772" width="20" style="305" customWidth="1"/>
    <col min="773" max="773" width="16" style="305" customWidth="1"/>
    <col min="774" max="774" width="11.5703125" style="305" customWidth="1"/>
    <col min="775" max="1024" width="9.140625" style="305"/>
    <col min="1025" max="1025" width="4.140625" style="305" customWidth="1"/>
    <col min="1026" max="1026" width="30.140625" style="305" customWidth="1"/>
    <col min="1027" max="1027" width="7.42578125" style="305" customWidth="1"/>
    <col min="1028" max="1028" width="20" style="305" customWidth="1"/>
    <col min="1029" max="1029" width="16" style="305" customWidth="1"/>
    <col min="1030" max="1030" width="11.5703125" style="305" customWidth="1"/>
    <col min="1031" max="1280" width="9.140625" style="305"/>
    <col min="1281" max="1281" width="4.140625" style="305" customWidth="1"/>
    <col min="1282" max="1282" width="30.140625" style="305" customWidth="1"/>
    <col min="1283" max="1283" width="7.42578125" style="305" customWidth="1"/>
    <col min="1284" max="1284" width="20" style="305" customWidth="1"/>
    <col min="1285" max="1285" width="16" style="305" customWidth="1"/>
    <col min="1286" max="1286" width="11.5703125" style="305" customWidth="1"/>
    <col min="1287" max="1536" width="9.140625" style="305"/>
    <col min="1537" max="1537" width="4.140625" style="305" customWidth="1"/>
    <col min="1538" max="1538" width="30.140625" style="305" customWidth="1"/>
    <col min="1539" max="1539" width="7.42578125" style="305" customWidth="1"/>
    <col min="1540" max="1540" width="20" style="305" customWidth="1"/>
    <col min="1541" max="1541" width="16" style="305" customWidth="1"/>
    <col min="1542" max="1542" width="11.5703125" style="305" customWidth="1"/>
    <col min="1543" max="1792" width="9.140625" style="305"/>
    <col min="1793" max="1793" width="4.140625" style="305" customWidth="1"/>
    <col min="1794" max="1794" width="30.140625" style="305" customWidth="1"/>
    <col min="1795" max="1795" width="7.42578125" style="305" customWidth="1"/>
    <col min="1796" max="1796" width="20" style="305" customWidth="1"/>
    <col min="1797" max="1797" width="16" style="305" customWidth="1"/>
    <col min="1798" max="1798" width="11.5703125" style="305" customWidth="1"/>
    <col min="1799" max="2048" width="9.140625" style="305"/>
    <col min="2049" max="2049" width="4.140625" style="305" customWidth="1"/>
    <col min="2050" max="2050" width="30.140625" style="305" customWidth="1"/>
    <col min="2051" max="2051" width="7.42578125" style="305" customWidth="1"/>
    <col min="2052" max="2052" width="20" style="305" customWidth="1"/>
    <col min="2053" max="2053" width="16" style="305" customWidth="1"/>
    <col min="2054" max="2054" width="11.5703125" style="305" customWidth="1"/>
    <col min="2055" max="2304" width="9.140625" style="305"/>
    <col min="2305" max="2305" width="4.140625" style="305" customWidth="1"/>
    <col min="2306" max="2306" width="30.140625" style="305" customWidth="1"/>
    <col min="2307" max="2307" width="7.42578125" style="305" customWidth="1"/>
    <col min="2308" max="2308" width="20" style="305" customWidth="1"/>
    <col min="2309" max="2309" width="16" style="305" customWidth="1"/>
    <col min="2310" max="2310" width="11.5703125" style="305" customWidth="1"/>
    <col min="2311" max="2560" width="9.140625" style="305"/>
    <col min="2561" max="2561" width="4.140625" style="305" customWidth="1"/>
    <col min="2562" max="2562" width="30.140625" style="305" customWidth="1"/>
    <col min="2563" max="2563" width="7.42578125" style="305" customWidth="1"/>
    <col min="2564" max="2564" width="20" style="305" customWidth="1"/>
    <col min="2565" max="2565" width="16" style="305" customWidth="1"/>
    <col min="2566" max="2566" width="11.5703125" style="305" customWidth="1"/>
    <col min="2567" max="2816" width="9.140625" style="305"/>
    <col min="2817" max="2817" width="4.140625" style="305" customWidth="1"/>
    <col min="2818" max="2818" width="30.140625" style="305" customWidth="1"/>
    <col min="2819" max="2819" width="7.42578125" style="305" customWidth="1"/>
    <col min="2820" max="2820" width="20" style="305" customWidth="1"/>
    <col min="2821" max="2821" width="16" style="305" customWidth="1"/>
    <col min="2822" max="2822" width="11.5703125" style="305" customWidth="1"/>
    <col min="2823" max="3072" width="9.140625" style="305"/>
    <col min="3073" max="3073" width="4.140625" style="305" customWidth="1"/>
    <col min="3074" max="3074" width="30.140625" style="305" customWidth="1"/>
    <col min="3075" max="3075" width="7.42578125" style="305" customWidth="1"/>
    <col min="3076" max="3076" width="20" style="305" customWidth="1"/>
    <col min="3077" max="3077" width="16" style="305" customWidth="1"/>
    <col min="3078" max="3078" width="11.5703125" style="305" customWidth="1"/>
    <col min="3079" max="3328" width="9.140625" style="305"/>
    <col min="3329" max="3329" width="4.140625" style="305" customWidth="1"/>
    <col min="3330" max="3330" width="30.140625" style="305" customWidth="1"/>
    <col min="3331" max="3331" width="7.42578125" style="305" customWidth="1"/>
    <col min="3332" max="3332" width="20" style="305" customWidth="1"/>
    <col min="3333" max="3333" width="16" style="305" customWidth="1"/>
    <col min="3334" max="3334" width="11.5703125" style="305" customWidth="1"/>
    <col min="3335" max="3584" width="9.140625" style="305"/>
    <col min="3585" max="3585" width="4.140625" style="305" customWidth="1"/>
    <col min="3586" max="3586" width="30.140625" style="305" customWidth="1"/>
    <col min="3587" max="3587" width="7.42578125" style="305" customWidth="1"/>
    <col min="3588" max="3588" width="20" style="305" customWidth="1"/>
    <col min="3589" max="3589" width="16" style="305" customWidth="1"/>
    <col min="3590" max="3590" width="11.5703125" style="305" customWidth="1"/>
    <col min="3591" max="3840" width="9.140625" style="305"/>
    <col min="3841" max="3841" width="4.140625" style="305" customWidth="1"/>
    <col min="3842" max="3842" width="30.140625" style="305" customWidth="1"/>
    <col min="3843" max="3843" width="7.42578125" style="305" customWidth="1"/>
    <col min="3844" max="3844" width="20" style="305" customWidth="1"/>
    <col min="3845" max="3845" width="16" style="305" customWidth="1"/>
    <col min="3846" max="3846" width="11.5703125" style="305" customWidth="1"/>
    <col min="3847" max="4096" width="9.140625" style="305"/>
    <col min="4097" max="4097" width="4.140625" style="305" customWidth="1"/>
    <col min="4098" max="4098" width="30.140625" style="305" customWidth="1"/>
    <col min="4099" max="4099" width="7.42578125" style="305" customWidth="1"/>
    <col min="4100" max="4100" width="20" style="305" customWidth="1"/>
    <col min="4101" max="4101" width="16" style="305" customWidth="1"/>
    <col min="4102" max="4102" width="11.5703125" style="305" customWidth="1"/>
    <col min="4103" max="4352" width="9.140625" style="305"/>
    <col min="4353" max="4353" width="4.140625" style="305" customWidth="1"/>
    <col min="4354" max="4354" width="30.140625" style="305" customWidth="1"/>
    <col min="4355" max="4355" width="7.42578125" style="305" customWidth="1"/>
    <col min="4356" max="4356" width="20" style="305" customWidth="1"/>
    <col min="4357" max="4357" width="16" style="305" customWidth="1"/>
    <col min="4358" max="4358" width="11.5703125" style="305" customWidth="1"/>
    <col min="4359" max="4608" width="9.140625" style="305"/>
    <col min="4609" max="4609" width="4.140625" style="305" customWidth="1"/>
    <col min="4610" max="4610" width="30.140625" style="305" customWidth="1"/>
    <col min="4611" max="4611" width="7.42578125" style="305" customWidth="1"/>
    <col min="4612" max="4612" width="20" style="305" customWidth="1"/>
    <col min="4613" max="4613" width="16" style="305" customWidth="1"/>
    <col min="4614" max="4614" width="11.5703125" style="305" customWidth="1"/>
    <col min="4615" max="4864" width="9.140625" style="305"/>
    <col min="4865" max="4865" width="4.140625" style="305" customWidth="1"/>
    <col min="4866" max="4866" width="30.140625" style="305" customWidth="1"/>
    <col min="4867" max="4867" width="7.42578125" style="305" customWidth="1"/>
    <col min="4868" max="4868" width="20" style="305" customWidth="1"/>
    <col min="4869" max="4869" width="16" style="305" customWidth="1"/>
    <col min="4870" max="4870" width="11.5703125" style="305" customWidth="1"/>
    <col min="4871" max="5120" width="9.140625" style="305"/>
    <col min="5121" max="5121" width="4.140625" style="305" customWidth="1"/>
    <col min="5122" max="5122" width="30.140625" style="305" customWidth="1"/>
    <col min="5123" max="5123" width="7.42578125" style="305" customWidth="1"/>
    <col min="5124" max="5124" width="20" style="305" customWidth="1"/>
    <col min="5125" max="5125" width="16" style="305" customWidth="1"/>
    <col min="5126" max="5126" width="11.5703125" style="305" customWidth="1"/>
    <col min="5127" max="5376" width="9.140625" style="305"/>
    <col min="5377" max="5377" width="4.140625" style="305" customWidth="1"/>
    <col min="5378" max="5378" width="30.140625" style="305" customWidth="1"/>
    <col min="5379" max="5379" width="7.42578125" style="305" customWidth="1"/>
    <col min="5380" max="5380" width="20" style="305" customWidth="1"/>
    <col min="5381" max="5381" width="16" style="305" customWidth="1"/>
    <col min="5382" max="5382" width="11.5703125" style="305" customWidth="1"/>
    <col min="5383" max="5632" width="9.140625" style="305"/>
    <col min="5633" max="5633" width="4.140625" style="305" customWidth="1"/>
    <col min="5634" max="5634" width="30.140625" style="305" customWidth="1"/>
    <col min="5635" max="5635" width="7.42578125" style="305" customWidth="1"/>
    <col min="5636" max="5636" width="20" style="305" customWidth="1"/>
    <col min="5637" max="5637" width="16" style="305" customWidth="1"/>
    <col min="5638" max="5638" width="11.5703125" style="305" customWidth="1"/>
    <col min="5639" max="5888" width="9.140625" style="305"/>
    <col min="5889" max="5889" width="4.140625" style="305" customWidth="1"/>
    <col min="5890" max="5890" width="30.140625" style="305" customWidth="1"/>
    <col min="5891" max="5891" width="7.42578125" style="305" customWidth="1"/>
    <col min="5892" max="5892" width="20" style="305" customWidth="1"/>
    <col min="5893" max="5893" width="16" style="305" customWidth="1"/>
    <col min="5894" max="5894" width="11.5703125" style="305" customWidth="1"/>
    <col min="5895" max="6144" width="9.140625" style="305"/>
    <col min="6145" max="6145" width="4.140625" style="305" customWidth="1"/>
    <col min="6146" max="6146" width="30.140625" style="305" customWidth="1"/>
    <col min="6147" max="6147" width="7.42578125" style="305" customWidth="1"/>
    <col min="6148" max="6148" width="20" style="305" customWidth="1"/>
    <col min="6149" max="6149" width="16" style="305" customWidth="1"/>
    <col min="6150" max="6150" width="11.5703125" style="305" customWidth="1"/>
    <col min="6151" max="6400" width="9.140625" style="305"/>
    <col min="6401" max="6401" width="4.140625" style="305" customWidth="1"/>
    <col min="6402" max="6402" width="30.140625" style="305" customWidth="1"/>
    <col min="6403" max="6403" width="7.42578125" style="305" customWidth="1"/>
    <col min="6404" max="6404" width="20" style="305" customWidth="1"/>
    <col min="6405" max="6405" width="16" style="305" customWidth="1"/>
    <col min="6406" max="6406" width="11.5703125" style="305" customWidth="1"/>
    <col min="6407" max="6656" width="9.140625" style="305"/>
    <col min="6657" max="6657" width="4.140625" style="305" customWidth="1"/>
    <col min="6658" max="6658" width="30.140625" style="305" customWidth="1"/>
    <col min="6659" max="6659" width="7.42578125" style="305" customWidth="1"/>
    <col min="6660" max="6660" width="20" style="305" customWidth="1"/>
    <col min="6661" max="6661" width="16" style="305" customWidth="1"/>
    <col min="6662" max="6662" width="11.5703125" style="305" customWidth="1"/>
    <col min="6663" max="6912" width="9.140625" style="305"/>
    <col min="6913" max="6913" width="4.140625" style="305" customWidth="1"/>
    <col min="6914" max="6914" width="30.140625" style="305" customWidth="1"/>
    <col min="6915" max="6915" width="7.42578125" style="305" customWidth="1"/>
    <col min="6916" max="6916" width="20" style="305" customWidth="1"/>
    <col min="6917" max="6917" width="16" style="305" customWidth="1"/>
    <col min="6918" max="6918" width="11.5703125" style="305" customWidth="1"/>
    <col min="6919" max="7168" width="9.140625" style="305"/>
    <col min="7169" max="7169" width="4.140625" style="305" customWidth="1"/>
    <col min="7170" max="7170" width="30.140625" style="305" customWidth="1"/>
    <col min="7171" max="7171" width="7.42578125" style="305" customWidth="1"/>
    <col min="7172" max="7172" width="20" style="305" customWidth="1"/>
    <col min="7173" max="7173" width="16" style="305" customWidth="1"/>
    <col min="7174" max="7174" width="11.5703125" style="305" customWidth="1"/>
    <col min="7175" max="7424" width="9.140625" style="305"/>
    <col min="7425" max="7425" width="4.140625" style="305" customWidth="1"/>
    <col min="7426" max="7426" width="30.140625" style="305" customWidth="1"/>
    <col min="7427" max="7427" width="7.42578125" style="305" customWidth="1"/>
    <col min="7428" max="7428" width="20" style="305" customWidth="1"/>
    <col min="7429" max="7429" width="16" style="305" customWidth="1"/>
    <col min="7430" max="7430" width="11.5703125" style="305" customWidth="1"/>
    <col min="7431" max="7680" width="9.140625" style="305"/>
    <col min="7681" max="7681" width="4.140625" style="305" customWidth="1"/>
    <col min="7682" max="7682" width="30.140625" style="305" customWidth="1"/>
    <col min="7683" max="7683" width="7.42578125" style="305" customWidth="1"/>
    <col min="7684" max="7684" width="20" style="305" customWidth="1"/>
    <col min="7685" max="7685" width="16" style="305" customWidth="1"/>
    <col min="7686" max="7686" width="11.5703125" style="305" customWidth="1"/>
    <col min="7687" max="7936" width="9.140625" style="305"/>
    <col min="7937" max="7937" width="4.140625" style="305" customWidth="1"/>
    <col min="7938" max="7938" width="30.140625" style="305" customWidth="1"/>
    <col min="7939" max="7939" width="7.42578125" style="305" customWidth="1"/>
    <col min="7940" max="7940" width="20" style="305" customWidth="1"/>
    <col min="7941" max="7941" width="16" style="305" customWidth="1"/>
    <col min="7942" max="7942" width="11.5703125" style="305" customWidth="1"/>
    <col min="7943" max="8192" width="9.140625" style="305"/>
    <col min="8193" max="8193" width="4.140625" style="305" customWidth="1"/>
    <col min="8194" max="8194" width="30.140625" style="305" customWidth="1"/>
    <col min="8195" max="8195" width="7.42578125" style="305" customWidth="1"/>
    <col min="8196" max="8196" width="20" style="305" customWidth="1"/>
    <col min="8197" max="8197" width="16" style="305" customWidth="1"/>
    <col min="8198" max="8198" width="11.5703125" style="305" customWidth="1"/>
    <col min="8199" max="8448" width="9.140625" style="305"/>
    <col min="8449" max="8449" width="4.140625" style="305" customWidth="1"/>
    <col min="8450" max="8450" width="30.140625" style="305" customWidth="1"/>
    <col min="8451" max="8451" width="7.42578125" style="305" customWidth="1"/>
    <col min="8452" max="8452" width="20" style="305" customWidth="1"/>
    <col min="8453" max="8453" width="16" style="305" customWidth="1"/>
    <col min="8454" max="8454" width="11.5703125" style="305" customWidth="1"/>
    <col min="8455" max="8704" width="9.140625" style="305"/>
    <col min="8705" max="8705" width="4.140625" style="305" customWidth="1"/>
    <col min="8706" max="8706" width="30.140625" style="305" customWidth="1"/>
    <col min="8707" max="8707" width="7.42578125" style="305" customWidth="1"/>
    <col min="8708" max="8708" width="20" style="305" customWidth="1"/>
    <col min="8709" max="8709" width="16" style="305" customWidth="1"/>
    <col min="8710" max="8710" width="11.5703125" style="305" customWidth="1"/>
    <col min="8711" max="8960" width="9.140625" style="305"/>
    <col min="8961" max="8961" width="4.140625" style="305" customWidth="1"/>
    <col min="8962" max="8962" width="30.140625" style="305" customWidth="1"/>
    <col min="8963" max="8963" width="7.42578125" style="305" customWidth="1"/>
    <col min="8964" max="8964" width="20" style="305" customWidth="1"/>
    <col min="8965" max="8965" width="16" style="305" customWidth="1"/>
    <col min="8966" max="8966" width="11.5703125" style="305" customWidth="1"/>
    <col min="8967" max="9216" width="9.140625" style="305"/>
    <col min="9217" max="9217" width="4.140625" style="305" customWidth="1"/>
    <col min="9218" max="9218" width="30.140625" style="305" customWidth="1"/>
    <col min="9219" max="9219" width="7.42578125" style="305" customWidth="1"/>
    <col min="9220" max="9220" width="20" style="305" customWidth="1"/>
    <col min="9221" max="9221" width="16" style="305" customWidth="1"/>
    <col min="9222" max="9222" width="11.5703125" style="305" customWidth="1"/>
    <col min="9223" max="9472" width="9.140625" style="305"/>
    <col min="9473" max="9473" width="4.140625" style="305" customWidth="1"/>
    <col min="9474" max="9474" width="30.140625" style="305" customWidth="1"/>
    <col min="9475" max="9475" width="7.42578125" style="305" customWidth="1"/>
    <col min="9476" max="9476" width="20" style="305" customWidth="1"/>
    <col min="9477" max="9477" width="16" style="305" customWidth="1"/>
    <col min="9478" max="9478" width="11.5703125" style="305" customWidth="1"/>
    <col min="9479" max="9728" width="9.140625" style="305"/>
    <col min="9729" max="9729" width="4.140625" style="305" customWidth="1"/>
    <col min="9730" max="9730" width="30.140625" style="305" customWidth="1"/>
    <col min="9731" max="9731" width="7.42578125" style="305" customWidth="1"/>
    <col min="9732" max="9732" width="20" style="305" customWidth="1"/>
    <col min="9733" max="9733" width="16" style="305" customWidth="1"/>
    <col min="9734" max="9734" width="11.5703125" style="305" customWidth="1"/>
    <col min="9735" max="9984" width="9.140625" style="305"/>
    <col min="9985" max="9985" width="4.140625" style="305" customWidth="1"/>
    <col min="9986" max="9986" width="30.140625" style="305" customWidth="1"/>
    <col min="9987" max="9987" width="7.42578125" style="305" customWidth="1"/>
    <col min="9988" max="9988" width="20" style="305" customWidth="1"/>
    <col min="9989" max="9989" width="16" style="305" customWidth="1"/>
    <col min="9990" max="9990" width="11.5703125" style="305" customWidth="1"/>
    <col min="9991" max="10240" width="9.140625" style="305"/>
    <col min="10241" max="10241" width="4.140625" style="305" customWidth="1"/>
    <col min="10242" max="10242" width="30.140625" style="305" customWidth="1"/>
    <col min="10243" max="10243" width="7.42578125" style="305" customWidth="1"/>
    <col min="10244" max="10244" width="20" style="305" customWidth="1"/>
    <col min="10245" max="10245" width="16" style="305" customWidth="1"/>
    <col min="10246" max="10246" width="11.5703125" style="305" customWidth="1"/>
    <col min="10247" max="10496" width="9.140625" style="305"/>
    <col min="10497" max="10497" width="4.140625" style="305" customWidth="1"/>
    <col min="10498" max="10498" width="30.140625" style="305" customWidth="1"/>
    <col min="10499" max="10499" width="7.42578125" style="305" customWidth="1"/>
    <col min="10500" max="10500" width="20" style="305" customWidth="1"/>
    <col min="10501" max="10501" width="16" style="305" customWidth="1"/>
    <col min="10502" max="10502" width="11.5703125" style="305" customWidth="1"/>
    <col min="10503" max="10752" width="9.140625" style="305"/>
    <col min="10753" max="10753" width="4.140625" style="305" customWidth="1"/>
    <col min="10754" max="10754" width="30.140625" style="305" customWidth="1"/>
    <col min="10755" max="10755" width="7.42578125" style="305" customWidth="1"/>
    <col min="10756" max="10756" width="20" style="305" customWidth="1"/>
    <col min="10757" max="10757" width="16" style="305" customWidth="1"/>
    <col min="10758" max="10758" width="11.5703125" style="305" customWidth="1"/>
    <col min="10759" max="11008" width="9.140625" style="305"/>
    <col min="11009" max="11009" width="4.140625" style="305" customWidth="1"/>
    <col min="11010" max="11010" width="30.140625" style="305" customWidth="1"/>
    <col min="11011" max="11011" width="7.42578125" style="305" customWidth="1"/>
    <col min="11012" max="11012" width="20" style="305" customWidth="1"/>
    <col min="11013" max="11013" width="16" style="305" customWidth="1"/>
    <col min="11014" max="11014" width="11.5703125" style="305" customWidth="1"/>
    <col min="11015" max="11264" width="9.140625" style="305"/>
    <col min="11265" max="11265" width="4.140625" style="305" customWidth="1"/>
    <col min="11266" max="11266" width="30.140625" style="305" customWidth="1"/>
    <col min="11267" max="11267" width="7.42578125" style="305" customWidth="1"/>
    <col min="11268" max="11268" width="20" style="305" customWidth="1"/>
    <col min="11269" max="11269" width="16" style="305" customWidth="1"/>
    <col min="11270" max="11270" width="11.5703125" style="305" customWidth="1"/>
    <col min="11271" max="11520" width="9.140625" style="305"/>
    <col min="11521" max="11521" width="4.140625" style="305" customWidth="1"/>
    <col min="11522" max="11522" width="30.140625" style="305" customWidth="1"/>
    <col min="11523" max="11523" width="7.42578125" style="305" customWidth="1"/>
    <col min="11524" max="11524" width="20" style="305" customWidth="1"/>
    <col min="11525" max="11525" width="16" style="305" customWidth="1"/>
    <col min="11526" max="11526" width="11.5703125" style="305" customWidth="1"/>
    <col min="11527" max="11776" width="9.140625" style="305"/>
    <col min="11777" max="11777" width="4.140625" style="305" customWidth="1"/>
    <col min="11778" max="11778" width="30.140625" style="305" customWidth="1"/>
    <col min="11779" max="11779" width="7.42578125" style="305" customWidth="1"/>
    <col min="11780" max="11780" width="20" style="305" customWidth="1"/>
    <col min="11781" max="11781" width="16" style="305" customWidth="1"/>
    <col min="11782" max="11782" width="11.5703125" style="305" customWidth="1"/>
    <col min="11783" max="12032" width="9.140625" style="305"/>
    <col min="12033" max="12033" width="4.140625" style="305" customWidth="1"/>
    <col min="12034" max="12034" width="30.140625" style="305" customWidth="1"/>
    <col min="12035" max="12035" width="7.42578125" style="305" customWidth="1"/>
    <col min="12036" max="12036" width="20" style="305" customWidth="1"/>
    <col min="12037" max="12037" width="16" style="305" customWidth="1"/>
    <col min="12038" max="12038" width="11.5703125" style="305" customWidth="1"/>
    <col min="12039" max="12288" width="9.140625" style="305"/>
    <col min="12289" max="12289" width="4.140625" style="305" customWidth="1"/>
    <col min="12290" max="12290" width="30.140625" style="305" customWidth="1"/>
    <col min="12291" max="12291" width="7.42578125" style="305" customWidth="1"/>
    <col min="12292" max="12292" width="20" style="305" customWidth="1"/>
    <col min="12293" max="12293" width="16" style="305" customWidth="1"/>
    <col min="12294" max="12294" width="11.5703125" style="305" customWidth="1"/>
    <col min="12295" max="12544" width="9.140625" style="305"/>
    <col min="12545" max="12545" width="4.140625" style="305" customWidth="1"/>
    <col min="12546" max="12546" width="30.140625" style="305" customWidth="1"/>
    <col min="12547" max="12547" width="7.42578125" style="305" customWidth="1"/>
    <col min="12548" max="12548" width="20" style="305" customWidth="1"/>
    <col min="12549" max="12549" width="16" style="305" customWidth="1"/>
    <col min="12550" max="12550" width="11.5703125" style="305" customWidth="1"/>
    <col min="12551" max="12800" width="9.140625" style="305"/>
    <col min="12801" max="12801" width="4.140625" style="305" customWidth="1"/>
    <col min="12802" max="12802" width="30.140625" style="305" customWidth="1"/>
    <col min="12803" max="12803" width="7.42578125" style="305" customWidth="1"/>
    <col min="12804" max="12804" width="20" style="305" customWidth="1"/>
    <col min="12805" max="12805" width="16" style="305" customWidth="1"/>
    <col min="12806" max="12806" width="11.5703125" style="305" customWidth="1"/>
    <col min="12807" max="13056" width="9.140625" style="305"/>
    <col min="13057" max="13057" width="4.140625" style="305" customWidth="1"/>
    <col min="13058" max="13058" width="30.140625" style="305" customWidth="1"/>
    <col min="13059" max="13059" width="7.42578125" style="305" customWidth="1"/>
    <col min="13060" max="13060" width="20" style="305" customWidth="1"/>
    <col min="13061" max="13061" width="16" style="305" customWidth="1"/>
    <col min="13062" max="13062" width="11.5703125" style="305" customWidth="1"/>
    <col min="13063" max="13312" width="9.140625" style="305"/>
    <col min="13313" max="13313" width="4.140625" style="305" customWidth="1"/>
    <col min="13314" max="13314" width="30.140625" style="305" customWidth="1"/>
    <col min="13315" max="13315" width="7.42578125" style="305" customWidth="1"/>
    <col min="13316" max="13316" width="20" style="305" customWidth="1"/>
    <col min="13317" max="13317" width="16" style="305" customWidth="1"/>
    <col min="13318" max="13318" width="11.5703125" style="305" customWidth="1"/>
    <col min="13319" max="13568" width="9.140625" style="305"/>
    <col min="13569" max="13569" width="4.140625" style="305" customWidth="1"/>
    <col min="13570" max="13570" width="30.140625" style="305" customWidth="1"/>
    <col min="13571" max="13571" width="7.42578125" style="305" customWidth="1"/>
    <col min="13572" max="13572" width="20" style="305" customWidth="1"/>
    <col min="13573" max="13573" width="16" style="305" customWidth="1"/>
    <col min="13574" max="13574" width="11.5703125" style="305" customWidth="1"/>
    <col min="13575" max="13824" width="9.140625" style="305"/>
    <col min="13825" max="13825" width="4.140625" style="305" customWidth="1"/>
    <col min="13826" max="13826" width="30.140625" style="305" customWidth="1"/>
    <col min="13827" max="13827" width="7.42578125" style="305" customWidth="1"/>
    <col min="13828" max="13828" width="20" style="305" customWidth="1"/>
    <col min="13829" max="13829" width="16" style="305" customWidth="1"/>
    <col min="13830" max="13830" width="11.5703125" style="305" customWidth="1"/>
    <col min="13831" max="14080" width="9.140625" style="305"/>
    <col min="14081" max="14081" width="4.140625" style="305" customWidth="1"/>
    <col min="14082" max="14082" width="30.140625" style="305" customWidth="1"/>
    <col min="14083" max="14083" width="7.42578125" style="305" customWidth="1"/>
    <col min="14084" max="14084" width="20" style="305" customWidth="1"/>
    <col min="14085" max="14085" width="16" style="305" customWidth="1"/>
    <col min="14086" max="14086" width="11.5703125" style="305" customWidth="1"/>
    <col min="14087" max="14336" width="9.140625" style="305"/>
    <col min="14337" max="14337" width="4.140625" style="305" customWidth="1"/>
    <col min="14338" max="14338" width="30.140625" style="305" customWidth="1"/>
    <col min="14339" max="14339" width="7.42578125" style="305" customWidth="1"/>
    <col min="14340" max="14340" width="20" style="305" customWidth="1"/>
    <col min="14341" max="14341" width="16" style="305" customWidth="1"/>
    <col min="14342" max="14342" width="11.5703125" style="305" customWidth="1"/>
    <col min="14343" max="14592" width="9.140625" style="305"/>
    <col min="14593" max="14593" width="4.140625" style="305" customWidth="1"/>
    <col min="14594" max="14594" width="30.140625" style="305" customWidth="1"/>
    <col min="14595" max="14595" width="7.42578125" style="305" customWidth="1"/>
    <col min="14596" max="14596" width="20" style="305" customWidth="1"/>
    <col min="14597" max="14597" width="16" style="305" customWidth="1"/>
    <col min="14598" max="14598" width="11.5703125" style="305" customWidth="1"/>
    <col min="14599" max="14848" width="9.140625" style="305"/>
    <col min="14849" max="14849" width="4.140625" style="305" customWidth="1"/>
    <col min="14850" max="14850" width="30.140625" style="305" customWidth="1"/>
    <col min="14851" max="14851" width="7.42578125" style="305" customWidth="1"/>
    <col min="14852" max="14852" width="20" style="305" customWidth="1"/>
    <col min="14853" max="14853" width="16" style="305" customWidth="1"/>
    <col min="14854" max="14854" width="11.5703125" style="305" customWidth="1"/>
    <col min="14855" max="15104" width="9.140625" style="305"/>
    <col min="15105" max="15105" width="4.140625" style="305" customWidth="1"/>
    <col min="15106" max="15106" width="30.140625" style="305" customWidth="1"/>
    <col min="15107" max="15107" width="7.42578125" style="305" customWidth="1"/>
    <col min="15108" max="15108" width="20" style="305" customWidth="1"/>
    <col min="15109" max="15109" width="16" style="305" customWidth="1"/>
    <col min="15110" max="15110" width="11.5703125" style="305" customWidth="1"/>
    <col min="15111" max="15360" width="9.140625" style="305"/>
    <col min="15361" max="15361" width="4.140625" style="305" customWidth="1"/>
    <col min="15362" max="15362" width="30.140625" style="305" customWidth="1"/>
    <col min="15363" max="15363" width="7.42578125" style="305" customWidth="1"/>
    <col min="15364" max="15364" width="20" style="305" customWidth="1"/>
    <col min="15365" max="15365" width="16" style="305" customWidth="1"/>
    <col min="15366" max="15366" width="11.5703125" style="305" customWidth="1"/>
    <col min="15367" max="15616" width="9.140625" style="305"/>
    <col min="15617" max="15617" width="4.140625" style="305" customWidth="1"/>
    <col min="15618" max="15618" width="30.140625" style="305" customWidth="1"/>
    <col min="15619" max="15619" width="7.42578125" style="305" customWidth="1"/>
    <col min="15620" max="15620" width="20" style="305" customWidth="1"/>
    <col min="15621" max="15621" width="16" style="305" customWidth="1"/>
    <col min="15622" max="15622" width="11.5703125" style="305" customWidth="1"/>
    <col min="15623" max="15872" width="9.140625" style="305"/>
    <col min="15873" max="15873" width="4.140625" style="305" customWidth="1"/>
    <col min="15874" max="15874" width="30.140625" style="305" customWidth="1"/>
    <col min="15875" max="15875" width="7.42578125" style="305" customWidth="1"/>
    <col min="15876" max="15876" width="20" style="305" customWidth="1"/>
    <col min="15877" max="15877" width="16" style="305" customWidth="1"/>
    <col min="15878" max="15878" width="11.5703125" style="305" customWidth="1"/>
    <col min="15879" max="16128" width="9.140625" style="305"/>
    <col min="16129" max="16129" width="4.140625" style="305" customWidth="1"/>
    <col min="16130" max="16130" width="30.140625" style="305" customWidth="1"/>
    <col min="16131" max="16131" width="7.42578125" style="305" customWidth="1"/>
    <col min="16132" max="16132" width="20" style="305" customWidth="1"/>
    <col min="16133" max="16133" width="16" style="305" customWidth="1"/>
    <col min="16134" max="16134" width="11.5703125" style="305" customWidth="1"/>
    <col min="16135" max="16384" width="9.140625" style="305"/>
  </cols>
  <sheetData>
    <row r="1" spans="1:8">
      <c r="A1" s="419"/>
      <c r="B1" s="419"/>
      <c r="C1" s="419"/>
      <c r="D1" s="419"/>
      <c r="E1" s="419"/>
      <c r="F1" s="419"/>
    </row>
    <row r="2" spans="1:8" s="306" customFormat="1" ht="15.75">
      <c r="A2" s="420" t="s">
        <v>745</v>
      </c>
      <c r="B2" s="420"/>
      <c r="C2" s="420"/>
      <c r="D2" s="420"/>
      <c r="E2" s="420"/>
      <c r="F2" s="420"/>
    </row>
    <row r="3" spans="1:8" s="306" customFormat="1" ht="15.75">
      <c r="A3" s="420" t="s">
        <v>721</v>
      </c>
      <c r="B3" s="420"/>
      <c r="C3" s="420"/>
      <c r="D3" s="420"/>
      <c r="E3" s="420"/>
      <c r="F3" s="420"/>
    </row>
    <row r="4" spans="1:8" s="306" customFormat="1" ht="15.75">
      <c r="A4" s="420" t="s">
        <v>722</v>
      </c>
      <c r="B4" s="420"/>
      <c r="C4" s="420"/>
      <c r="D4" s="420"/>
      <c r="E4" s="420"/>
      <c r="F4" s="420"/>
    </row>
    <row r="5" spans="1:8" s="306" customFormat="1" ht="15.75">
      <c r="A5" s="420" t="s">
        <v>723</v>
      </c>
      <c r="B5" s="420"/>
      <c r="C5" s="420"/>
      <c r="D5" s="420"/>
      <c r="E5" s="420"/>
      <c r="F5" s="420"/>
    </row>
    <row r="6" spans="1:8" s="306" customFormat="1" ht="15.75">
      <c r="A6" s="307" t="s">
        <v>724</v>
      </c>
      <c r="B6" s="307"/>
      <c r="C6" s="307"/>
      <c r="D6" s="307"/>
      <c r="E6" s="308"/>
      <c r="F6" s="307"/>
    </row>
    <row r="7" spans="1:8">
      <c r="A7" s="418" t="s">
        <v>725</v>
      </c>
      <c r="B7" s="418"/>
      <c r="C7" s="418"/>
      <c r="D7" s="418"/>
      <c r="E7" s="418"/>
      <c r="F7" s="418"/>
    </row>
    <row r="8" spans="1:8">
      <c r="A8" s="418" t="s">
        <v>796</v>
      </c>
      <c r="B8" s="418"/>
      <c r="C8" s="418"/>
      <c r="D8" s="418"/>
      <c r="E8" s="418"/>
      <c r="F8" s="418"/>
    </row>
    <row r="9" spans="1:8">
      <c r="A9" s="309"/>
      <c r="B9" s="309"/>
      <c r="C9" s="309"/>
      <c r="D9" s="309"/>
      <c r="E9" s="310"/>
      <c r="F9" s="311" t="s">
        <v>467</v>
      </c>
    </row>
    <row r="10" spans="1:8" ht="29.25" customHeight="1">
      <c r="A10" s="47" t="s">
        <v>726</v>
      </c>
      <c r="B10" s="47" t="s">
        <v>727</v>
      </c>
      <c r="C10" s="47" t="s">
        <v>728</v>
      </c>
      <c r="D10" s="47" t="s">
        <v>729</v>
      </c>
      <c r="E10" s="312" t="s">
        <v>730</v>
      </c>
      <c r="F10" s="47" t="s">
        <v>731</v>
      </c>
    </row>
    <row r="11" spans="1:8" ht="25.5">
      <c r="A11" s="313">
        <v>1</v>
      </c>
      <c r="B11" s="314" t="s">
        <v>732</v>
      </c>
      <c r="C11" s="315">
        <v>340</v>
      </c>
      <c r="D11" s="314" t="s">
        <v>733</v>
      </c>
      <c r="E11" s="316" t="s">
        <v>734</v>
      </c>
      <c r="F11" s="317">
        <v>40</v>
      </c>
    </row>
    <row r="12" spans="1:8" ht="51">
      <c r="A12" s="313">
        <v>2</v>
      </c>
      <c r="B12" s="314" t="s">
        <v>735</v>
      </c>
      <c r="C12" s="315">
        <v>340</v>
      </c>
      <c r="D12" s="314" t="s">
        <v>733</v>
      </c>
      <c r="E12" s="316" t="s">
        <v>736</v>
      </c>
      <c r="F12" s="317">
        <v>27.6</v>
      </c>
    </row>
    <row r="13" spans="1:8" ht="51">
      <c r="A13" s="313">
        <v>3</v>
      </c>
      <c r="B13" s="314" t="s">
        <v>737</v>
      </c>
      <c r="C13" s="315">
        <v>340</v>
      </c>
      <c r="D13" s="314" t="s">
        <v>738</v>
      </c>
      <c r="E13" s="316" t="s">
        <v>739</v>
      </c>
      <c r="F13" s="317">
        <v>54.72</v>
      </c>
    </row>
    <row r="14" spans="1:8" ht="51">
      <c r="A14" s="313">
        <v>4</v>
      </c>
      <c r="B14" s="314" t="s">
        <v>740</v>
      </c>
      <c r="C14" s="315">
        <v>340</v>
      </c>
      <c r="D14" s="314" t="s">
        <v>738</v>
      </c>
      <c r="E14" s="316" t="s">
        <v>741</v>
      </c>
      <c r="F14" s="317">
        <v>27.68</v>
      </c>
    </row>
    <row r="15" spans="1:8">
      <c r="A15" s="313"/>
      <c r="B15" s="318" t="s">
        <v>464</v>
      </c>
      <c r="C15" s="319">
        <v>340</v>
      </c>
      <c r="D15" s="314"/>
      <c r="E15" s="316"/>
      <c r="F15" s="320">
        <f>SUM(F11:F14)</f>
        <v>150</v>
      </c>
      <c r="G15" s="305">
        <v>150</v>
      </c>
      <c r="H15" s="321">
        <f>G15-F15</f>
        <v>0</v>
      </c>
    </row>
    <row r="16" spans="1:8" ht="25.5">
      <c r="A16" s="313">
        <v>1</v>
      </c>
      <c r="B16" s="314" t="s">
        <v>742</v>
      </c>
      <c r="C16" s="315">
        <v>290</v>
      </c>
      <c r="D16" s="314" t="s">
        <v>743</v>
      </c>
      <c r="E16" s="316" t="s">
        <v>744</v>
      </c>
      <c r="F16" s="317">
        <v>5</v>
      </c>
    </row>
    <row r="17" spans="1:6" s="324" customFormat="1">
      <c r="A17" s="318"/>
      <c r="B17" s="318" t="s">
        <v>464</v>
      </c>
      <c r="C17" s="319">
        <v>290</v>
      </c>
      <c r="D17" s="322"/>
      <c r="E17" s="323"/>
      <c r="F17" s="320">
        <f>+F16</f>
        <v>5</v>
      </c>
    </row>
    <row r="18" spans="1:6" s="324" customFormat="1">
      <c r="A18" s="318"/>
      <c r="B18" s="322" t="s">
        <v>430</v>
      </c>
      <c r="C18" s="322"/>
      <c r="D18" s="322"/>
      <c r="E18" s="325"/>
      <c r="F18" s="326">
        <f>+F15+F17</f>
        <v>155</v>
      </c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82"/>
  <sheetViews>
    <sheetView topLeftCell="A74" workbookViewId="0">
      <selection activeCell="A78" sqref="A78:E82"/>
    </sheetView>
  </sheetViews>
  <sheetFormatPr defaultRowHeight="12.75"/>
  <cols>
    <col min="1" max="1" width="21.42578125" customWidth="1"/>
    <col min="2" max="2" width="21.42578125" style="343" customWidth="1"/>
    <col min="3" max="8" width="21.42578125" customWidth="1"/>
  </cols>
  <sheetData>
    <row r="1" spans="1:8" ht="43.5" thickBot="1">
      <c r="A1" s="328" t="s">
        <v>746</v>
      </c>
      <c r="B1" s="340" t="s">
        <v>753</v>
      </c>
      <c r="C1" s="329" t="s">
        <v>754</v>
      </c>
      <c r="D1" s="329" t="s">
        <v>747</v>
      </c>
      <c r="E1" s="329" t="s">
        <v>755</v>
      </c>
      <c r="F1" s="329" t="s">
        <v>748</v>
      </c>
      <c r="G1" s="329" t="s">
        <v>756</v>
      </c>
      <c r="H1" s="329" t="s">
        <v>749</v>
      </c>
    </row>
    <row r="2" spans="1:8" ht="15.75" thickBot="1">
      <c r="A2" s="330" t="s">
        <v>750</v>
      </c>
      <c r="B2" s="341">
        <v>332664.5</v>
      </c>
      <c r="C2" s="331">
        <v>361989.9</v>
      </c>
      <c r="D2" s="333">
        <f>C2/B2</f>
        <v>1.0881530791533212</v>
      </c>
      <c r="E2" s="331">
        <v>370285.6</v>
      </c>
      <c r="F2" s="333">
        <f>E2/C2</f>
        <v>1.0229169377377654</v>
      </c>
      <c r="G2" s="331">
        <f>'5+'!D82</f>
        <v>461850.40680000011</v>
      </c>
      <c r="H2" s="333">
        <f>G2/E2</f>
        <v>1.2472815761671536</v>
      </c>
    </row>
    <row r="3" spans="1:8" ht="15.75" thickBot="1">
      <c r="A3" s="330" t="s">
        <v>751</v>
      </c>
      <c r="B3" s="341">
        <v>350343.7</v>
      </c>
      <c r="C3" s="331">
        <v>361981.6</v>
      </c>
      <c r="D3" s="333">
        <f t="shared" ref="D3:D4" si="0">C3/B3</f>
        <v>1.0332185222682753</v>
      </c>
      <c r="E3" s="331">
        <v>370067.20000000001</v>
      </c>
      <c r="F3" s="333">
        <f t="shared" ref="F3:F4" si="1">E3/C3</f>
        <v>1.0223370469659232</v>
      </c>
      <c r="G3" s="331">
        <f>+'11+'!H15</f>
        <v>460767.92697999993</v>
      </c>
      <c r="H3" s="333">
        <f t="shared" ref="H3:H4" si="2">G3/E3</f>
        <v>1.2450925858330593</v>
      </c>
    </row>
    <row r="4" spans="1:8" ht="34.5" customHeight="1" thickBot="1">
      <c r="A4" s="330" t="s">
        <v>752</v>
      </c>
      <c r="B4" s="342">
        <f>B2-B3</f>
        <v>-17679.200000000012</v>
      </c>
      <c r="C4" s="332">
        <f>C2-C3</f>
        <v>8.3000000000465661</v>
      </c>
      <c r="D4" s="333">
        <f t="shared" si="0"/>
        <v>-4.6947825693733659E-4</v>
      </c>
      <c r="E4" s="332">
        <f>E2-E3</f>
        <v>218.39999999996508</v>
      </c>
      <c r="F4" s="333">
        <f t="shared" si="1"/>
        <v>26.313253011896357</v>
      </c>
      <c r="G4" s="335">
        <f>G2-G3</f>
        <v>1082.4798200001824</v>
      </c>
      <c r="H4" s="333">
        <f t="shared" si="2"/>
        <v>4.9564094322360601</v>
      </c>
    </row>
    <row r="10" spans="1:8" ht="13.5" thickBot="1"/>
    <row r="11" spans="1:8" ht="15" thickBot="1">
      <c r="A11" s="421" t="s">
        <v>757</v>
      </c>
      <c r="B11" s="423" t="s">
        <v>764</v>
      </c>
      <c r="C11" s="425" t="s">
        <v>756</v>
      </c>
      <c r="D11" s="426"/>
      <c r="E11" s="427"/>
      <c r="F11" s="428" t="s">
        <v>758</v>
      </c>
    </row>
    <row r="12" spans="1:8" ht="29.25" thickBot="1">
      <c r="A12" s="422"/>
      <c r="B12" s="424"/>
      <c r="C12" s="336" t="s">
        <v>759</v>
      </c>
      <c r="D12" s="336" t="s">
        <v>760</v>
      </c>
      <c r="E12" s="336" t="s">
        <v>710</v>
      </c>
      <c r="F12" s="429"/>
    </row>
    <row r="13" spans="1:8" ht="30.75" thickBot="1">
      <c r="A13" s="330" t="s">
        <v>761</v>
      </c>
      <c r="B13" s="341">
        <v>25542.799999999999</v>
      </c>
      <c r="C13" s="338">
        <f>+'5+'!C12</f>
        <v>30307</v>
      </c>
      <c r="D13" s="338">
        <f>+'5+'!D12</f>
        <v>31195.100449999998</v>
      </c>
      <c r="E13" s="334">
        <f>D13/C13*100</f>
        <v>102.93034760946315</v>
      </c>
      <c r="F13" s="333">
        <f>D13/B13</f>
        <v>1.2212874254192962</v>
      </c>
    </row>
    <row r="14" spans="1:8" ht="30.75" thickBot="1">
      <c r="A14" s="330" t="s">
        <v>762</v>
      </c>
      <c r="B14" s="341">
        <v>344742.8</v>
      </c>
      <c r="C14" s="338">
        <f>+'5+'!C39</f>
        <v>431215.60380000004</v>
      </c>
      <c r="D14" s="338">
        <f>+'5+'!D39</f>
        <v>430655.30635000009</v>
      </c>
      <c r="E14" s="334">
        <f t="shared" ref="E14:E15" si="3">D14/C14*100</f>
        <v>99.87006559014506</v>
      </c>
      <c r="F14" s="333">
        <f t="shared" ref="F14:F15" si="4">D14/B14</f>
        <v>1.2492075435658123</v>
      </c>
    </row>
    <row r="15" spans="1:8" ht="15.75" thickBot="1">
      <c r="A15" s="337" t="s">
        <v>763</v>
      </c>
      <c r="B15" s="344">
        <f>SUM(B13:B14)</f>
        <v>370285.6</v>
      </c>
      <c r="C15" s="339">
        <f t="shared" ref="C15:D15" si="5">SUM(C13:C14)</f>
        <v>461522.60380000004</v>
      </c>
      <c r="D15" s="339">
        <f t="shared" si="5"/>
        <v>461850.40680000011</v>
      </c>
      <c r="E15" s="334">
        <f t="shared" si="3"/>
        <v>100.07102642368999</v>
      </c>
      <c r="F15" s="333">
        <f t="shared" si="4"/>
        <v>1.2472815761671536</v>
      </c>
    </row>
    <row r="18" spans="3:3">
      <c r="C18" s="343">
        <f>D13-B13</f>
        <v>5652.3004499999988</v>
      </c>
    </row>
    <row r="19" spans="3:3">
      <c r="C19" s="343">
        <f t="shared" ref="C19:C20" si="6">D14-B14</f>
        <v>85912.506350000098</v>
      </c>
    </row>
    <row r="20" spans="3:3">
      <c r="C20" s="343">
        <f t="shared" si="6"/>
        <v>91564.806800000137</v>
      </c>
    </row>
    <row r="34" spans="1:9" ht="13.5" thickBot="1"/>
    <row r="35" spans="1:9" ht="29.25" thickBot="1">
      <c r="A35" s="328" t="s">
        <v>4</v>
      </c>
      <c r="B35" s="340" t="s">
        <v>765</v>
      </c>
      <c r="C35" s="329" t="s">
        <v>773</v>
      </c>
      <c r="D35" s="329" t="s">
        <v>766</v>
      </c>
      <c r="E35" s="329" t="s">
        <v>774</v>
      </c>
      <c r="F35" s="329" t="s">
        <v>710</v>
      </c>
      <c r="G35" s="329" t="s">
        <v>767</v>
      </c>
      <c r="H35" s="329" t="s">
        <v>768</v>
      </c>
    </row>
    <row r="36" spans="1:9" ht="30.75" thickBot="1">
      <c r="A36" s="330" t="s">
        <v>204</v>
      </c>
      <c r="B36" s="341" t="s">
        <v>33</v>
      </c>
      <c r="C36" s="331">
        <v>27579.4</v>
      </c>
      <c r="D36" s="334">
        <f>+'9'!G15</f>
        <v>31339.4624</v>
      </c>
      <c r="E36" s="334">
        <f>+'9'!H15</f>
        <v>31338.06338</v>
      </c>
      <c r="F36" s="334">
        <f>E36/D36*100</f>
        <v>99.995535915766055</v>
      </c>
      <c r="G36" s="334">
        <f>E36/C36*100-100</f>
        <v>13.628517589215122</v>
      </c>
      <c r="H36" s="334">
        <f>E36/460767.9*100</f>
        <v>6.8012687906427507</v>
      </c>
      <c r="I36" s="346">
        <f>E36-C36</f>
        <v>3758.6633799999981</v>
      </c>
    </row>
    <row r="37" spans="1:9" ht="30.75" thickBot="1">
      <c r="A37" s="330" t="s">
        <v>238</v>
      </c>
      <c r="B37" s="341" t="s">
        <v>16</v>
      </c>
      <c r="C37" s="331">
        <v>541.4</v>
      </c>
      <c r="D37" s="334">
        <f>+'9'!G185</f>
        <v>970.6</v>
      </c>
      <c r="E37" s="334">
        <f>+'9'!H185</f>
        <v>970.6</v>
      </c>
      <c r="F37" s="334">
        <f t="shared" ref="F37:F48" si="7">E37/D37*100</f>
        <v>100</v>
      </c>
      <c r="G37" s="334">
        <f t="shared" ref="G37:G48" si="8">E37/C37*100-100</f>
        <v>79.275951237532325</v>
      </c>
      <c r="H37" s="334">
        <f t="shared" ref="H37:H47" si="9">E37/460767.9*100</f>
        <v>0.21064835462713438</v>
      </c>
      <c r="I37" s="346">
        <f t="shared" ref="I37:I48" si="10">E37-C37</f>
        <v>429.20000000000005</v>
      </c>
    </row>
    <row r="38" spans="1:9" ht="60.75" thickBot="1">
      <c r="A38" s="330" t="s">
        <v>769</v>
      </c>
      <c r="B38" s="341" t="s">
        <v>98</v>
      </c>
      <c r="C38" s="331">
        <v>1139.4000000000001</v>
      </c>
      <c r="D38" s="334">
        <f>+'9'!G202</f>
        <v>1379.2323700000002</v>
      </c>
      <c r="E38" s="334">
        <f>+'9'!H202</f>
        <v>1369.8009300000001</v>
      </c>
      <c r="F38" s="334">
        <f t="shared" si="7"/>
        <v>99.316181942568534</v>
      </c>
      <c r="G38" s="334">
        <f t="shared" si="8"/>
        <v>20.221250658241189</v>
      </c>
      <c r="H38" s="334">
        <f t="shared" si="9"/>
        <v>0.29728653623657381</v>
      </c>
      <c r="I38" s="346">
        <f t="shared" si="10"/>
        <v>230.40093000000002</v>
      </c>
    </row>
    <row r="39" spans="1:9" ht="30.75" thickBot="1">
      <c r="A39" s="330" t="s">
        <v>144</v>
      </c>
      <c r="B39" s="341" t="s">
        <v>71</v>
      </c>
      <c r="C39" s="331">
        <v>4258.8999999999996</v>
      </c>
      <c r="D39" s="334">
        <f>+'9'!G217</f>
        <v>4717.6353300000001</v>
      </c>
      <c r="E39" s="334">
        <f>+'9'!H217</f>
        <v>4634.5242900000003</v>
      </c>
      <c r="F39" s="334">
        <f t="shared" si="7"/>
        <v>98.238290283450127</v>
      </c>
      <c r="G39" s="334">
        <f t="shared" si="8"/>
        <v>8.8197489962196869</v>
      </c>
      <c r="H39" s="334">
        <f t="shared" si="9"/>
        <v>1.0058262066433015</v>
      </c>
      <c r="I39" s="346">
        <f t="shared" si="10"/>
        <v>375.62429000000066</v>
      </c>
    </row>
    <row r="40" spans="1:9" ht="45.75" thickBot="1">
      <c r="A40" s="330" t="s">
        <v>770</v>
      </c>
      <c r="B40" s="341" t="s">
        <v>147</v>
      </c>
      <c r="C40" s="331">
        <v>679.9</v>
      </c>
      <c r="D40" s="334">
        <f>+'9'!G291</f>
        <v>2009.9</v>
      </c>
      <c r="E40" s="334">
        <f>+'9'!H291</f>
        <v>2009.87131</v>
      </c>
      <c r="F40" s="334">
        <f t="shared" si="7"/>
        <v>99.998572565799293</v>
      </c>
      <c r="G40" s="334">
        <f t="shared" si="8"/>
        <v>195.61278276217092</v>
      </c>
      <c r="H40" s="334">
        <f t="shared" si="9"/>
        <v>0.4362003755035887</v>
      </c>
      <c r="I40" s="346">
        <f t="shared" si="10"/>
        <v>1329.9713099999999</v>
      </c>
    </row>
    <row r="41" spans="1:9" ht="15.75" thickBot="1">
      <c r="A41" s="330" t="s">
        <v>163</v>
      </c>
      <c r="B41" s="341" t="s">
        <v>14</v>
      </c>
      <c r="C41" s="331">
        <v>247427</v>
      </c>
      <c r="D41" s="334">
        <f>+'9'!G310</f>
        <v>304778.54999000003</v>
      </c>
      <c r="E41" s="334">
        <f>+'9'!H310</f>
        <v>304472.61219000001</v>
      </c>
      <c r="F41" s="334">
        <f t="shared" si="7"/>
        <v>99.899619641864547</v>
      </c>
      <c r="G41" s="334">
        <f t="shared" si="8"/>
        <v>23.055532415621599</v>
      </c>
      <c r="H41" s="334">
        <f t="shared" si="9"/>
        <v>66.079388818101265</v>
      </c>
      <c r="I41" s="346">
        <f t="shared" si="10"/>
        <v>57045.612190000014</v>
      </c>
    </row>
    <row r="42" spans="1:9" ht="30.75" thickBot="1">
      <c r="A42" s="330" t="s">
        <v>771</v>
      </c>
      <c r="B42" s="341" t="s">
        <v>27</v>
      </c>
      <c r="C42" s="331">
        <v>33544.699999999997</v>
      </c>
      <c r="D42" s="334">
        <f>+'9'!G422</f>
        <v>48224.47894999999</v>
      </c>
      <c r="E42" s="334">
        <f>+'9'!H422</f>
        <v>48004.394919999999</v>
      </c>
      <c r="F42" s="334">
        <f t="shared" si="7"/>
        <v>99.543625903707166</v>
      </c>
      <c r="G42" s="334">
        <f t="shared" si="8"/>
        <v>43.105751191693486</v>
      </c>
      <c r="H42" s="334">
        <f t="shared" si="9"/>
        <v>10.41834618253572</v>
      </c>
      <c r="I42" s="346">
        <f t="shared" si="10"/>
        <v>14459.694920000002</v>
      </c>
    </row>
    <row r="43" spans="1:9" ht="15.75" thickBot="1">
      <c r="A43" s="330" t="s">
        <v>86</v>
      </c>
      <c r="B43" s="341">
        <v>10</v>
      </c>
      <c r="C43" s="331">
        <v>43168.6</v>
      </c>
      <c r="D43" s="334">
        <f>+'9'!G493</f>
        <v>51660.246690000007</v>
      </c>
      <c r="E43" s="334">
        <f>+'9'!H493</f>
        <v>51305.267330000002</v>
      </c>
      <c r="F43" s="334">
        <f t="shared" si="7"/>
        <v>99.312857791542996</v>
      </c>
      <c r="G43" s="334">
        <f t="shared" si="8"/>
        <v>18.8485782026751</v>
      </c>
      <c r="H43" s="334">
        <f t="shared" si="9"/>
        <v>11.134731245384065</v>
      </c>
      <c r="I43" s="346">
        <f t="shared" si="10"/>
        <v>8136.6673300000039</v>
      </c>
    </row>
    <row r="44" spans="1:9" ht="30.75" thickBot="1">
      <c r="A44" s="330" t="s">
        <v>264</v>
      </c>
      <c r="B44" s="341">
        <v>11</v>
      </c>
      <c r="C44" s="331">
        <v>355.5</v>
      </c>
      <c r="D44" s="334">
        <f>+'9'!G627</f>
        <v>1416.05</v>
      </c>
      <c r="E44" s="334">
        <f>+'9'!H627</f>
        <v>1416.05</v>
      </c>
      <c r="F44" s="334">
        <f t="shared" si="7"/>
        <v>100</v>
      </c>
      <c r="G44" s="334">
        <f t="shared" si="8"/>
        <v>298.32630098452881</v>
      </c>
      <c r="H44" s="334">
        <f t="shared" si="9"/>
        <v>0.30732392599397657</v>
      </c>
      <c r="I44" s="346">
        <f t="shared" si="10"/>
        <v>1060.55</v>
      </c>
    </row>
    <row r="45" spans="1:9" ht="45.75" thickBot="1">
      <c r="A45" s="330" t="s">
        <v>270</v>
      </c>
      <c r="B45" s="341">
        <v>12</v>
      </c>
      <c r="C45" s="331">
        <v>120</v>
      </c>
      <c r="D45" s="334">
        <f>+'9'!G652</f>
        <v>93</v>
      </c>
      <c r="E45" s="334">
        <f>+'9'!H652</f>
        <v>92.270420000000001</v>
      </c>
      <c r="F45" s="334">
        <f t="shared" si="7"/>
        <v>99.215505376344097</v>
      </c>
      <c r="G45" s="334">
        <f t="shared" si="8"/>
        <v>-23.107983333333337</v>
      </c>
      <c r="H45" s="334">
        <f t="shared" si="9"/>
        <v>2.0025357669229995E-2</v>
      </c>
      <c r="I45" s="346">
        <f t="shared" si="10"/>
        <v>-27.729579999999999</v>
      </c>
    </row>
    <row r="46" spans="1:9" ht="45.75" thickBot="1">
      <c r="A46" s="330" t="s">
        <v>282</v>
      </c>
      <c r="B46" s="341">
        <v>13</v>
      </c>
      <c r="C46" s="331">
        <v>13.2</v>
      </c>
      <c r="D46" s="334">
        <v>0</v>
      </c>
      <c r="E46" s="334">
        <v>0</v>
      </c>
      <c r="F46" s="334" t="e">
        <f t="shared" si="7"/>
        <v>#DIV/0!</v>
      </c>
      <c r="G46" s="334">
        <f t="shared" si="8"/>
        <v>-100</v>
      </c>
      <c r="H46" s="334">
        <f t="shared" si="9"/>
        <v>0</v>
      </c>
      <c r="I46" s="346">
        <f t="shared" si="10"/>
        <v>-13.2</v>
      </c>
    </row>
    <row r="47" spans="1:9" ht="30.75" thickBot="1">
      <c r="A47" s="330" t="s">
        <v>142</v>
      </c>
      <c r="B47" s="341">
        <v>14</v>
      </c>
      <c r="C47" s="331">
        <v>11239.2</v>
      </c>
      <c r="D47" s="334">
        <f>+'9'!G662</f>
        <v>15155.678959999999</v>
      </c>
      <c r="E47" s="334">
        <f>+'9'!H662</f>
        <v>15154.47221</v>
      </c>
      <c r="F47" s="334">
        <f t="shared" si="7"/>
        <v>99.992037638147494</v>
      </c>
      <c r="G47" s="334">
        <f>E47/C47*100-100</f>
        <v>34.835862072033592</v>
      </c>
      <c r="H47" s="334">
        <f t="shared" si="9"/>
        <v>3.288960062105021</v>
      </c>
      <c r="I47" s="346">
        <f t="shared" si="10"/>
        <v>3915.2722099999992</v>
      </c>
    </row>
    <row r="48" spans="1:9" ht="15.75" thickBot="1">
      <c r="A48" s="337" t="s">
        <v>772</v>
      </c>
      <c r="B48" s="344"/>
      <c r="C48" s="336">
        <f>SUM(C36:C47)</f>
        <v>370067.20000000001</v>
      </c>
      <c r="D48" s="345">
        <f>SUM(D36:D47)</f>
        <v>461744.83468999999</v>
      </c>
      <c r="E48" s="345">
        <f>SUM(E36:E47)</f>
        <v>460767.92697999999</v>
      </c>
      <c r="F48" s="334">
        <f t="shared" si="7"/>
        <v>99.788431264064741</v>
      </c>
      <c r="G48" s="334">
        <f t="shared" si="8"/>
        <v>24.50925858330595</v>
      </c>
      <c r="H48" s="345">
        <f>SUM(H36:H47)</f>
        <v>100.00000585544261</v>
      </c>
      <c r="I48" s="346">
        <f t="shared" si="10"/>
        <v>90700.726979999978</v>
      </c>
    </row>
    <row r="52" spans="1:5">
      <c r="E52">
        <v>32502.5</v>
      </c>
    </row>
    <row r="53" spans="1:5">
      <c r="E53">
        <v>314861.90000000002</v>
      </c>
    </row>
    <row r="54" spans="1:5">
      <c r="E54">
        <f>E52+E53</f>
        <v>347364.4</v>
      </c>
    </row>
    <row r="55" spans="1:5">
      <c r="E55">
        <f>E54/E48*100</f>
        <v>75.388146539782426</v>
      </c>
    </row>
    <row r="59" spans="1:5" ht="13.5" thickBot="1"/>
    <row r="60" spans="1:5" ht="13.5" thickBot="1">
      <c r="A60" s="347" t="s">
        <v>4</v>
      </c>
      <c r="B60" s="348" t="s">
        <v>775</v>
      </c>
      <c r="C60" s="348" t="s">
        <v>10</v>
      </c>
      <c r="D60" s="349" t="s">
        <v>711</v>
      </c>
      <c r="E60" s="349" t="s">
        <v>710</v>
      </c>
    </row>
    <row r="61" spans="1:5" ht="13.5" thickBot="1">
      <c r="A61" s="350" t="s">
        <v>434</v>
      </c>
      <c r="B61" s="351"/>
      <c r="C61" s="359">
        <f>SUM(C62:C73)</f>
        <v>408918.94031000009</v>
      </c>
      <c r="D61" s="359">
        <f>SUM(D62:D73)</f>
        <v>408174.11135000002</v>
      </c>
      <c r="E61" s="365">
        <f>D61/C61*100</f>
        <v>99.81785413034784</v>
      </c>
    </row>
    <row r="62" spans="1:5" ht="51.75" thickBot="1">
      <c r="A62" s="352" t="s">
        <v>776</v>
      </c>
      <c r="B62" s="353" t="s">
        <v>777</v>
      </c>
      <c r="C62" s="360">
        <f>+'13+'!G20</f>
        <v>42500.746690000007</v>
      </c>
      <c r="D62" s="360">
        <f>+'13+'!H20</f>
        <v>42350.367330000001</v>
      </c>
      <c r="E62" s="365">
        <f t="shared" ref="E62:E73" si="11">D62/C62*100</f>
        <v>99.64617242822375</v>
      </c>
    </row>
    <row r="63" spans="1:5" ht="26.25" thickBot="1">
      <c r="A63" s="352" t="s">
        <v>216</v>
      </c>
      <c r="B63" s="354" t="s">
        <v>778</v>
      </c>
      <c r="C63" s="361">
        <f>+'13+'!G119</f>
        <v>66</v>
      </c>
      <c r="D63" s="361">
        <f>+'13+'!H119</f>
        <v>66</v>
      </c>
      <c r="E63" s="365">
        <f t="shared" si="11"/>
        <v>100</v>
      </c>
    </row>
    <row r="64" spans="1:5" ht="51.75" thickBot="1">
      <c r="A64" s="352" t="s">
        <v>247</v>
      </c>
      <c r="B64" s="354" t="s">
        <v>779</v>
      </c>
      <c r="C64" s="360">
        <f>+'13+'!G137</f>
        <v>2606.5910800000001</v>
      </c>
      <c r="D64" s="360">
        <f>+'13+'!H137</f>
        <v>2523.4803099999999</v>
      </c>
      <c r="E64" s="365">
        <f t="shared" si="11"/>
        <v>96.811514831087337</v>
      </c>
    </row>
    <row r="65" spans="1:5" ht="39" thickBot="1">
      <c r="A65" s="352" t="s">
        <v>151</v>
      </c>
      <c r="B65" s="354" t="s">
        <v>780</v>
      </c>
      <c r="C65" s="361">
        <f>+'13+'!G157</f>
        <v>492.72360000000003</v>
      </c>
      <c r="D65" s="361">
        <f>+'13+'!H157</f>
        <v>492.72360000000003</v>
      </c>
      <c r="E65" s="365">
        <f t="shared" si="11"/>
        <v>100</v>
      </c>
    </row>
    <row r="66" spans="1:5" ht="64.5" thickBot="1">
      <c r="A66" s="352" t="s">
        <v>227</v>
      </c>
      <c r="B66" s="354" t="s">
        <v>781</v>
      </c>
      <c r="C66" s="361">
        <f>+'13+'!G178</f>
        <v>5158.25</v>
      </c>
      <c r="D66" s="361">
        <f>+'13+'!H178</f>
        <v>5158.25</v>
      </c>
      <c r="E66" s="365">
        <f t="shared" si="11"/>
        <v>100</v>
      </c>
    </row>
    <row r="67" spans="1:5" ht="64.5" thickBot="1">
      <c r="A67" s="352" t="s">
        <v>235</v>
      </c>
      <c r="B67" s="354" t="s">
        <v>782</v>
      </c>
      <c r="C67" s="361">
        <f>+'13+'!G240</f>
        <v>238.5</v>
      </c>
      <c r="D67" s="361">
        <f>+'13+'!H240</f>
        <v>237.708</v>
      </c>
      <c r="E67" s="365">
        <f t="shared" si="11"/>
        <v>99.667924528301882</v>
      </c>
    </row>
    <row r="68" spans="1:5" ht="51.75" thickBot="1">
      <c r="A68" s="352" t="s">
        <v>166</v>
      </c>
      <c r="B68" s="354" t="s">
        <v>783</v>
      </c>
      <c r="C68" s="360">
        <f>+'13+'!G246</f>
        <v>309617.49999000004</v>
      </c>
      <c r="D68" s="360">
        <f>+'13+'!H246</f>
        <v>309106.96218999999</v>
      </c>
      <c r="E68" s="365">
        <f t="shared" si="11"/>
        <v>99.835106930319981</v>
      </c>
    </row>
    <row r="69" spans="1:5" ht="39" thickBot="1">
      <c r="A69" s="352" t="s">
        <v>30</v>
      </c>
      <c r="B69" s="354" t="s">
        <v>784</v>
      </c>
      <c r="C69" s="361">
        <f>+'13+'!G355</f>
        <v>47831.97894999999</v>
      </c>
      <c r="D69" s="361">
        <f>+'13+'!H355</f>
        <v>47831.969919999996</v>
      </c>
      <c r="E69" s="365">
        <f t="shared" si="11"/>
        <v>99.999981121416695</v>
      </c>
    </row>
    <row r="70" spans="1:5" ht="39" thickBot="1">
      <c r="A70" s="352" t="s">
        <v>223</v>
      </c>
      <c r="B70" s="354" t="s">
        <v>785</v>
      </c>
      <c r="C70" s="361">
        <v>0</v>
      </c>
      <c r="D70" s="361">
        <v>0</v>
      </c>
      <c r="E70" s="365">
        <v>0</v>
      </c>
    </row>
    <row r="71" spans="1:5" ht="115.5" thickBot="1">
      <c r="A71" s="355" t="s">
        <v>251</v>
      </c>
      <c r="B71" s="356" t="s">
        <v>786</v>
      </c>
      <c r="C71" s="362">
        <f>+'13+'!G429</f>
        <v>392.4</v>
      </c>
      <c r="D71" s="362">
        <f>+'13+'!H429</f>
        <v>392.4</v>
      </c>
      <c r="E71" s="365">
        <f t="shared" si="11"/>
        <v>100</v>
      </c>
    </row>
    <row r="72" spans="1:5" ht="15.75" thickBot="1">
      <c r="A72" s="357"/>
      <c r="B72" s="358"/>
      <c r="C72" s="363"/>
      <c r="D72" s="364"/>
      <c r="E72" s="365"/>
    </row>
    <row r="73" spans="1:5" ht="77.25" thickBot="1">
      <c r="A73" s="352" t="s">
        <v>594</v>
      </c>
      <c r="B73" s="354" t="s">
        <v>787</v>
      </c>
      <c r="C73" s="361">
        <f>+'13+'!G437</f>
        <v>14.25</v>
      </c>
      <c r="D73" s="361">
        <f>+'13+'!H437</f>
        <v>14.25</v>
      </c>
      <c r="E73" s="365">
        <f t="shared" si="11"/>
        <v>100</v>
      </c>
    </row>
    <row r="77" spans="1:5" ht="13.5" thickBot="1"/>
    <row r="78" spans="1:5" ht="57.75" thickBot="1">
      <c r="A78" s="366" t="s">
        <v>788</v>
      </c>
      <c r="B78" s="367" t="s">
        <v>789</v>
      </c>
      <c r="C78" s="329" t="s">
        <v>790</v>
      </c>
      <c r="D78" s="329" t="s">
        <v>791</v>
      </c>
      <c r="E78" s="329" t="s">
        <v>792</v>
      </c>
    </row>
    <row r="79" spans="1:5" ht="15.75" thickBot="1">
      <c r="A79" s="368" t="s">
        <v>793</v>
      </c>
      <c r="B79" s="369">
        <v>80.5</v>
      </c>
      <c r="C79" s="369">
        <v>26155</v>
      </c>
      <c r="D79" s="369">
        <v>26123</v>
      </c>
      <c r="E79" s="370">
        <f>D79/C79*100</f>
        <v>99.877652456509267</v>
      </c>
    </row>
    <row r="80" spans="1:5" ht="15.75" thickBot="1">
      <c r="A80" s="368" t="s">
        <v>794</v>
      </c>
      <c r="B80" s="369">
        <v>193.1</v>
      </c>
      <c r="C80" s="369">
        <v>29500</v>
      </c>
      <c r="D80" s="369">
        <v>25670</v>
      </c>
      <c r="E80" s="370">
        <f t="shared" ref="E80:E82" si="12">D80/C80*100</f>
        <v>87.016949152542381</v>
      </c>
    </row>
    <row r="81" spans="1:5" ht="15.75" thickBot="1">
      <c r="A81" s="368" t="s">
        <v>795</v>
      </c>
      <c r="B81" s="369">
        <f>15.4+8.6</f>
        <v>24</v>
      </c>
      <c r="C81" s="369">
        <v>29155</v>
      </c>
      <c r="D81" s="369">
        <f>(29155+29234)/2</f>
        <v>29194.5</v>
      </c>
      <c r="E81" s="370">
        <f t="shared" si="12"/>
        <v>100.13548276453439</v>
      </c>
    </row>
    <row r="82" spans="1:5" ht="15.75" thickBot="1">
      <c r="A82" s="368" t="s">
        <v>32</v>
      </c>
      <c r="B82" s="369">
        <v>44</v>
      </c>
      <c r="C82" s="369">
        <v>29500</v>
      </c>
      <c r="D82" s="369">
        <v>29752</v>
      </c>
      <c r="E82" s="370">
        <f t="shared" si="12"/>
        <v>100.85423728813558</v>
      </c>
    </row>
  </sheetData>
  <mergeCells count="4">
    <mergeCell ref="A11:A12"/>
    <mergeCell ref="B11:B12"/>
    <mergeCell ref="C11:E11"/>
    <mergeCell ref="F11:F1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IS94"/>
  <sheetViews>
    <sheetView tabSelected="1" view="pageBreakPreview" zoomScaleSheetLayoutView="100" workbookViewId="0">
      <selection activeCell="F80" sqref="F80"/>
    </sheetView>
  </sheetViews>
  <sheetFormatPr defaultRowHeight="15.75"/>
  <cols>
    <col min="1" max="1" width="33.7109375" style="65" customWidth="1"/>
    <col min="2" max="2" width="48.85546875" style="88" customWidth="1"/>
    <col min="3" max="3" width="17.42578125" style="158" customWidth="1"/>
    <col min="4" max="4" width="14.85546875" style="146" customWidth="1"/>
    <col min="5" max="5" width="11.5703125" style="146" customWidth="1"/>
    <col min="6" max="7" width="18.42578125" style="64" bestFit="1" customWidth="1"/>
    <col min="8" max="253" width="9.140625" style="64"/>
    <col min="254" max="254" width="33.7109375" style="64" customWidth="1"/>
    <col min="255" max="255" width="48.85546875" style="64" customWidth="1"/>
    <col min="256" max="256" width="27.5703125" style="64" customWidth="1"/>
    <col min="257" max="259" width="0" style="64" hidden="1" customWidth="1"/>
    <col min="260" max="509" width="9.140625" style="64"/>
    <col min="510" max="510" width="33.7109375" style="64" customWidth="1"/>
    <col min="511" max="511" width="48.85546875" style="64" customWidth="1"/>
    <col min="512" max="512" width="27.5703125" style="64" customWidth="1"/>
    <col min="513" max="515" width="0" style="64" hidden="1" customWidth="1"/>
    <col min="516" max="765" width="9.140625" style="64"/>
    <col min="766" max="766" width="33.7109375" style="64" customWidth="1"/>
    <col min="767" max="767" width="48.85546875" style="64" customWidth="1"/>
    <col min="768" max="768" width="27.5703125" style="64" customWidth="1"/>
    <col min="769" max="771" width="0" style="64" hidden="1" customWidth="1"/>
    <col min="772" max="1021" width="9.140625" style="64"/>
    <col min="1022" max="1022" width="33.7109375" style="64" customWidth="1"/>
    <col min="1023" max="1023" width="48.85546875" style="64" customWidth="1"/>
    <col min="1024" max="1024" width="27.5703125" style="64" customWidth="1"/>
    <col min="1025" max="1027" width="0" style="64" hidden="1" customWidth="1"/>
    <col min="1028" max="1277" width="9.140625" style="64"/>
    <col min="1278" max="1278" width="33.7109375" style="64" customWidth="1"/>
    <col min="1279" max="1279" width="48.85546875" style="64" customWidth="1"/>
    <col min="1280" max="1280" width="27.5703125" style="64" customWidth="1"/>
    <col min="1281" max="1283" width="0" style="64" hidden="1" customWidth="1"/>
    <col min="1284" max="1533" width="9.140625" style="64"/>
    <col min="1534" max="1534" width="33.7109375" style="64" customWidth="1"/>
    <col min="1535" max="1535" width="48.85546875" style="64" customWidth="1"/>
    <col min="1536" max="1536" width="27.5703125" style="64" customWidth="1"/>
    <col min="1537" max="1539" width="0" style="64" hidden="1" customWidth="1"/>
    <col min="1540" max="1789" width="9.140625" style="64"/>
    <col min="1790" max="1790" width="33.7109375" style="64" customWidth="1"/>
    <col min="1791" max="1791" width="48.85546875" style="64" customWidth="1"/>
    <col min="1792" max="1792" width="27.5703125" style="64" customWidth="1"/>
    <col min="1793" max="1795" width="0" style="64" hidden="1" customWidth="1"/>
    <col min="1796" max="2045" width="9.140625" style="64"/>
    <col min="2046" max="2046" width="33.7109375" style="64" customWidth="1"/>
    <col min="2047" max="2047" width="48.85546875" style="64" customWidth="1"/>
    <col min="2048" max="2048" width="27.5703125" style="64" customWidth="1"/>
    <col min="2049" max="2051" width="0" style="64" hidden="1" customWidth="1"/>
    <col min="2052" max="2301" width="9.140625" style="64"/>
    <col min="2302" max="2302" width="33.7109375" style="64" customWidth="1"/>
    <col min="2303" max="2303" width="48.85546875" style="64" customWidth="1"/>
    <col min="2304" max="2304" width="27.5703125" style="64" customWidth="1"/>
    <col min="2305" max="2307" width="0" style="64" hidden="1" customWidth="1"/>
    <col min="2308" max="2557" width="9.140625" style="64"/>
    <col min="2558" max="2558" width="33.7109375" style="64" customWidth="1"/>
    <col min="2559" max="2559" width="48.85546875" style="64" customWidth="1"/>
    <col min="2560" max="2560" width="27.5703125" style="64" customWidth="1"/>
    <col min="2561" max="2563" width="0" style="64" hidden="1" customWidth="1"/>
    <col min="2564" max="2813" width="9.140625" style="64"/>
    <col min="2814" max="2814" width="33.7109375" style="64" customWidth="1"/>
    <col min="2815" max="2815" width="48.85546875" style="64" customWidth="1"/>
    <col min="2816" max="2816" width="27.5703125" style="64" customWidth="1"/>
    <col min="2817" max="2819" width="0" style="64" hidden="1" customWidth="1"/>
    <col min="2820" max="3069" width="9.140625" style="64"/>
    <col min="3070" max="3070" width="33.7109375" style="64" customWidth="1"/>
    <col min="3071" max="3071" width="48.85546875" style="64" customWidth="1"/>
    <col min="3072" max="3072" width="27.5703125" style="64" customWidth="1"/>
    <col min="3073" max="3075" width="0" style="64" hidden="1" customWidth="1"/>
    <col min="3076" max="3325" width="9.140625" style="64"/>
    <col min="3326" max="3326" width="33.7109375" style="64" customWidth="1"/>
    <col min="3327" max="3327" width="48.85546875" style="64" customWidth="1"/>
    <col min="3328" max="3328" width="27.5703125" style="64" customWidth="1"/>
    <col min="3329" max="3331" width="0" style="64" hidden="1" customWidth="1"/>
    <col min="3332" max="3581" width="9.140625" style="64"/>
    <col min="3582" max="3582" width="33.7109375" style="64" customWidth="1"/>
    <col min="3583" max="3583" width="48.85546875" style="64" customWidth="1"/>
    <col min="3584" max="3584" width="27.5703125" style="64" customWidth="1"/>
    <col min="3585" max="3587" width="0" style="64" hidden="1" customWidth="1"/>
    <col min="3588" max="3837" width="9.140625" style="64"/>
    <col min="3838" max="3838" width="33.7109375" style="64" customWidth="1"/>
    <col min="3839" max="3839" width="48.85546875" style="64" customWidth="1"/>
    <col min="3840" max="3840" width="27.5703125" style="64" customWidth="1"/>
    <col min="3841" max="3843" width="0" style="64" hidden="1" customWidth="1"/>
    <col min="3844" max="4093" width="9.140625" style="64"/>
    <col min="4094" max="4094" width="33.7109375" style="64" customWidth="1"/>
    <col min="4095" max="4095" width="48.85546875" style="64" customWidth="1"/>
    <col min="4096" max="4096" width="27.5703125" style="64" customWidth="1"/>
    <col min="4097" max="4099" width="0" style="64" hidden="1" customWidth="1"/>
    <col min="4100" max="4349" width="9.140625" style="64"/>
    <col min="4350" max="4350" width="33.7109375" style="64" customWidth="1"/>
    <col min="4351" max="4351" width="48.85546875" style="64" customWidth="1"/>
    <col min="4352" max="4352" width="27.5703125" style="64" customWidth="1"/>
    <col min="4353" max="4355" width="0" style="64" hidden="1" customWidth="1"/>
    <col min="4356" max="4605" width="9.140625" style="64"/>
    <col min="4606" max="4606" width="33.7109375" style="64" customWidth="1"/>
    <col min="4607" max="4607" width="48.85546875" style="64" customWidth="1"/>
    <col min="4608" max="4608" width="27.5703125" style="64" customWidth="1"/>
    <col min="4609" max="4611" width="0" style="64" hidden="1" customWidth="1"/>
    <col min="4612" max="4861" width="9.140625" style="64"/>
    <col min="4862" max="4862" width="33.7109375" style="64" customWidth="1"/>
    <col min="4863" max="4863" width="48.85546875" style="64" customWidth="1"/>
    <col min="4864" max="4864" width="27.5703125" style="64" customWidth="1"/>
    <col min="4865" max="4867" width="0" style="64" hidden="1" customWidth="1"/>
    <col min="4868" max="5117" width="9.140625" style="64"/>
    <col min="5118" max="5118" width="33.7109375" style="64" customWidth="1"/>
    <col min="5119" max="5119" width="48.85546875" style="64" customWidth="1"/>
    <col min="5120" max="5120" width="27.5703125" style="64" customWidth="1"/>
    <col min="5121" max="5123" width="0" style="64" hidden="1" customWidth="1"/>
    <col min="5124" max="5373" width="9.140625" style="64"/>
    <col min="5374" max="5374" width="33.7109375" style="64" customWidth="1"/>
    <col min="5375" max="5375" width="48.85546875" style="64" customWidth="1"/>
    <col min="5376" max="5376" width="27.5703125" style="64" customWidth="1"/>
    <col min="5377" max="5379" width="0" style="64" hidden="1" customWidth="1"/>
    <col min="5380" max="5629" width="9.140625" style="64"/>
    <col min="5630" max="5630" width="33.7109375" style="64" customWidth="1"/>
    <col min="5631" max="5631" width="48.85546875" style="64" customWidth="1"/>
    <col min="5632" max="5632" width="27.5703125" style="64" customWidth="1"/>
    <col min="5633" max="5635" width="0" style="64" hidden="1" customWidth="1"/>
    <col min="5636" max="5885" width="9.140625" style="64"/>
    <col min="5886" max="5886" width="33.7109375" style="64" customWidth="1"/>
    <col min="5887" max="5887" width="48.85546875" style="64" customWidth="1"/>
    <col min="5888" max="5888" width="27.5703125" style="64" customWidth="1"/>
    <col min="5889" max="5891" width="0" style="64" hidden="1" customWidth="1"/>
    <col min="5892" max="6141" width="9.140625" style="64"/>
    <col min="6142" max="6142" width="33.7109375" style="64" customWidth="1"/>
    <col min="6143" max="6143" width="48.85546875" style="64" customWidth="1"/>
    <col min="6144" max="6144" width="27.5703125" style="64" customWidth="1"/>
    <col min="6145" max="6147" width="0" style="64" hidden="1" customWidth="1"/>
    <col min="6148" max="6397" width="9.140625" style="64"/>
    <col min="6398" max="6398" width="33.7109375" style="64" customWidth="1"/>
    <col min="6399" max="6399" width="48.85546875" style="64" customWidth="1"/>
    <col min="6400" max="6400" width="27.5703125" style="64" customWidth="1"/>
    <col min="6401" max="6403" width="0" style="64" hidden="1" customWidth="1"/>
    <col min="6404" max="6653" width="9.140625" style="64"/>
    <col min="6654" max="6654" width="33.7109375" style="64" customWidth="1"/>
    <col min="6655" max="6655" width="48.85546875" style="64" customWidth="1"/>
    <col min="6656" max="6656" width="27.5703125" style="64" customWidth="1"/>
    <col min="6657" max="6659" width="0" style="64" hidden="1" customWidth="1"/>
    <col min="6660" max="6909" width="9.140625" style="64"/>
    <col min="6910" max="6910" width="33.7109375" style="64" customWidth="1"/>
    <col min="6911" max="6911" width="48.85546875" style="64" customWidth="1"/>
    <col min="6912" max="6912" width="27.5703125" style="64" customWidth="1"/>
    <col min="6913" max="6915" width="0" style="64" hidden="1" customWidth="1"/>
    <col min="6916" max="7165" width="9.140625" style="64"/>
    <col min="7166" max="7166" width="33.7109375" style="64" customWidth="1"/>
    <col min="7167" max="7167" width="48.85546875" style="64" customWidth="1"/>
    <col min="7168" max="7168" width="27.5703125" style="64" customWidth="1"/>
    <col min="7169" max="7171" width="0" style="64" hidden="1" customWidth="1"/>
    <col min="7172" max="7421" width="9.140625" style="64"/>
    <col min="7422" max="7422" width="33.7109375" style="64" customWidth="1"/>
    <col min="7423" max="7423" width="48.85546875" style="64" customWidth="1"/>
    <col min="7424" max="7424" width="27.5703125" style="64" customWidth="1"/>
    <col min="7425" max="7427" width="0" style="64" hidden="1" customWidth="1"/>
    <col min="7428" max="7677" width="9.140625" style="64"/>
    <col min="7678" max="7678" width="33.7109375" style="64" customWidth="1"/>
    <col min="7679" max="7679" width="48.85546875" style="64" customWidth="1"/>
    <col min="7680" max="7680" width="27.5703125" style="64" customWidth="1"/>
    <col min="7681" max="7683" width="0" style="64" hidden="1" customWidth="1"/>
    <col min="7684" max="7933" width="9.140625" style="64"/>
    <col min="7934" max="7934" width="33.7109375" style="64" customWidth="1"/>
    <col min="7935" max="7935" width="48.85546875" style="64" customWidth="1"/>
    <col min="7936" max="7936" width="27.5703125" style="64" customWidth="1"/>
    <col min="7937" max="7939" width="0" style="64" hidden="1" customWidth="1"/>
    <col min="7940" max="8189" width="9.140625" style="64"/>
    <col min="8190" max="8190" width="33.7109375" style="64" customWidth="1"/>
    <col min="8191" max="8191" width="48.85546875" style="64" customWidth="1"/>
    <col min="8192" max="8192" width="27.5703125" style="64" customWidth="1"/>
    <col min="8193" max="8195" width="0" style="64" hidden="1" customWidth="1"/>
    <col min="8196" max="8445" width="9.140625" style="64"/>
    <col min="8446" max="8446" width="33.7109375" style="64" customWidth="1"/>
    <col min="8447" max="8447" width="48.85546875" style="64" customWidth="1"/>
    <col min="8448" max="8448" width="27.5703125" style="64" customWidth="1"/>
    <col min="8449" max="8451" width="0" style="64" hidden="1" customWidth="1"/>
    <col min="8452" max="8701" width="9.140625" style="64"/>
    <col min="8702" max="8702" width="33.7109375" style="64" customWidth="1"/>
    <col min="8703" max="8703" width="48.85546875" style="64" customWidth="1"/>
    <col min="8704" max="8704" width="27.5703125" style="64" customWidth="1"/>
    <col min="8705" max="8707" width="0" style="64" hidden="1" customWidth="1"/>
    <col min="8708" max="8957" width="9.140625" style="64"/>
    <col min="8958" max="8958" width="33.7109375" style="64" customWidth="1"/>
    <col min="8959" max="8959" width="48.85546875" style="64" customWidth="1"/>
    <col min="8960" max="8960" width="27.5703125" style="64" customWidth="1"/>
    <col min="8961" max="8963" width="0" style="64" hidden="1" customWidth="1"/>
    <col min="8964" max="9213" width="9.140625" style="64"/>
    <col min="9214" max="9214" width="33.7109375" style="64" customWidth="1"/>
    <col min="9215" max="9215" width="48.85546875" style="64" customWidth="1"/>
    <col min="9216" max="9216" width="27.5703125" style="64" customWidth="1"/>
    <col min="9217" max="9219" width="0" style="64" hidden="1" customWidth="1"/>
    <col min="9220" max="9469" width="9.140625" style="64"/>
    <col min="9470" max="9470" width="33.7109375" style="64" customWidth="1"/>
    <col min="9471" max="9471" width="48.85546875" style="64" customWidth="1"/>
    <col min="9472" max="9472" width="27.5703125" style="64" customWidth="1"/>
    <col min="9473" max="9475" width="0" style="64" hidden="1" customWidth="1"/>
    <col min="9476" max="9725" width="9.140625" style="64"/>
    <col min="9726" max="9726" width="33.7109375" style="64" customWidth="1"/>
    <col min="9727" max="9727" width="48.85546875" style="64" customWidth="1"/>
    <col min="9728" max="9728" width="27.5703125" style="64" customWidth="1"/>
    <col min="9729" max="9731" width="0" style="64" hidden="1" customWidth="1"/>
    <col min="9732" max="9981" width="9.140625" style="64"/>
    <col min="9982" max="9982" width="33.7109375" style="64" customWidth="1"/>
    <col min="9983" max="9983" width="48.85546875" style="64" customWidth="1"/>
    <col min="9984" max="9984" width="27.5703125" style="64" customWidth="1"/>
    <col min="9985" max="9987" width="0" style="64" hidden="1" customWidth="1"/>
    <col min="9988" max="10237" width="9.140625" style="64"/>
    <col min="10238" max="10238" width="33.7109375" style="64" customWidth="1"/>
    <col min="10239" max="10239" width="48.85546875" style="64" customWidth="1"/>
    <col min="10240" max="10240" width="27.5703125" style="64" customWidth="1"/>
    <col min="10241" max="10243" width="0" style="64" hidden="1" customWidth="1"/>
    <col min="10244" max="10493" width="9.140625" style="64"/>
    <col min="10494" max="10494" width="33.7109375" style="64" customWidth="1"/>
    <col min="10495" max="10495" width="48.85546875" style="64" customWidth="1"/>
    <col min="10496" max="10496" width="27.5703125" style="64" customWidth="1"/>
    <col min="10497" max="10499" width="0" style="64" hidden="1" customWidth="1"/>
    <col min="10500" max="10749" width="9.140625" style="64"/>
    <col min="10750" max="10750" width="33.7109375" style="64" customWidth="1"/>
    <col min="10751" max="10751" width="48.85546875" style="64" customWidth="1"/>
    <col min="10752" max="10752" width="27.5703125" style="64" customWidth="1"/>
    <col min="10753" max="10755" width="0" style="64" hidden="1" customWidth="1"/>
    <col min="10756" max="11005" width="9.140625" style="64"/>
    <col min="11006" max="11006" width="33.7109375" style="64" customWidth="1"/>
    <col min="11007" max="11007" width="48.85546875" style="64" customWidth="1"/>
    <col min="11008" max="11008" width="27.5703125" style="64" customWidth="1"/>
    <col min="11009" max="11011" width="0" style="64" hidden="1" customWidth="1"/>
    <col min="11012" max="11261" width="9.140625" style="64"/>
    <col min="11262" max="11262" width="33.7109375" style="64" customWidth="1"/>
    <col min="11263" max="11263" width="48.85546875" style="64" customWidth="1"/>
    <col min="11264" max="11264" width="27.5703125" style="64" customWidth="1"/>
    <col min="11265" max="11267" width="0" style="64" hidden="1" customWidth="1"/>
    <col min="11268" max="11517" width="9.140625" style="64"/>
    <col min="11518" max="11518" width="33.7109375" style="64" customWidth="1"/>
    <col min="11519" max="11519" width="48.85546875" style="64" customWidth="1"/>
    <col min="11520" max="11520" width="27.5703125" style="64" customWidth="1"/>
    <col min="11521" max="11523" width="0" style="64" hidden="1" customWidth="1"/>
    <col min="11524" max="11773" width="9.140625" style="64"/>
    <col min="11774" max="11774" width="33.7109375" style="64" customWidth="1"/>
    <col min="11775" max="11775" width="48.85546875" style="64" customWidth="1"/>
    <col min="11776" max="11776" width="27.5703125" style="64" customWidth="1"/>
    <col min="11777" max="11779" width="0" style="64" hidden="1" customWidth="1"/>
    <col min="11780" max="12029" width="9.140625" style="64"/>
    <col min="12030" max="12030" width="33.7109375" style="64" customWidth="1"/>
    <col min="12031" max="12031" width="48.85546875" style="64" customWidth="1"/>
    <col min="12032" max="12032" width="27.5703125" style="64" customWidth="1"/>
    <col min="12033" max="12035" width="0" style="64" hidden="1" customWidth="1"/>
    <col min="12036" max="12285" width="9.140625" style="64"/>
    <col min="12286" max="12286" width="33.7109375" style="64" customWidth="1"/>
    <col min="12287" max="12287" width="48.85546875" style="64" customWidth="1"/>
    <col min="12288" max="12288" width="27.5703125" style="64" customWidth="1"/>
    <col min="12289" max="12291" width="0" style="64" hidden="1" customWidth="1"/>
    <col min="12292" max="12541" width="9.140625" style="64"/>
    <col min="12542" max="12542" width="33.7109375" style="64" customWidth="1"/>
    <col min="12543" max="12543" width="48.85546875" style="64" customWidth="1"/>
    <col min="12544" max="12544" width="27.5703125" style="64" customWidth="1"/>
    <col min="12545" max="12547" width="0" style="64" hidden="1" customWidth="1"/>
    <col min="12548" max="12797" width="9.140625" style="64"/>
    <col min="12798" max="12798" width="33.7109375" style="64" customWidth="1"/>
    <col min="12799" max="12799" width="48.85546875" style="64" customWidth="1"/>
    <col min="12800" max="12800" width="27.5703125" style="64" customWidth="1"/>
    <col min="12801" max="12803" width="0" style="64" hidden="1" customWidth="1"/>
    <col min="12804" max="13053" width="9.140625" style="64"/>
    <col min="13054" max="13054" width="33.7109375" style="64" customWidth="1"/>
    <col min="13055" max="13055" width="48.85546875" style="64" customWidth="1"/>
    <col min="13056" max="13056" width="27.5703125" style="64" customWidth="1"/>
    <col min="13057" max="13059" width="0" style="64" hidden="1" customWidth="1"/>
    <col min="13060" max="13309" width="9.140625" style="64"/>
    <col min="13310" max="13310" width="33.7109375" style="64" customWidth="1"/>
    <col min="13311" max="13311" width="48.85546875" style="64" customWidth="1"/>
    <col min="13312" max="13312" width="27.5703125" style="64" customWidth="1"/>
    <col min="13313" max="13315" width="0" style="64" hidden="1" customWidth="1"/>
    <col min="13316" max="13565" width="9.140625" style="64"/>
    <col min="13566" max="13566" width="33.7109375" style="64" customWidth="1"/>
    <col min="13567" max="13567" width="48.85546875" style="64" customWidth="1"/>
    <col min="13568" max="13568" width="27.5703125" style="64" customWidth="1"/>
    <col min="13569" max="13571" width="0" style="64" hidden="1" customWidth="1"/>
    <col min="13572" max="13821" width="9.140625" style="64"/>
    <col min="13822" max="13822" width="33.7109375" style="64" customWidth="1"/>
    <col min="13823" max="13823" width="48.85546875" style="64" customWidth="1"/>
    <col min="13824" max="13824" width="27.5703125" style="64" customWidth="1"/>
    <col min="13825" max="13827" width="0" style="64" hidden="1" customWidth="1"/>
    <col min="13828" max="14077" width="9.140625" style="64"/>
    <col min="14078" max="14078" width="33.7109375" style="64" customWidth="1"/>
    <col min="14079" max="14079" width="48.85546875" style="64" customWidth="1"/>
    <col min="14080" max="14080" width="27.5703125" style="64" customWidth="1"/>
    <col min="14081" max="14083" width="0" style="64" hidden="1" customWidth="1"/>
    <col min="14084" max="14333" width="9.140625" style="64"/>
    <col min="14334" max="14334" width="33.7109375" style="64" customWidth="1"/>
    <col min="14335" max="14335" width="48.85546875" style="64" customWidth="1"/>
    <col min="14336" max="14336" width="27.5703125" style="64" customWidth="1"/>
    <col min="14337" max="14339" width="0" style="64" hidden="1" customWidth="1"/>
    <col min="14340" max="14589" width="9.140625" style="64"/>
    <col min="14590" max="14590" width="33.7109375" style="64" customWidth="1"/>
    <col min="14591" max="14591" width="48.85546875" style="64" customWidth="1"/>
    <col min="14592" max="14592" width="27.5703125" style="64" customWidth="1"/>
    <col min="14593" max="14595" width="0" style="64" hidden="1" customWidth="1"/>
    <col min="14596" max="14845" width="9.140625" style="64"/>
    <col min="14846" max="14846" width="33.7109375" style="64" customWidth="1"/>
    <col min="14847" max="14847" width="48.85546875" style="64" customWidth="1"/>
    <col min="14848" max="14848" width="27.5703125" style="64" customWidth="1"/>
    <col min="14849" max="14851" width="0" style="64" hidden="1" customWidth="1"/>
    <col min="14852" max="15101" width="9.140625" style="64"/>
    <col min="15102" max="15102" width="33.7109375" style="64" customWidth="1"/>
    <col min="15103" max="15103" width="48.85546875" style="64" customWidth="1"/>
    <col min="15104" max="15104" width="27.5703125" style="64" customWidth="1"/>
    <col min="15105" max="15107" width="0" style="64" hidden="1" customWidth="1"/>
    <col min="15108" max="15357" width="9.140625" style="64"/>
    <col min="15358" max="15358" width="33.7109375" style="64" customWidth="1"/>
    <col min="15359" max="15359" width="48.85546875" style="64" customWidth="1"/>
    <col min="15360" max="15360" width="27.5703125" style="64" customWidth="1"/>
    <col min="15361" max="15363" width="0" style="64" hidden="1" customWidth="1"/>
    <col min="15364" max="15613" width="9.140625" style="64"/>
    <col min="15614" max="15614" width="33.7109375" style="64" customWidth="1"/>
    <col min="15615" max="15615" width="48.85546875" style="64" customWidth="1"/>
    <col min="15616" max="15616" width="27.5703125" style="64" customWidth="1"/>
    <col min="15617" max="15619" width="0" style="64" hidden="1" customWidth="1"/>
    <col min="15620" max="15869" width="9.140625" style="64"/>
    <col min="15870" max="15870" width="33.7109375" style="64" customWidth="1"/>
    <col min="15871" max="15871" width="48.85546875" style="64" customWidth="1"/>
    <col min="15872" max="15872" width="27.5703125" style="64" customWidth="1"/>
    <col min="15873" max="15875" width="0" style="64" hidden="1" customWidth="1"/>
    <col min="15876" max="16125" width="9.140625" style="64"/>
    <col min="16126" max="16126" width="33.7109375" style="64" customWidth="1"/>
    <col min="16127" max="16127" width="48.85546875" style="64" customWidth="1"/>
    <col min="16128" max="16128" width="27.5703125" style="64" customWidth="1"/>
    <col min="16129" max="16131" width="0" style="64" hidden="1" customWidth="1"/>
    <col min="16132" max="16384" width="9.140625" style="64"/>
  </cols>
  <sheetData>
    <row r="1" spans="1:253">
      <c r="A1" s="379" t="s">
        <v>639</v>
      </c>
      <c r="B1" s="379"/>
      <c r="C1" s="379"/>
      <c r="D1" s="379"/>
      <c r="E1" s="379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  <c r="EX1" s="63"/>
      <c r="EY1" s="63"/>
      <c r="EZ1" s="63"/>
      <c r="FA1" s="63"/>
      <c r="FB1" s="63"/>
      <c r="FC1" s="63"/>
      <c r="FD1" s="63"/>
      <c r="FE1" s="63"/>
      <c r="FF1" s="63"/>
      <c r="FG1" s="63"/>
      <c r="FH1" s="63"/>
      <c r="FI1" s="63"/>
      <c r="FJ1" s="63"/>
      <c r="FK1" s="63"/>
      <c r="FL1" s="63"/>
      <c r="FM1" s="63"/>
      <c r="FN1" s="63"/>
      <c r="FO1" s="63"/>
      <c r="FP1" s="63"/>
      <c r="FQ1" s="63"/>
      <c r="FR1" s="63"/>
      <c r="FS1" s="63"/>
      <c r="FT1" s="63"/>
      <c r="FU1" s="63"/>
      <c r="FV1" s="63"/>
      <c r="FW1" s="63"/>
      <c r="FX1" s="63"/>
      <c r="FY1" s="63"/>
      <c r="FZ1" s="63"/>
      <c r="GA1" s="63"/>
      <c r="GB1" s="63"/>
      <c r="GC1" s="63"/>
      <c r="GD1" s="63"/>
      <c r="GE1" s="63"/>
      <c r="GF1" s="63"/>
      <c r="GG1" s="63"/>
      <c r="GH1" s="63"/>
      <c r="GI1" s="63"/>
      <c r="GJ1" s="63"/>
      <c r="GK1" s="63"/>
      <c r="GL1" s="63"/>
      <c r="GM1" s="63"/>
      <c r="GN1" s="63"/>
      <c r="GO1" s="63"/>
      <c r="GP1" s="63"/>
      <c r="GQ1" s="63"/>
      <c r="GR1" s="63"/>
      <c r="GS1" s="63"/>
      <c r="GT1" s="63"/>
      <c r="GU1" s="63"/>
      <c r="GV1" s="63"/>
      <c r="GW1" s="63"/>
      <c r="GX1" s="63"/>
      <c r="GY1" s="63"/>
      <c r="GZ1" s="63"/>
      <c r="HA1" s="63"/>
      <c r="HB1" s="63"/>
      <c r="HC1" s="63"/>
      <c r="HD1" s="63"/>
      <c r="HE1" s="63"/>
      <c r="HF1" s="63"/>
      <c r="HG1" s="63"/>
      <c r="HH1" s="63"/>
      <c r="HI1" s="63"/>
      <c r="HJ1" s="63"/>
      <c r="HK1" s="63"/>
      <c r="HL1" s="63"/>
      <c r="HM1" s="63"/>
      <c r="HN1" s="63"/>
      <c r="HO1" s="63"/>
      <c r="HP1" s="63"/>
      <c r="HQ1" s="63"/>
      <c r="HR1" s="63"/>
      <c r="HS1" s="63"/>
      <c r="HT1" s="63"/>
      <c r="HU1" s="63"/>
      <c r="HV1" s="63"/>
      <c r="HW1" s="63"/>
      <c r="HX1" s="63"/>
      <c r="HY1" s="63"/>
      <c r="HZ1" s="63"/>
      <c r="IA1" s="63"/>
      <c r="IB1" s="63"/>
      <c r="IC1" s="63"/>
      <c r="ID1" s="63"/>
      <c r="IE1" s="63"/>
      <c r="IF1" s="63"/>
      <c r="IG1" s="63"/>
      <c r="IH1" s="63"/>
      <c r="II1" s="63"/>
      <c r="IJ1" s="63"/>
      <c r="IK1" s="63"/>
      <c r="IL1" s="63"/>
      <c r="IM1" s="63"/>
      <c r="IN1" s="63"/>
      <c r="IO1" s="63"/>
      <c r="IP1" s="63"/>
      <c r="IQ1" s="63"/>
      <c r="IR1" s="63"/>
      <c r="IS1" s="63"/>
    </row>
    <row r="2" spans="1:253">
      <c r="A2" s="380" t="s">
        <v>465</v>
      </c>
      <c r="B2" s="380"/>
      <c r="C2" s="380"/>
      <c r="D2" s="380"/>
      <c r="E2" s="380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  <c r="FP2" s="63"/>
      <c r="FQ2" s="63"/>
      <c r="FR2" s="63"/>
      <c r="FS2" s="63"/>
      <c r="FT2" s="63"/>
      <c r="FU2" s="63"/>
      <c r="FV2" s="63"/>
      <c r="FW2" s="63"/>
      <c r="FX2" s="63"/>
      <c r="FY2" s="63"/>
      <c r="FZ2" s="63"/>
      <c r="GA2" s="63"/>
      <c r="GB2" s="63"/>
      <c r="GC2" s="63"/>
      <c r="GD2" s="63"/>
      <c r="GE2" s="63"/>
      <c r="GF2" s="63"/>
      <c r="GG2" s="63"/>
      <c r="GH2" s="63"/>
      <c r="GI2" s="63"/>
      <c r="GJ2" s="63"/>
      <c r="GK2" s="63"/>
      <c r="GL2" s="63"/>
      <c r="GM2" s="63"/>
      <c r="GN2" s="63"/>
      <c r="GO2" s="63"/>
      <c r="GP2" s="63"/>
      <c r="GQ2" s="63"/>
      <c r="GR2" s="63"/>
      <c r="GS2" s="63"/>
      <c r="GT2" s="63"/>
      <c r="GU2" s="63"/>
      <c r="GV2" s="63"/>
      <c r="GW2" s="63"/>
      <c r="GX2" s="63"/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/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3"/>
      <c r="HV2" s="63"/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/>
      <c r="II2" s="63"/>
      <c r="IJ2" s="63"/>
      <c r="IK2" s="63"/>
      <c r="IL2" s="63"/>
      <c r="IM2" s="63"/>
      <c r="IN2" s="63"/>
      <c r="IO2" s="63"/>
      <c r="IP2" s="63"/>
      <c r="IQ2" s="63"/>
      <c r="IR2" s="63"/>
      <c r="IS2" s="63"/>
    </row>
    <row r="3" spans="1:253">
      <c r="A3" s="380" t="s">
        <v>629</v>
      </c>
      <c r="B3" s="380"/>
      <c r="C3" s="380"/>
      <c r="D3" s="380"/>
      <c r="E3" s="380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</row>
    <row r="4" spans="1:253">
      <c r="A4" s="380" t="s">
        <v>2</v>
      </c>
      <c r="B4" s="380"/>
      <c r="C4" s="380"/>
      <c r="D4" s="380"/>
      <c r="E4" s="380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3"/>
      <c r="HZ4" s="63"/>
      <c r="IA4" s="63"/>
      <c r="IB4" s="63"/>
      <c r="IC4" s="63"/>
      <c r="ID4" s="63"/>
      <c r="IE4" s="63"/>
      <c r="IF4" s="63"/>
      <c r="IG4" s="63"/>
      <c r="IH4" s="63"/>
      <c r="II4" s="63"/>
      <c r="IJ4" s="63"/>
      <c r="IK4" s="63"/>
      <c r="IL4" s="63"/>
      <c r="IM4" s="63"/>
      <c r="IN4" s="63"/>
      <c r="IO4" s="63"/>
      <c r="IP4" s="63"/>
      <c r="IQ4" s="63"/>
      <c r="IR4" s="63"/>
      <c r="IS4" s="63"/>
    </row>
    <row r="5" spans="1:253">
      <c r="A5" s="380" t="s">
        <v>636</v>
      </c>
      <c r="B5" s="380"/>
      <c r="C5" s="380"/>
      <c r="D5" s="380"/>
      <c r="E5" s="380"/>
    </row>
    <row r="6" spans="1:253">
      <c r="A6" s="133"/>
      <c r="B6" s="133"/>
      <c r="C6" s="147"/>
    </row>
    <row r="7" spans="1:253">
      <c r="A7" s="378" t="s">
        <v>466</v>
      </c>
      <c r="B7" s="378"/>
      <c r="C7" s="378"/>
      <c r="D7" s="378"/>
      <c r="E7" s="378"/>
    </row>
    <row r="8" spans="1:253">
      <c r="A8" s="378" t="s">
        <v>630</v>
      </c>
      <c r="B8" s="378"/>
      <c r="C8" s="378"/>
      <c r="D8" s="378"/>
      <c r="E8" s="378"/>
    </row>
    <row r="9" spans="1:253">
      <c r="B9" s="375"/>
      <c r="C9" s="375"/>
      <c r="E9" s="146" t="s">
        <v>467</v>
      </c>
    </row>
    <row r="10" spans="1:253" ht="31.5">
      <c r="A10" s="66" t="s">
        <v>468</v>
      </c>
      <c r="B10" s="67" t="s">
        <v>469</v>
      </c>
      <c r="C10" s="145" t="s">
        <v>429</v>
      </c>
      <c r="D10" s="280" t="s">
        <v>709</v>
      </c>
      <c r="E10" s="280" t="s">
        <v>710</v>
      </c>
    </row>
    <row r="11" spans="1:253">
      <c r="A11" s="68" t="s">
        <v>470</v>
      </c>
      <c r="B11" s="69" t="s">
        <v>471</v>
      </c>
      <c r="C11" s="148">
        <v>3</v>
      </c>
      <c r="D11" s="160">
        <v>4</v>
      </c>
      <c r="E11" s="160">
        <v>5</v>
      </c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  <c r="IR11" s="70"/>
      <c r="IS11" s="70"/>
    </row>
    <row r="12" spans="1:253" ht="31.5">
      <c r="A12" s="109" t="s">
        <v>472</v>
      </c>
      <c r="B12" s="71" t="s">
        <v>473</v>
      </c>
      <c r="C12" s="149">
        <f>C13+C27</f>
        <v>30307</v>
      </c>
      <c r="D12" s="149">
        <f t="shared" ref="D12" si="0">D13+D27</f>
        <v>31195.100449999998</v>
      </c>
      <c r="E12" s="279">
        <f>+D12/C12*100</f>
        <v>102.93034760946315</v>
      </c>
    </row>
    <row r="13" spans="1:253">
      <c r="A13" s="109"/>
      <c r="B13" s="71" t="s">
        <v>474</v>
      </c>
      <c r="C13" s="149">
        <f>+C14+C15+C17+C21+C23+C25</f>
        <v>28322</v>
      </c>
      <c r="D13" s="149">
        <f t="shared" ref="D13" si="1">+D14+D15+D17+D21+D23+D25</f>
        <v>29159.838369999998</v>
      </c>
      <c r="E13" s="279">
        <f t="shared" ref="E13:E76" si="2">+D13/C13*100</f>
        <v>102.95825990396156</v>
      </c>
    </row>
    <row r="14" spans="1:253">
      <c r="A14" s="72" t="s">
        <v>475</v>
      </c>
      <c r="B14" s="28" t="s">
        <v>476</v>
      </c>
      <c r="C14" s="150">
        <v>24495</v>
      </c>
      <c r="D14" s="150">
        <v>25089.200059999999</v>
      </c>
      <c r="E14" s="279">
        <f t="shared" si="2"/>
        <v>102.42580142886304</v>
      </c>
      <c r="F14" s="64">
        <v>24495</v>
      </c>
      <c r="G14" s="229">
        <f>F14-E14</f>
        <v>24392.574198571136</v>
      </c>
    </row>
    <row r="15" spans="1:253" ht="47.25">
      <c r="A15" s="72" t="s">
        <v>477</v>
      </c>
      <c r="B15" s="28" t="s">
        <v>478</v>
      </c>
      <c r="C15" s="151">
        <f>C16</f>
        <v>552</v>
      </c>
      <c r="D15" s="151">
        <f t="shared" ref="D15" si="3">D16</f>
        <v>552.28851999999995</v>
      </c>
      <c r="E15" s="279">
        <f t="shared" si="2"/>
        <v>100.05226811594201</v>
      </c>
      <c r="F15" s="64">
        <v>552</v>
      </c>
      <c r="G15" s="229">
        <f t="shared" ref="G15:G69" si="4">F15-E15</f>
        <v>451.94773188405799</v>
      </c>
    </row>
    <row r="16" spans="1:253" ht="47.25">
      <c r="A16" s="72" t="s">
        <v>479</v>
      </c>
      <c r="B16" s="28" t="s">
        <v>480</v>
      </c>
      <c r="C16" s="150">
        <v>552</v>
      </c>
      <c r="D16" s="150">
        <v>552.28851999999995</v>
      </c>
      <c r="E16" s="279">
        <f t="shared" si="2"/>
        <v>100.05226811594201</v>
      </c>
      <c r="G16" s="229">
        <f t="shared" si="4"/>
        <v>-100.05226811594201</v>
      </c>
    </row>
    <row r="17" spans="1:7">
      <c r="A17" s="72" t="s">
        <v>481</v>
      </c>
      <c r="B17" s="28" t="s">
        <v>482</v>
      </c>
      <c r="C17" s="151">
        <f>+C18+C19+C20</f>
        <v>1139</v>
      </c>
      <c r="D17" s="151">
        <f t="shared" ref="D17" si="5">+D18+D19+D20</f>
        <v>1140.7944600000001</v>
      </c>
      <c r="E17" s="279">
        <f t="shared" si="2"/>
        <v>100.15754697102723</v>
      </c>
      <c r="G17" s="229">
        <f t="shared" si="4"/>
        <v>-100.15754697102723</v>
      </c>
    </row>
    <row r="18" spans="1:7" ht="31.5">
      <c r="A18" s="72" t="s">
        <v>483</v>
      </c>
      <c r="B18" s="28" t="s">
        <v>484</v>
      </c>
      <c r="C18" s="233">
        <v>787</v>
      </c>
      <c r="D18" s="150">
        <v>786.79385000000002</v>
      </c>
      <c r="E18" s="279">
        <f t="shared" si="2"/>
        <v>99.973805590851342</v>
      </c>
      <c r="F18" s="64">
        <v>786.8</v>
      </c>
      <c r="G18" s="229">
        <f t="shared" si="4"/>
        <v>686.82619440914857</v>
      </c>
    </row>
    <row r="19" spans="1:7">
      <c r="A19" s="72" t="s">
        <v>485</v>
      </c>
      <c r="B19" s="28" t="s">
        <v>486</v>
      </c>
      <c r="C19" s="151">
        <v>198</v>
      </c>
      <c r="D19" s="151">
        <v>200.07811000000001</v>
      </c>
      <c r="E19" s="279">
        <f t="shared" si="2"/>
        <v>101.04955050505052</v>
      </c>
      <c r="F19" s="64">
        <v>198</v>
      </c>
      <c r="G19" s="229">
        <f t="shared" si="4"/>
        <v>96.950449494949481</v>
      </c>
    </row>
    <row r="20" spans="1:7" ht="31.5">
      <c r="A20" s="110" t="s">
        <v>487</v>
      </c>
      <c r="B20" s="111" t="s">
        <v>488</v>
      </c>
      <c r="C20" s="151">
        <v>154</v>
      </c>
      <c r="D20" s="151">
        <v>153.92250000000001</v>
      </c>
      <c r="E20" s="279">
        <f t="shared" si="2"/>
        <v>99.94967532467534</v>
      </c>
      <c r="F20" s="64">
        <v>154</v>
      </c>
      <c r="G20" s="229">
        <f t="shared" si="4"/>
        <v>54.05032467532466</v>
      </c>
    </row>
    <row r="21" spans="1:7">
      <c r="A21" s="72" t="s">
        <v>489</v>
      </c>
      <c r="B21" s="28" t="s">
        <v>490</v>
      </c>
      <c r="C21" s="151">
        <f>C22</f>
        <v>1195</v>
      </c>
      <c r="D21" s="151">
        <f t="shared" ref="D21" si="6">D22</f>
        <v>1436.62727</v>
      </c>
      <c r="E21" s="279">
        <f t="shared" si="2"/>
        <v>120.21985523012553</v>
      </c>
      <c r="G21" s="229">
        <f t="shared" si="4"/>
        <v>-120.21985523012553</v>
      </c>
    </row>
    <row r="22" spans="1:7">
      <c r="A22" s="72" t="s">
        <v>491</v>
      </c>
      <c r="B22" s="112" t="s">
        <v>492</v>
      </c>
      <c r="C22" s="151">
        <v>1195</v>
      </c>
      <c r="D22" s="151">
        <v>1436.62727</v>
      </c>
      <c r="E22" s="279">
        <f t="shared" si="2"/>
        <v>120.21985523012553</v>
      </c>
      <c r="F22" s="64">
        <v>1195</v>
      </c>
      <c r="G22" s="229">
        <f t="shared" si="4"/>
        <v>1074.7801447698744</v>
      </c>
    </row>
    <row r="23" spans="1:7">
      <c r="A23" s="72" t="s">
        <v>493</v>
      </c>
      <c r="B23" s="73" t="s">
        <v>494</v>
      </c>
      <c r="C23" s="151">
        <f>+C24</f>
        <v>941</v>
      </c>
      <c r="D23" s="151">
        <f t="shared" ref="D23" si="7">+D24</f>
        <v>940.92805999999996</v>
      </c>
      <c r="E23" s="279">
        <f t="shared" si="2"/>
        <v>99.992354941551525</v>
      </c>
      <c r="G23" s="229">
        <f t="shared" si="4"/>
        <v>-99.992354941551525</v>
      </c>
    </row>
    <row r="24" spans="1:7" ht="63">
      <c r="A24" s="72" t="s">
        <v>495</v>
      </c>
      <c r="B24" s="28" t="s">
        <v>496</v>
      </c>
      <c r="C24" s="151">
        <v>941</v>
      </c>
      <c r="D24" s="151">
        <v>940.92805999999996</v>
      </c>
      <c r="E24" s="279">
        <f t="shared" si="2"/>
        <v>99.992354941551525</v>
      </c>
      <c r="F24" s="64">
        <v>941</v>
      </c>
      <c r="G24" s="229">
        <f t="shared" si="4"/>
        <v>841.00764505844847</v>
      </c>
    </row>
    <row r="25" spans="1:7" ht="47.25">
      <c r="A25" s="74" t="s">
        <v>497</v>
      </c>
      <c r="B25" s="71" t="s">
        <v>498</v>
      </c>
      <c r="C25" s="149"/>
      <c r="D25" s="149"/>
      <c r="E25" s="279" t="e">
        <f t="shared" si="2"/>
        <v>#DIV/0!</v>
      </c>
      <c r="G25" s="229" t="e">
        <f t="shared" si="4"/>
        <v>#DIV/0!</v>
      </c>
    </row>
    <row r="26" spans="1:7">
      <c r="A26" s="72" t="s">
        <v>499</v>
      </c>
      <c r="B26" s="28" t="s">
        <v>500</v>
      </c>
      <c r="C26" s="151"/>
      <c r="D26" s="151"/>
      <c r="E26" s="279" t="e">
        <f t="shared" si="2"/>
        <v>#DIV/0!</v>
      </c>
      <c r="G26" s="229" t="e">
        <f t="shared" si="4"/>
        <v>#DIV/0!</v>
      </c>
    </row>
    <row r="27" spans="1:7">
      <c r="A27" s="74"/>
      <c r="B27" s="71" t="s">
        <v>501</v>
      </c>
      <c r="C27" s="149">
        <f>C28+C31+C33+C35+C37+C38</f>
        <v>1985</v>
      </c>
      <c r="D27" s="149">
        <f t="shared" ref="D27" si="8">D28+D31+D33+D35+D37+D38</f>
        <v>2035.26208</v>
      </c>
      <c r="E27" s="279">
        <f t="shared" si="2"/>
        <v>102.53209471032744</v>
      </c>
      <c r="G27" s="229">
        <f t="shared" si="4"/>
        <v>-102.53209471032744</v>
      </c>
    </row>
    <row r="28" spans="1:7" ht="63">
      <c r="A28" s="72" t="s">
        <v>502</v>
      </c>
      <c r="B28" s="28" t="s">
        <v>503</v>
      </c>
      <c r="C28" s="151">
        <f>+C29+C30</f>
        <v>934</v>
      </c>
      <c r="D28" s="151">
        <f t="shared" ref="D28" si="9">+D29+D30</f>
        <v>963.91397000000006</v>
      </c>
      <c r="E28" s="279">
        <f t="shared" si="2"/>
        <v>103.20278051391864</v>
      </c>
      <c r="G28" s="229">
        <f t="shared" si="4"/>
        <v>-103.20278051391864</v>
      </c>
    </row>
    <row r="29" spans="1:7" ht="126">
      <c r="A29" s="110" t="s">
        <v>504</v>
      </c>
      <c r="B29" s="113" t="s">
        <v>505</v>
      </c>
      <c r="C29" s="151">
        <v>361</v>
      </c>
      <c r="D29" s="151">
        <v>361.46355999999997</v>
      </c>
      <c r="E29" s="279">
        <f t="shared" si="2"/>
        <v>100.12840997229917</v>
      </c>
      <c r="F29" s="64">
        <v>361</v>
      </c>
      <c r="G29" s="229">
        <f t="shared" si="4"/>
        <v>260.87159002770085</v>
      </c>
    </row>
    <row r="30" spans="1:7" ht="110.25">
      <c r="A30" s="75" t="s">
        <v>506</v>
      </c>
      <c r="B30" s="76" t="s">
        <v>507</v>
      </c>
      <c r="C30" s="151">
        <v>573</v>
      </c>
      <c r="D30" s="151">
        <v>602.45041000000003</v>
      </c>
      <c r="E30" s="279">
        <f t="shared" si="2"/>
        <v>105.13968760907504</v>
      </c>
      <c r="F30" s="64">
        <v>573</v>
      </c>
      <c r="G30" s="229">
        <f t="shared" si="4"/>
        <v>467.86031239092495</v>
      </c>
    </row>
    <row r="31" spans="1:7" ht="31.5">
      <c r="A31" s="72" t="s">
        <v>508</v>
      </c>
      <c r="B31" s="28" t="s">
        <v>509</v>
      </c>
      <c r="C31" s="151">
        <f>C32</f>
        <v>399</v>
      </c>
      <c r="D31" s="151">
        <f t="shared" ref="D31" si="10">D32</f>
        <v>399.04728</v>
      </c>
      <c r="E31" s="279">
        <f t="shared" si="2"/>
        <v>100.01184962406016</v>
      </c>
      <c r="G31" s="229">
        <f t="shared" si="4"/>
        <v>-100.01184962406016</v>
      </c>
    </row>
    <row r="32" spans="1:7" ht="31.5">
      <c r="A32" s="110" t="s">
        <v>510</v>
      </c>
      <c r="B32" s="113" t="s">
        <v>511</v>
      </c>
      <c r="C32" s="151">
        <v>399</v>
      </c>
      <c r="D32" s="151">
        <v>399.04728</v>
      </c>
      <c r="E32" s="279">
        <f t="shared" si="2"/>
        <v>100.01184962406016</v>
      </c>
      <c r="F32" s="64">
        <v>399</v>
      </c>
      <c r="G32" s="229">
        <f t="shared" si="4"/>
        <v>298.98815037593982</v>
      </c>
    </row>
    <row r="33" spans="1:7" ht="47.25">
      <c r="A33" s="72" t="s">
        <v>512</v>
      </c>
      <c r="B33" s="28" t="s">
        <v>513</v>
      </c>
      <c r="C33" s="151">
        <v>98</v>
      </c>
      <c r="D33" s="151">
        <v>97.60266</v>
      </c>
      <c r="E33" s="279">
        <f t="shared" si="2"/>
        <v>99.594551020408161</v>
      </c>
      <c r="F33" s="64">
        <v>98</v>
      </c>
      <c r="G33" s="229">
        <f t="shared" si="4"/>
        <v>-1.5945510204081614</v>
      </c>
    </row>
    <row r="34" spans="1:7" ht="47.25">
      <c r="A34" s="72" t="s">
        <v>514</v>
      </c>
      <c r="B34" s="28" t="s">
        <v>515</v>
      </c>
      <c r="C34" s="151"/>
      <c r="D34" s="151"/>
      <c r="E34" s="279" t="e">
        <f t="shared" si="2"/>
        <v>#DIV/0!</v>
      </c>
      <c r="G34" s="229" t="e">
        <f t="shared" si="4"/>
        <v>#DIV/0!</v>
      </c>
    </row>
    <row r="35" spans="1:7" ht="31.5">
      <c r="A35" s="72" t="s">
        <v>516</v>
      </c>
      <c r="B35" s="76" t="s">
        <v>517</v>
      </c>
      <c r="C35" s="151">
        <v>95</v>
      </c>
      <c r="D35" s="151">
        <v>95.138350000000003</v>
      </c>
      <c r="E35" s="279">
        <f t="shared" si="2"/>
        <v>100.14563157894739</v>
      </c>
      <c r="F35" s="64">
        <v>95</v>
      </c>
      <c r="G35" s="229">
        <f t="shared" si="4"/>
        <v>-5.1456315789473877</v>
      </c>
    </row>
    <row r="36" spans="1:7" ht="63">
      <c r="A36" s="77" t="s">
        <v>518</v>
      </c>
      <c r="B36" s="76" t="s">
        <v>519</v>
      </c>
      <c r="C36" s="151"/>
      <c r="D36" s="151"/>
      <c r="E36" s="279" t="e">
        <f t="shared" si="2"/>
        <v>#DIV/0!</v>
      </c>
      <c r="G36" s="229" t="e">
        <f t="shared" si="4"/>
        <v>#DIV/0!</v>
      </c>
    </row>
    <row r="37" spans="1:7" ht="31.5">
      <c r="A37" s="78" t="s">
        <v>520</v>
      </c>
      <c r="B37" s="108" t="s">
        <v>521</v>
      </c>
      <c r="C37" s="151">
        <v>291</v>
      </c>
      <c r="D37" s="151">
        <v>311.30527000000001</v>
      </c>
      <c r="E37" s="279">
        <f t="shared" si="2"/>
        <v>106.9777560137457</v>
      </c>
      <c r="F37" s="64">
        <v>291</v>
      </c>
      <c r="G37" s="229">
        <f t="shared" si="4"/>
        <v>184.0222439862543</v>
      </c>
    </row>
    <row r="38" spans="1:7">
      <c r="A38" s="71" t="s">
        <v>522</v>
      </c>
      <c r="B38" s="71" t="s">
        <v>523</v>
      </c>
      <c r="C38" s="131">
        <v>168</v>
      </c>
      <c r="D38" s="131">
        <v>168.25454999999999</v>
      </c>
      <c r="E38" s="279">
        <f t="shared" si="2"/>
        <v>100.15151785714285</v>
      </c>
      <c r="F38" s="64">
        <v>168</v>
      </c>
      <c r="G38" s="229">
        <f t="shared" si="4"/>
        <v>67.848482142857151</v>
      </c>
    </row>
    <row r="39" spans="1:7">
      <c r="A39" s="78" t="s">
        <v>524</v>
      </c>
      <c r="B39" s="79" t="s">
        <v>525</v>
      </c>
      <c r="C39" s="152">
        <f>C40+C43+C57+C79</f>
        <v>431215.60380000004</v>
      </c>
      <c r="D39" s="143">
        <f>D40+D43+D57+D79</f>
        <v>430655.30635000009</v>
      </c>
      <c r="E39" s="279">
        <f t="shared" si="2"/>
        <v>99.87006559014506</v>
      </c>
      <c r="F39" s="232">
        <f>E39-E80</f>
        <v>-9.9511188881152179E-2</v>
      </c>
      <c r="G39" s="229">
        <f t="shared" si="4"/>
        <v>-99.969576779026212</v>
      </c>
    </row>
    <row r="40" spans="1:7" ht="31.5">
      <c r="A40" s="122" t="s">
        <v>605</v>
      </c>
      <c r="B40" s="123" t="s">
        <v>604</v>
      </c>
      <c r="C40" s="153">
        <f>+C41+C42</f>
        <v>177030.6</v>
      </c>
      <c r="D40" s="153">
        <f>+D41+D42</f>
        <v>177030.6</v>
      </c>
      <c r="E40" s="279">
        <f t="shared" si="2"/>
        <v>100</v>
      </c>
      <c r="F40" s="286">
        <f>+D40/D39*100</f>
        <v>41.107260816176861</v>
      </c>
      <c r="G40" s="229">
        <f t="shared" si="4"/>
        <v>-58.892739183823139</v>
      </c>
    </row>
    <row r="41" spans="1:7" ht="31.5">
      <c r="A41" s="80" t="s">
        <v>526</v>
      </c>
      <c r="B41" s="81" t="s">
        <v>527</v>
      </c>
      <c r="C41" s="154">
        <v>106251.3</v>
      </c>
      <c r="D41" s="154">
        <v>106251.3</v>
      </c>
      <c r="E41" s="279">
        <f t="shared" si="2"/>
        <v>100</v>
      </c>
      <c r="G41" s="229">
        <f t="shared" si="4"/>
        <v>-100</v>
      </c>
    </row>
    <row r="42" spans="1:7" ht="47.25">
      <c r="A42" s="80" t="s">
        <v>528</v>
      </c>
      <c r="B42" s="81" t="s">
        <v>529</v>
      </c>
      <c r="C42" s="154">
        <v>70779.3</v>
      </c>
      <c r="D42" s="154">
        <v>70779.3</v>
      </c>
      <c r="E42" s="279">
        <f t="shared" si="2"/>
        <v>100</v>
      </c>
      <c r="F42" s="64">
        <v>2396.3000000000002</v>
      </c>
      <c r="G42" s="229">
        <f t="shared" si="4"/>
        <v>2296.3000000000002</v>
      </c>
    </row>
    <row r="43" spans="1:7" ht="47.25">
      <c r="A43" s="124" t="s">
        <v>606</v>
      </c>
      <c r="B43" s="125" t="s">
        <v>607</v>
      </c>
      <c r="C43" s="153">
        <f>C44+C45+C46+C47+C52+C53+C54+C55+C56</f>
        <v>23858.782999999996</v>
      </c>
      <c r="D43" s="153">
        <f t="shared" ref="D43" si="11">D44+D45+D46+D47+D52+D53+D54+D55+D56</f>
        <v>23857.576249999998</v>
      </c>
      <c r="E43" s="279">
        <f t="shared" si="2"/>
        <v>99.994942114189158</v>
      </c>
      <c r="F43" s="64">
        <f>D43/D39*100</f>
        <v>5.5398310198947334</v>
      </c>
      <c r="G43" s="229">
        <f t="shared" si="4"/>
        <v>-94.455111094294423</v>
      </c>
    </row>
    <row r="44" spans="1:7" ht="31.5">
      <c r="A44" s="82" t="s">
        <v>530</v>
      </c>
      <c r="B44" s="81" t="s">
        <v>608</v>
      </c>
      <c r="C44" s="154">
        <v>1093.7</v>
      </c>
      <c r="D44" s="154">
        <v>1093.7</v>
      </c>
      <c r="E44" s="279">
        <f t="shared" si="2"/>
        <v>100</v>
      </c>
      <c r="G44" s="229">
        <f t="shared" si="4"/>
        <v>-100</v>
      </c>
    </row>
    <row r="45" spans="1:7" ht="31.5">
      <c r="A45" s="82" t="s">
        <v>530</v>
      </c>
      <c r="B45" s="81" t="s">
        <v>647</v>
      </c>
      <c r="C45" s="154">
        <v>957.6</v>
      </c>
      <c r="D45" s="154">
        <v>957.6</v>
      </c>
      <c r="E45" s="279">
        <f t="shared" si="2"/>
        <v>100</v>
      </c>
      <c r="G45" s="229">
        <f t="shared" si="4"/>
        <v>-100</v>
      </c>
    </row>
    <row r="46" spans="1:7" ht="126">
      <c r="A46" s="82" t="s">
        <v>530</v>
      </c>
      <c r="B46" s="83" t="s">
        <v>309</v>
      </c>
      <c r="C46" s="154">
        <v>9769.5</v>
      </c>
      <c r="D46" s="154">
        <v>9769.5</v>
      </c>
      <c r="E46" s="279">
        <f t="shared" si="2"/>
        <v>100</v>
      </c>
      <c r="F46" s="286">
        <f>+D47+D46+D45+D44</f>
        <v>17720.99325</v>
      </c>
      <c r="G46" s="229">
        <f t="shared" si="4"/>
        <v>17620.99325</v>
      </c>
    </row>
    <row r="47" spans="1:7" ht="63">
      <c r="A47" s="82" t="s">
        <v>530</v>
      </c>
      <c r="B47" s="83" t="s">
        <v>531</v>
      </c>
      <c r="C47" s="151">
        <v>5901.4</v>
      </c>
      <c r="D47" s="151">
        <v>5900.1932500000003</v>
      </c>
      <c r="E47" s="279">
        <f t="shared" si="2"/>
        <v>99.979551462364867</v>
      </c>
      <c r="G47" s="229">
        <f t="shared" si="4"/>
        <v>-99.979551462364867</v>
      </c>
    </row>
    <row r="48" spans="1:7" ht="47.25" hidden="1">
      <c r="A48" s="82" t="s">
        <v>530</v>
      </c>
      <c r="B48" s="83" t="s">
        <v>532</v>
      </c>
      <c r="C48" s="151"/>
      <c r="D48" s="151"/>
      <c r="E48" s="279" t="e">
        <f t="shared" si="2"/>
        <v>#DIV/0!</v>
      </c>
      <c r="G48" s="229" t="e">
        <f t="shared" si="4"/>
        <v>#DIV/0!</v>
      </c>
    </row>
    <row r="49" spans="1:253" ht="78.75" hidden="1">
      <c r="A49" s="82" t="s">
        <v>530</v>
      </c>
      <c r="B49" s="83" t="s">
        <v>533</v>
      </c>
      <c r="C49" s="151"/>
      <c r="D49" s="151"/>
      <c r="E49" s="279" t="e">
        <f t="shared" si="2"/>
        <v>#DIV/0!</v>
      </c>
      <c r="G49" s="229" t="e">
        <f t="shared" si="4"/>
        <v>#DIV/0!</v>
      </c>
    </row>
    <row r="50" spans="1:253" ht="47.25" hidden="1">
      <c r="A50" s="82" t="s">
        <v>530</v>
      </c>
      <c r="B50" s="83" t="s">
        <v>534</v>
      </c>
      <c r="C50" s="154"/>
      <c r="D50" s="154"/>
      <c r="E50" s="279" t="e">
        <f t="shared" si="2"/>
        <v>#DIV/0!</v>
      </c>
      <c r="G50" s="229" t="e">
        <f t="shared" si="4"/>
        <v>#DIV/0!</v>
      </c>
    </row>
    <row r="51" spans="1:253" ht="47.25" hidden="1">
      <c r="A51" s="82" t="s">
        <v>535</v>
      </c>
      <c r="B51" s="83" t="s">
        <v>532</v>
      </c>
      <c r="C51" s="154"/>
      <c r="D51" s="154"/>
      <c r="E51" s="279" t="e">
        <f t="shared" si="2"/>
        <v>#DIV/0!</v>
      </c>
      <c r="G51" s="229" t="e">
        <f t="shared" si="4"/>
        <v>#DIV/0!</v>
      </c>
    </row>
    <row r="52" spans="1:253" ht="78.75">
      <c r="A52" s="82" t="s">
        <v>536</v>
      </c>
      <c r="B52" s="83" t="s">
        <v>609</v>
      </c>
      <c r="C52" s="154">
        <v>2378</v>
      </c>
      <c r="D52" s="154">
        <v>2378</v>
      </c>
      <c r="E52" s="279">
        <f t="shared" si="2"/>
        <v>100</v>
      </c>
      <c r="G52" s="229">
        <f t="shared" si="4"/>
        <v>-100</v>
      </c>
    </row>
    <row r="53" spans="1:253" ht="31.5">
      <c r="A53" s="82" t="s">
        <v>644</v>
      </c>
      <c r="B53" s="83" t="s">
        <v>656</v>
      </c>
      <c r="C53" s="155">
        <v>24.172999999999998</v>
      </c>
      <c r="D53" s="155">
        <v>24.172999999999998</v>
      </c>
      <c r="E53" s="279">
        <f t="shared" si="2"/>
        <v>100</v>
      </c>
      <c r="G53" s="229">
        <f t="shared" si="4"/>
        <v>-100</v>
      </c>
    </row>
    <row r="54" spans="1:253" ht="94.5">
      <c r="A54" s="82" t="s">
        <v>650</v>
      </c>
      <c r="B54" s="83" t="s">
        <v>651</v>
      </c>
      <c r="C54" s="155">
        <v>547.36800000000005</v>
      </c>
      <c r="D54" s="155">
        <v>547.36800000000005</v>
      </c>
      <c r="E54" s="279">
        <f t="shared" si="2"/>
        <v>100</v>
      </c>
      <c r="G54" s="229">
        <f t="shared" si="4"/>
        <v>-100</v>
      </c>
    </row>
    <row r="55" spans="1:253" ht="78.75">
      <c r="A55" s="82" t="s">
        <v>652</v>
      </c>
      <c r="B55" s="83" t="s">
        <v>653</v>
      </c>
      <c r="C55" s="155">
        <v>136.84200000000001</v>
      </c>
      <c r="D55" s="155">
        <v>136.84200000000001</v>
      </c>
      <c r="E55" s="279">
        <f t="shared" si="2"/>
        <v>100</v>
      </c>
      <c r="G55" s="229">
        <f t="shared" si="4"/>
        <v>-100</v>
      </c>
    </row>
    <row r="56" spans="1:253" ht="47.25">
      <c r="A56" s="82" t="s">
        <v>654</v>
      </c>
      <c r="B56" s="83" t="s">
        <v>655</v>
      </c>
      <c r="C56" s="154">
        <v>3050.2</v>
      </c>
      <c r="D56" s="154">
        <v>3050.2</v>
      </c>
      <c r="E56" s="279">
        <f t="shared" si="2"/>
        <v>100</v>
      </c>
      <c r="G56" s="229">
        <f t="shared" si="4"/>
        <v>-100</v>
      </c>
    </row>
    <row r="57" spans="1:253" s="126" customFormat="1" ht="31.5">
      <c r="A57" s="124" t="s">
        <v>611</v>
      </c>
      <c r="B57" s="125" t="s">
        <v>610</v>
      </c>
      <c r="C57" s="153">
        <f>SUM(C58:C78)</f>
        <v>229475.22080000004</v>
      </c>
      <c r="D57" s="153">
        <f>SUM(D58:D78)</f>
        <v>228916.37379000004</v>
      </c>
      <c r="E57" s="279">
        <f t="shared" si="2"/>
        <v>99.756467383253096</v>
      </c>
      <c r="F57" s="287">
        <f>+D57/D39*100</f>
        <v>53.155358918056905</v>
      </c>
      <c r="G57" s="229">
        <f t="shared" si="4"/>
        <v>-46.601108465196191</v>
      </c>
    </row>
    <row r="58" spans="1:253" ht="267.75">
      <c r="A58" s="127" t="s">
        <v>537</v>
      </c>
      <c r="B58" s="83" t="s">
        <v>612</v>
      </c>
      <c r="C58" s="154">
        <v>178839</v>
      </c>
      <c r="D58" s="154">
        <v>178839</v>
      </c>
      <c r="E58" s="279">
        <f t="shared" si="2"/>
        <v>100</v>
      </c>
      <c r="F58" s="197">
        <f>+D58+D60+D61+D64+D65+D68+D70+D67+D72+D73+D75</f>
        <v>197917.07570000002</v>
      </c>
      <c r="G58" s="229">
        <f t="shared" si="4"/>
        <v>197817.07570000002</v>
      </c>
    </row>
    <row r="59" spans="1:253" ht="126" hidden="1">
      <c r="A59" s="80" t="s">
        <v>538</v>
      </c>
      <c r="B59" s="81" t="s">
        <v>539</v>
      </c>
      <c r="C59" s="154"/>
      <c r="D59" s="154"/>
      <c r="E59" s="279" t="e">
        <f t="shared" si="2"/>
        <v>#DIV/0!</v>
      </c>
      <c r="G59" s="229" t="e">
        <f t="shared" si="4"/>
        <v>#DIV/0!</v>
      </c>
    </row>
    <row r="60" spans="1:253" ht="47.25">
      <c r="A60" s="80" t="s">
        <v>537</v>
      </c>
      <c r="B60" s="83" t="s">
        <v>540</v>
      </c>
      <c r="C60" s="154">
        <v>4059.5</v>
      </c>
      <c r="D60" s="154">
        <v>4059.48</v>
      </c>
      <c r="E60" s="279">
        <f t="shared" si="2"/>
        <v>99.999507328488733</v>
      </c>
      <c r="G60" s="229">
        <f t="shared" si="4"/>
        <v>-99.999507328488733</v>
      </c>
    </row>
    <row r="61" spans="1:253" ht="47.25">
      <c r="A61" s="84" t="s">
        <v>537</v>
      </c>
      <c r="B61" s="83" t="s">
        <v>579</v>
      </c>
      <c r="C61" s="154">
        <v>4745.1000000000004</v>
      </c>
      <c r="D61" s="154">
        <v>4616.625</v>
      </c>
      <c r="E61" s="279">
        <f t="shared" si="2"/>
        <v>97.29247012707846</v>
      </c>
      <c r="G61" s="229">
        <f t="shared" si="4"/>
        <v>-97.29247012707846</v>
      </c>
    </row>
    <row r="62" spans="1:253" ht="63" hidden="1">
      <c r="A62" s="84" t="s">
        <v>541</v>
      </c>
      <c r="B62" s="83" t="s">
        <v>542</v>
      </c>
      <c r="C62" s="154"/>
      <c r="D62" s="154"/>
      <c r="E62" s="279" t="e">
        <f t="shared" si="2"/>
        <v>#DIV/0!</v>
      </c>
      <c r="F62" s="85"/>
      <c r="G62" s="229" t="e">
        <f t="shared" si="4"/>
        <v>#DIV/0!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5"/>
      <c r="DC62" s="85"/>
      <c r="DD62" s="85"/>
      <c r="DE62" s="85"/>
      <c r="DF62" s="85"/>
      <c r="DG62" s="85"/>
      <c r="DH62" s="85"/>
      <c r="DI62" s="85"/>
      <c r="DJ62" s="85"/>
      <c r="DK62" s="85"/>
      <c r="DL62" s="85"/>
      <c r="DM62" s="85"/>
      <c r="DN62" s="85"/>
      <c r="DO62" s="85"/>
      <c r="DP62" s="85"/>
      <c r="DQ62" s="85"/>
      <c r="DR62" s="85"/>
      <c r="DS62" s="85"/>
      <c r="DT62" s="85"/>
      <c r="DU62" s="85"/>
      <c r="DV62" s="85"/>
      <c r="DW62" s="85"/>
      <c r="DX62" s="85"/>
      <c r="DY62" s="85"/>
      <c r="DZ62" s="85"/>
      <c r="EA62" s="85"/>
      <c r="EB62" s="85"/>
      <c r="EC62" s="85"/>
      <c r="ED62" s="85"/>
      <c r="EE62" s="85"/>
      <c r="EF62" s="85"/>
      <c r="EG62" s="85"/>
      <c r="EH62" s="85"/>
      <c r="EI62" s="85"/>
      <c r="EJ62" s="85"/>
      <c r="EK62" s="85"/>
      <c r="EL62" s="85"/>
      <c r="EM62" s="85"/>
      <c r="EN62" s="85"/>
      <c r="EO62" s="85"/>
      <c r="EP62" s="85"/>
      <c r="EQ62" s="85"/>
      <c r="ER62" s="85"/>
      <c r="ES62" s="85"/>
      <c r="ET62" s="85"/>
      <c r="EU62" s="85"/>
      <c r="EV62" s="85"/>
      <c r="EW62" s="85"/>
      <c r="EX62" s="85"/>
      <c r="EY62" s="85"/>
      <c r="EZ62" s="85"/>
      <c r="FA62" s="85"/>
      <c r="FB62" s="85"/>
      <c r="FC62" s="85"/>
      <c r="FD62" s="85"/>
      <c r="FE62" s="85"/>
      <c r="FF62" s="85"/>
      <c r="FG62" s="85"/>
      <c r="FH62" s="85"/>
      <c r="FI62" s="85"/>
      <c r="FJ62" s="85"/>
      <c r="FK62" s="85"/>
      <c r="FL62" s="85"/>
      <c r="FM62" s="85"/>
      <c r="FN62" s="85"/>
      <c r="FO62" s="85"/>
      <c r="FP62" s="85"/>
      <c r="FQ62" s="85"/>
      <c r="FR62" s="85"/>
      <c r="FS62" s="85"/>
      <c r="FT62" s="85"/>
      <c r="FU62" s="85"/>
      <c r="FV62" s="85"/>
      <c r="FW62" s="85"/>
      <c r="FX62" s="85"/>
      <c r="FY62" s="85"/>
      <c r="FZ62" s="85"/>
      <c r="GA62" s="85"/>
      <c r="GB62" s="85"/>
      <c r="GC62" s="85"/>
      <c r="GD62" s="85"/>
      <c r="GE62" s="85"/>
      <c r="GF62" s="85"/>
      <c r="GG62" s="85"/>
      <c r="GH62" s="85"/>
      <c r="GI62" s="85"/>
      <c r="GJ62" s="85"/>
      <c r="GK62" s="85"/>
      <c r="GL62" s="85"/>
      <c r="GM62" s="85"/>
      <c r="GN62" s="85"/>
      <c r="GO62" s="85"/>
      <c r="GP62" s="85"/>
      <c r="GQ62" s="85"/>
      <c r="GR62" s="85"/>
      <c r="GS62" s="85"/>
      <c r="GT62" s="85"/>
      <c r="GU62" s="85"/>
      <c r="GV62" s="85"/>
      <c r="GW62" s="85"/>
      <c r="GX62" s="85"/>
      <c r="GY62" s="85"/>
      <c r="GZ62" s="85"/>
      <c r="HA62" s="85"/>
      <c r="HB62" s="85"/>
      <c r="HC62" s="85"/>
      <c r="HD62" s="85"/>
      <c r="HE62" s="85"/>
      <c r="HF62" s="85"/>
      <c r="HG62" s="85"/>
      <c r="HH62" s="85"/>
      <c r="HI62" s="85"/>
      <c r="HJ62" s="85"/>
      <c r="HK62" s="85"/>
      <c r="HL62" s="85"/>
      <c r="HM62" s="85"/>
      <c r="HN62" s="85"/>
      <c r="HO62" s="85"/>
      <c r="HP62" s="85"/>
      <c r="HQ62" s="85"/>
      <c r="HR62" s="85"/>
      <c r="HS62" s="85"/>
      <c r="HT62" s="85"/>
      <c r="HU62" s="85"/>
      <c r="HV62" s="85"/>
      <c r="HW62" s="85"/>
      <c r="HX62" s="85"/>
      <c r="HY62" s="85"/>
      <c r="HZ62" s="85"/>
      <c r="IA62" s="85"/>
      <c r="IB62" s="85"/>
      <c r="IC62" s="85"/>
      <c r="ID62" s="85"/>
      <c r="IE62" s="85"/>
      <c r="IF62" s="85"/>
      <c r="IG62" s="85"/>
      <c r="IH62" s="85"/>
      <c r="II62" s="85"/>
      <c r="IJ62" s="85"/>
      <c r="IK62" s="85"/>
      <c r="IL62" s="85"/>
      <c r="IM62" s="85"/>
      <c r="IN62" s="85"/>
      <c r="IO62" s="85"/>
      <c r="IP62" s="85"/>
      <c r="IQ62" s="85"/>
      <c r="IR62" s="85"/>
      <c r="IS62" s="85"/>
    </row>
    <row r="63" spans="1:253" ht="47.25">
      <c r="A63" s="84" t="s">
        <v>543</v>
      </c>
      <c r="B63" s="83" t="s">
        <v>581</v>
      </c>
      <c r="C63" s="196">
        <v>4085.0007999999998</v>
      </c>
      <c r="D63" s="155">
        <v>4085.0007999999998</v>
      </c>
      <c r="E63" s="279">
        <f t="shared" si="2"/>
        <v>100</v>
      </c>
      <c r="F63" s="64">
        <v>467.5</v>
      </c>
      <c r="G63" s="229">
        <f t="shared" si="4"/>
        <v>367.5</v>
      </c>
    </row>
    <row r="64" spans="1:253" ht="126">
      <c r="A64" s="80" t="s">
        <v>544</v>
      </c>
      <c r="B64" s="83" t="s">
        <v>613</v>
      </c>
      <c r="C64" s="154">
        <v>4091.5</v>
      </c>
      <c r="D64" s="154">
        <v>4091.5</v>
      </c>
      <c r="E64" s="279">
        <f t="shared" si="2"/>
        <v>100</v>
      </c>
      <c r="G64" s="229">
        <f t="shared" si="4"/>
        <v>-100</v>
      </c>
    </row>
    <row r="65" spans="1:253" ht="63">
      <c r="A65" s="80" t="s">
        <v>545</v>
      </c>
      <c r="B65" s="108" t="s">
        <v>546</v>
      </c>
      <c r="C65" s="154">
        <v>6</v>
      </c>
      <c r="D65" s="154">
        <v>6</v>
      </c>
      <c r="E65" s="279">
        <f t="shared" si="2"/>
        <v>100</v>
      </c>
      <c r="G65" s="229">
        <f t="shared" si="4"/>
        <v>-100</v>
      </c>
    </row>
    <row r="66" spans="1:253" ht="63">
      <c r="A66" s="84" t="s">
        <v>547</v>
      </c>
      <c r="B66" s="86" t="s">
        <v>582</v>
      </c>
      <c r="C66" s="154">
        <v>970.6</v>
      </c>
      <c r="D66" s="154">
        <v>970.6</v>
      </c>
      <c r="E66" s="279">
        <f t="shared" si="2"/>
        <v>100</v>
      </c>
      <c r="F66" s="85">
        <v>401.6</v>
      </c>
      <c r="G66" s="229">
        <f t="shared" si="4"/>
        <v>301.60000000000002</v>
      </c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5"/>
      <c r="CA66" s="85"/>
      <c r="CB66" s="85"/>
      <c r="CC66" s="85"/>
      <c r="CD66" s="85"/>
      <c r="CE66" s="85"/>
      <c r="CF66" s="85"/>
      <c r="CG66" s="85"/>
      <c r="CH66" s="85"/>
      <c r="CI66" s="85"/>
      <c r="CJ66" s="85"/>
      <c r="CK66" s="85"/>
      <c r="CL66" s="85"/>
      <c r="CM66" s="85"/>
      <c r="CN66" s="85"/>
      <c r="CO66" s="85"/>
      <c r="CP66" s="85"/>
      <c r="CQ66" s="85"/>
      <c r="CR66" s="85"/>
      <c r="CS66" s="85"/>
      <c r="CT66" s="85"/>
      <c r="CU66" s="85"/>
      <c r="CV66" s="85"/>
      <c r="CW66" s="85"/>
      <c r="CX66" s="85"/>
      <c r="CY66" s="85"/>
      <c r="CZ66" s="85"/>
      <c r="DA66" s="85"/>
      <c r="DB66" s="85"/>
      <c r="DC66" s="85"/>
      <c r="DD66" s="85"/>
      <c r="DE66" s="85"/>
      <c r="DF66" s="85"/>
      <c r="DG66" s="85"/>
      <c r="DH66" s="85"/>
      <c r="DI66" s="85"/>
      <c r="DJ66" s="85"/>
      <c r="DK66" s="85"/>
      <c r="DL66" s="85"/>
      <c r="DM66" s="85"/>
      <c r="DN66" s="85"/>
      <c r="DO66" s="85"/>
      <c r="DP66" s="85"/>
      <c r="DQ66" s="85"/>
      <c r="DR66" s="85"/>
      <c r="DS66" s="85"/>
      <c r="DT66" s="85"/>
      <c r="DU66" s="85"/>
      <c r="DV66" s="85"/>
      <c r="DW66" s="85"/>
      <c r="DX66" s="85"/>
      <c r="DY66" s="85"/>
      <c r="DZ66" s="85"/>
      <c r="EA66" s="85"/>
      <c r="EB66" s="85"/>
      <c r="EC66" s="85"/>
      <c r="ED66" s="85"/>
      <c r="EE66" s="85"/>
      <c r="EF66" s="85"/>
      <c r="EG66" s="85"/>
      <c r="EH66" s="85"/>
      <c r="EI66" s="85"/>
      <c r="EJ66" s="85"/>
      <c r="EK66" s="85"/>
      <c r="EL66" s="85"/>
      <c r="EM66" s="85"/>
      <c r="EN66" s="85"/>
      <c r="EO66" s="85"/>
      <c r="EP66" s="85"/>
      <c r="EQ66" s="85"/>
      <c r="ER66" s="85"/>
      <c r="ES66" s="85"/>
      <c r="ET66" s="85"/>
      <c r="EU66" s="85"/>
      <c r="EV66" s="85"/>
      <c r="EW66" s="85"/>
      <c r="EX66" s="85"/>
      <c r="EY66" s="85"/>
      <c r="EZ66" s="85"/>
      <c r="FA66" s="85"/>
      <c r="FB66" s="85"/>
      <c r="FC66" s="85"/>
      <c r="FD66" s="85"/>
      <c r="FE66" s="85"/>
      <c r="FF66" s="85"/>
      <c r="FG66" s="85"/>
      <c r="FH66" s="85"/>
      <c r="FI66" s="85"/>
      <c r="FJ66" s="85"/>
      <c r="FK66" s="85"/>
      <c r="FL66" s="85"/>
      <c r="FM66" s="85"/>
      <c r="FN66" s="85"/>
      <c r="FO66" s="85"/>
      <c r="FP66" s="85"/>
      <c r="FQ66" s="85"/>
      <c r="FR66" s="85"/>
      <c r="FS66" s="85"/>
      <c r="FT66" s="85"/>
      <c r="FU66" s="85"/>
      <c r="FV66" s="85"/>
      <c r="FW66" s="85"/>
      <c r="FX66" s="85"/>
      <c r="FY66" s="85"/>
      <c r="FZ66" s="85"/>
      <c r="GA66" s="85"/>
      <c r="GB66" s="85"/>
      <c r="GC66" s="85"/>
      <c r="GD66" s="85"/>
      <c r="GE66" s="85"/>
      <c r="GF66" s="85"/>
      <c r="GG66" s="85"/>
      <c r="GH66" s="85"/>
      <c r="GI66" s="85"/>
      <c r="GJ66" s="85"/>
      <c r="GK66" s="85"/>
      <c r="GL66" s="85"/>
      <c r="GM66" s="85"/>
      <c r="GN66" s="85"/>
      <c r="GO66" s="85"/>
      <c r="GP66" s="85"/>
      <c r="GQ66" s="85"/>
      <c r="GR66" s="85"/>
      <c r="GS66" s="85"/>
      <c r="GT66" s="85"/>
      <c r="GU66" s="85"/>
      <c r="GV66" s="85"/>
      <c r="GW66" s="85"/>
      <c r="GX66" s="85"/>
      <c r="GY66" s="85"/>
      <c r="GZ66" s="85"/>
      <c r="HA66" s="85"/>
      <c r="HB66" s="85"/>
      <c r="HC66" s="85"/>
      <c r="HD66" s="85"/>
      <c r="HE66" s="85"/>
      <c r="HF66" s="85"/>
      <c r="HG66" s="85"/>
      <c r="HH66" s="85"/>
      <c r="HI66" s="85"/>
      <c r="HJ66" s="85"/>
      <c r="HK66" s="85"/>
      <c r="HL66" s="85"/>
      <c r="HM66" s="85"/>
      <c r="HN66" s="85"/>
      <c r="HO66" s="85"/>
      <c r="HP66" s="85"/>
      <c r="HQ66" s="85"/>
      <c r="HR66" s="85"/>
      <c r="HS66" s="85"/>
      <c r="HT66" s="85"/>
      <c r="HU66" s="85"/>
      <c r="HV66" s="85"/>
      <c r="HW66" s="85"/>
      <c r="HX66" s="85"/>
      <c r="HY66" s="85"/>
      <c r="HZ66" s="85"/>
      <c r="IA66" s="85"/>
      <c r="IB66" s="85"/>
      <c r="IC66" s="85"/>
      <c r="ID66" s="85"/>
      <c r="IE66" s="85"/>
      <c r="IF66" s="85"/>
      <c r="IG66" s="85"/>
      <c r="IH66" s="85"/>
      <c r="II66" s="85"/>
      <c r="IJ66" s="85"/>
      <c r="IK66" s="85"/>
      <c r="IL66" s="85"/>
      <c r="IM66" s="85"/>
      <c r="IN66" s="85"/>
      <c r="IO66" s="85"/>
      <c r="IP66" s="85"/>
      <c r="IQ66" s="85"/>
      <c r="IR66" s="85"/>
      <c r="IS66" s="85"/>
    </row>
    <row r="67" spans="1:253" ht="110.25">
      <c r="A67" s="84" t="s">
        <v>537</v>
      </c>
      <c r="B67" s="128" t="s">
        <v>614</v>
      </c>
      <c r="C67" s="154">
        <v>4342.6000000000004</v>
      </c>
      <c r="D67" s="154">
        <v>4342.6000000000004</v>
      </c>
      <c r="E67" s="279">
        <f t="shared" si="2"/>
        <v>100</v>
      </c>
      <c r="F67" s="85">
        <v>4342.6000000000004</v>
      </c>
      <c r="G67" s="229">
        <f t="shared" si="4"/>
        <v>4242.6000000000004</v>
      </c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5"/>
      <c r="CA67" s="85"/>
      <c r="CB67" s="85"/>
      <c r="CC67" s="85"/>
      <c r="CD67" s="85"/>
      <c r="CE67" s="85"/>
      <c r="CF67" s="85"/>
      <c r="CG67" s="85"/>
      <c r="CH67" s="85"/>
      <c r="CI67" s="85"/>
      <c r="CJ67" s="85"/>
      <c r="CK67" s="85"/>
      <c r="CL67" s="85"/>
      <c r="CM67" s="85"/>
      <c r="CN67" s="85"/>
      <c r="CO67" s="85"/>
      <c r="CP67" s="85"/>
      <c r="CQ67" s="85"/>
      <c r="CR67" s="85"/>
      <c r="CS67" s="85"/>
      <c r="CT67" s="85"/>
      <c r="CU67" s="85"/>
      <c r="CV67" s="85"/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5"/>
      <c r="FX67" s="85"/>
      <c r="FY67" s="85"/>
      <c r="FZ67" s="85"/>
      <c r="GA67" s="85"/>
      <c r="GB67" s="85"/>
      <c r="GC67" s="85"/>
      <c r="GD67" s="85"/>
      <c r="GE67" s="85"/>
      <c r="GF67" s="85"/>
      <c r="GG67" s="85"/>
      <c r="GH67" s="85"/>
      <c r="GI67" s="85"/>
      <c r="GJ67" s="85"/>
      <c r="GK67" s="85"/>
      <c r="GL67" s="85"/>
      <c r="GM67" s="85"/>
      <c r="GN67" s="85"/>
      <c r="GO67" s="85"/>
      <c r="GP67" s="85"/>
      <c r="GQ67" s="85"/>
      <c r="GR67" s="85"/>
      <c r="GS67" s="85"/>
      <c r="GT67" s="85"/>
      <c r="GU67" s="85"/>
      <c r="GV67" s="85"/>
      <c r="GW67" s="85"/>
      <c r="GX67" s="85"/>
      <c r="GY67" s="85"/>
      <c r="GZ67" s="85"/>
      <c r="HA67" s="85"/>
      <c r="HB67" s="85"/>
      <c r="HC67" s="85"/>
      <c r="HD67" s="85"/>
      <c r="HE67" s="85"/>
      <c r="HF67" s="85"/>
      <c r="HG67" s="85"/>
      <c r="HH67" s="85"/>
      <c r="HI67" s="85"/>
      <c r="HJ67" s="85"/>
      <c r="HK67" s="85"/>
      <c r="HL67" s="85"/>
      <c r="HM67" s="85"/>
      <c r="HN67" s="85"/>
      <c r="HO67" s="85"/>
      <c r="HP67" s="85"/>
      <c r="HQ67" s="85"/>
      <c r="HR67" s="85"/>
      <c r="HS67" s="85"/>
      <c r="HT67" s="85"/>
      <c r="HU67" s="85"/>
      <c r="HV67" s="85"/>
      <c r="HW67" s="85"/>
      <c r="HX67" s="85"/>
      <c r="HY67" s="85"/>
      <c r="HZ67" s="85"/>
      <c r="IA67" s="85"/>
      <c r="IB67" s="85"/>
      <c r="IC67" s="85"/>
      <c r="ID67" s="85"/>
      <c r="IE67" s="85"/>
      <c r="IF67" s="85"/>
      <c r="IG67" s="85"/>
      <c r="IH67" s="85"/>
      <c r="II67" s="85"/>
      <c r="IJ67" s="85"/>
      <c r="IK67" s="85"/>
      <c r="IL67" s="85"/>
      <c r="IM67" s="85"/>
      <c r="IN67" s="85"/>
      <c r="IO67" s="85"/>
      <c r="IP67" s="85"/>
      <c r="IQ67" s="85"/>
      <c r="IR67" s="85"/>
      <c r="IS67" s="85"/>
    </row>
    <row r="68" spans="1:253" ht="47.25">
      <c r="A68" s="82" t="s">
        <v>548</v>
      </c>
      <c r="B68" s="86" t="s">
        <v>615</v>
      </c>
      <c r="C68" s="154">
        <v>295.3</v>
      </c>
      <c r="D68" s="154">
        <v>295.3</v>
      </c>
      <c r="E68" s="279">
        <f t="shared" si="2"/>
        <v>100</v>
      </c>
      <c r="F68" s="229">
        <f>F67-E67</f>
        <v>4242.6000000000004</v>
      </c>
      <c r="G68" s="229">
        <f t="shared" si="4"/>
        <v>4142.6000000000004</v>
      </c>
    </row>
    <row r="69" spans="1:253" ht="47.25" hidden="1">
      <c r="A69" s="84" t="s">
        <v>537</v>
      </c>
      <c r="B69" s="83" t="s">
        <v>549</v>
      </c>
      <c r="C69" s="154"/>
      <c r="D69" s="154"/>
      <c r="E69" s="279" t="e">
        <f t="shared" si="2"/>
        <v>#DIV/0!</v>
      </c>
      <c r="G69" s="229" t="e">
        <f t="shared" si="4"/>
        <v>#DIV/0!</v>
      </c>
    </row>
    <row r="70" spans="1:253" ht="47.25">
      <c r="A70" s="80" t="s">
        <v>537</v>
      </c>
      <c r="B70" s="83" t="s">
        <v>616</v>
      </c>
      <c r="C70" s="154">
        <v>433.2</v>
      </c>
      <c r="D70" s="154">
        <v>433.2</v>
      </c>
      <c r="E70" s="279">
        <f t="shared" si="2"/>
        <v>100</v>
      </c>
    </row>
    <row r="71" spans="1:253" ht="63">
      <c r="A71" s="80" t="s">
        <v>550</v>
      </c>
      <c r="B71" s="83" t="s">
        <v>583</v>
      </c>
      <c r="C71" s="154">
        <v>4064.2</v>
      </c>
      <c r="D71" s="154">
        <v>4064.2</v>
      </c>
      <c r="E71" s="279">
        <f t="shared" si="2"/>
        <v>100</v>
      </c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5"/>
      <c r="CA71" s="85"/>
      <c r="CB71" s="85"/>
      <c r="CC71" s="85"/>
      <c r="CD71" s="85"/>
      <c r="CE71" s="85"/>
      <c r="CF71" s="85"/>
      <c r="CG71" s="85"/>
      <c r="CH71" s="85"/>
      <c r="CI71" s="85"/>
      <c r="CJ71" s="85"/>
      <c r="CK71" s="85"/>
      <c r="CL71" s="85"/>
      <c r="CM71" s="85"/>
      <c r="CN71" s="85"/>
      <c r="CO71" s="85"/>
      <c r="CP71" s="85"/>
      <c r="CQ71" s="85"/>
      <c r="CR71" s="85"/>
      <c r="CS71" s="85"/>
      <c r="CT71" s="85"/>
      <c r="CU71" s="85"/>
      <c r="CV71" s="85"/>
      <c r="CW71" s="85"/>
      <c r="CX71" s="85"/>
      <c r="CY71" s="85"/>
      <c r="CZ71" s="85"/>
      <c r="DA71" s="85"/>
      <c r="DB71" s="85"/>
      <c r="DC71" s="85"/>
      <c r="DD71" s="85"/>
      <c r="DE71" s="85"/>
      <c r="DF71" s="85"/>
      <c r="DG71" s="85"/>
      <c r="DH71" s="85"/>
      <c r="DI71" s="85"/>
      <c r="DJ71" s="85"/>
      <c r="DK71" s="85"/>
      <c r="DL71" s="85"/>
      <c r="DM71" s="85"/>
      <c r="DN71" s="85"/>
      <c r="DO71" s="85"/>
      <c r="DP71" s="85"/>
      <c r="DQ71" s="85"/>
      <c r="DR71" s="85"/>
      <c r="DS71" s="85"/>
      <c r="DT71" s="85"/>
      <c r="DU71" s="85"/>
      <c r="DV71" s="85"/>
      <c r="DW71" s="85"/>
      <c r="DX71" s="85"/>
      <c r="DY71" s="85"/>
      <c r="DZ71" s="85"/>
      <c r="EA71" s="85"/>
      <c r="EB71" s="85"/>
      <c r="EC71" s="85"/>
      <c r="ED71" s="85"/>
      <c r="EE71" s="85"/>
      <c r="EF71" s="85"/>
      <c r="EG71" s="85"/>
      <c r="EH71" s="85"/>
      <c r="EI71" s="85"/>
      <c r="EJ71" s="85"/>
      <c r="EK71" s="85"/>
      <c r="EL71" s="85"/>
      <c r="EM71" s="85"/>
      <c r="EN71" s="85"/>
      <c r="EO71" s="85"/>
      <c r="EP71" s="85"/>
      <c r="EQ71" s="85"/>
      <c r="ER71" s="85"/>
      <c r="ES71" s="85"/>
      <c r="ET71" s="85"/>
      <c r="EU71" s="85"/>
      <c r="EV71" s="85"/>
      <c r="EW71" s="85"/>
      <c r="EX71" s="85"/>
      <c r="EY71" s="85"/>
      <c r="EZ71" s="85"/>
      <c r="FA71" s="85"/>
      <c r="FB71" s="85"/>
      <c r="FC71" s="85"/>
      <c r="FD71" s="85"/>
      <c r="FE71" s="85"/>
      <c r="FF71" s="85"/>
      <c r="FG71" s="85"/>
      <c r="FH71" s="85"/>
      <c r="FI71" s="85"/>
      <c r="FJ71" s="85"/>
      <c r="FK71" s="85"/>
      <c r="FL71" s="85"/>
      <c r="FM71" s="85"/>
      <c r="FN71" s="85"/>
      <c r="FO71" s="85"/>
      <c r="FP71" s="85"/>
      <c r="FQ71" s="85"/>
      <c r="FR71" s="85"/>
      <c r="FS71" s="85"/>
      <c r="FT71" s="85"/>
      <c r="FU71" s="85"/>
      <c r="FV71" s="85"/>
      <c r="FW71" s="85"/>
      <c r="FX71" s="85"/>
      <c r="FY71" s="85"/>
      <c r="FZ71" s="85"/>
      <c r="GA71" s="85"/>
      <c r="GB71" s="85"/>
      <c r="GC71" s="85"/>
      <c r="GD71" s="85"/>
      <c r="GE71" s="85"/>
      <c r="GF71" s="85"/>
      <c r="GG71" s="85"/>
      <c r="GH71" s="85"/>
      <c r="GI71" s="85"/>
      <c r="GJ71" s="85"/>
      <c r="GK71" s="85"/>
      <c r="GL71" s="85"/>
      <c r="GM71" s="85"/>
      <c r="GN71" s="85"/>
      <c r="GO71" s="85"/>
      <c r="GP71" s="85"/>
      <c r="GQ71" s="85"/>
      <c r="GR71" s="85"/>
      <c r="GS71" s="85"/>
      <c r="GT71" s="85"/>
      <c r="GU71" s="85"/>
      <c r="GV71" s="85"/>
      <c r="GW71" s="85"/>
      <c r="GX71" s="85"/>
      <c r="GY71" s="85"/>
      <c r="GZ71" s="85"/>
      <c r="HA71" s="85"/>
      <c r="HB71" s="85"/>
      <c r="HC71" s="85"/>
      <c r="HD71" s="85"/>
      <c r="HE71" s="85"/>
      <c r="HF71" s="85"/>
      <c r="HG71" s="85"/>
      <c r="HH71" s="85"/>
      <c r="HI71" s="85"/>
      <c r="HJ71" s="85"/>
      <c r="HK71" s="85"/>
      <c r="HL71" s="85"/>
      <c r="HM71" s="85"/>
      <c r="HN71" s="85"/>
      <c r="HO71" s="85"/>
      <c r="HP71" s="85"/>
      <c r="HQ71" s="85"/>
      <c r="HR71" s="85"/>
      <c r="HS71" s="85"/>
      <c r="HT71" s="85"/>
      <c r="HU71" s="85"/>
      <c r="HV71" s="85"/>
      <c r="HW71" s="85"/>
      <c r="HX71" s="85"/>
      <c r="HY71" s="85"/>
      <c r="HZ71" s="85"/>
      <c r="IA71" s="85"/>
      <c r="IB71" s="85"/>
      <c r="IC71" s="85"/>
      <c r="ID71" s="85"/>
      <c r="IE71" s="85"/>
      <c r="IF71" s="85"/>
      <c r="IG71" s="85"/>
      <c r="IH71" s="85"/>
      <c r="II71" s="85"/>
      <c r="IJ71" s="85"/>
      <c r="IK71" s="85"/>
      <c r="IL71" s="85"/>
      <c r="IM71" s="85"/>
      <c r="IN71" s="85"/>
      <c r="IO71" s="85"/>
      <c r="IP71" s="85"/>
      <c r="IQ71" s="85"/>
      <c r="IR71" s="85"/>
      <c r="IS71" s="85"/>
    </row>
    <row r="72" spans="1:253" ht="63">
      <c r="A72" s="80" t="s">
        <v>537</v>
      </c>
      <c r="B72" s="83" t="s">
        <v>551</v>
      </c>
      <c r="C72" s="154">
        <v>393.9</v>
      </c>
      <c r="D72" s="154">
        <v>393.9</v>
      </c>
      <c r="E72" s="279">
        <f t="shared" si="2"/>
        <v>100</v>
      </c>
    </row>
    <row r="73" spans="1:253" ht="47.25">
      <c r="A73" s="80" t="s">
        <v>537</v>
      </c>
      <c r="B73" s="83" t="s">
        <v>617</v>
      </c>
      <c r="C73" s="154">
        <v>79.2</v>
      </c>
      <c r="D73" s="154">
        <v>57.370699999999999</v>
      </c>
      <c r="E73" s="279">
        <f t="shared" si="2"/>
        <v>72.43775252525252</v>
      </c>
    </row>
    <row r="74" spans="1:253" ht="150">
      <c r="A74" s="82" t="s">
        <v>552</v>
      </c>
      <c r="B74" s="87" t="s">
        <v>618</v>
      </c>
      <c r="C74" s="154">
        <v>19323.900000000001</v>
      </c>
      <c r="D74" s="154">
        <v>19323.885289999998</v>
      </c>
      <c r="E74" s="279">
        <f t="shared" si="2"/>
        <v>99.999923876650143</v>
      </c>
    </row>
    <row r="75" spans="1:253" ht="78.75">
      <c r="A75" s="80" t="s">
        <v>537</v>
      </c>
      <c r="B75" s="83" t="s">
        <v>553</v>
      </c>
      <c r="C75" s="154">
        <v>1190.5999999999999</v>
      </c>
      <c r="D75" s="154">
        <v>782.1</v>
      </c>
      <c r="E75" s="279">
        <f t="shared" si="2"/>
        <v>65.689568284898385</v>
      </c>
    </row>
    <row r="76" spans="1:253" ht="47.25" hidden="1">
      <c r="A76" s="80" t="s">
        <v>580</v>
      </c>
      <c r="B76" s="81" t="s">
        <v>554</v>
      </c>
      <c r="C76" s="154"/>
      <c r="D76" s="154"/>
      <c r="E76" s="279" t="e">
        <f t="shared" si="2"/>
        <v>#DIV/0!</v>
      </c>
    </row>
    <row r="77" spans="1:253" ht="78.75">
      <c r="A77" s="80" t="s">
        <v>621</v>
      </c>
      <c r="B77" s="81" t="s">
        <v>622</v>
      </c>
      <c r="C77" s="154">
        <v>132</v>
      </c>
      <c r="D77" s="154">
        <v>132</v>
      </c>
      <c r="E77" s="279">
        <f t="shared" ref="E77:E82" si="12">+D77/C77*100</f>
        <v>100</v>
      </c>
    </row>
    <row r="78" spans="1:253" ht="78.75">
      <c r="A78" s="80" t="s">
        <v>645</v>
      </c>
      <c r="B78" s="81" t="s">
        <v>646</v>
      </c>
      <c r="C78" s="154">
        <v>2423.62</v>
      </c>
      <c r="D78" s="154">
        <v>2423.6120000000001</v>
      </c>
      <c r="E78" s="279">
        <f t="shared" si="12"/>
        <v>99.999669915250749</v>
      </c>
      <c r="F78" s="64">
        <v>-196</v>
      </c>
    </row>
    <row r="79" spans="1:253" s="126" customFormat="1">
      <c r="A79" s="129" t="s">
        <v>619</v>
      </c>
      <c r="B79" s="125" t="s">
        <v>620</v>
      </c>
      <c r="C79" s="153">
        <f>SUM(C80:C81)</f>
        <v>851</v>
      </c>
      <c r="D79" s="153">
        <f t="shared" ref="D79" si="13">SUM(D80:D81)</f>
        <v>850.75630999999998</v>
      </c>
      <c r="E79" s="279">
        <f t="shared" si="12"/>
        <v>99.971364277320802</v>
      </c>
      <c r="F79" s="126">
        <f>D79/D39*100</f>
        <v>0.19754924587149458</v>
      </c>
    </row>
    <row r="80" spans="1:253" ht="94.5">
      <c r="A80" s="82" t="s">
        <v>555</v>
      </c>
      <c r="B80" s="81" t="s">
        <v>556</v>
      </c>
      <c r="C80" s="154">
        <v>801</v>
      </c>
      <c r="D80" s="154">
        <v>800.75630999999998</v>
      </c>
      <c r="E80" s="279">
        <f t="shared" si="12"/>
        <v>99.969576779026212</v>
      </c>
    </row>
    <row r="81" spans="1:7" ht="47.25">
      <c r="A81" s="72" t="s">
        <v>686</v>
      </c>
      <c r="B81" s="81" t="s">
        <v>687</v>
      </c>
      <c r="C81" s="154">
        <v>50</v>
      </c>
      <c r="D81" s="154">
        <v>50</v>
      </c>
      <c r="E81" s="279">
        <f t="shared" si="12"/>
        <v>100</v>
      </c>
    </row>
    <row r="82" spans="1:7">
      <c r="A82" s="376" t="s">
        <v>557</v>
      </c>
      <c r="B82" s="377"/>
      <c r="C82" s="195">
        <f>C12+C39</f>
        <v>461522.60380000004</v>
      </c>
      <c r="D82" s="156">
        <f t="shared" ref="D82" si="14">D12+D39</f>
        <v>461850.40680000011</v>
      </c>
      <c r="E82" s="279">
        <f t="shared" si="12"/>
        <v>100.07102642368999</v>
      </c>
      <c r="F82" s="197">
        <v>413061.69280000002</v>
      </c>
    </row>
    <row r="83" spans="1:7">
      <c r="A83" s="114"/>
      <c r="B83" s="115"/>
      <c r="C83" s="157"/>
      <c r="D83" s="146" t="s">
        <v>683</v>
      </c>
      <c r="E83" s="228">
        <f>+E82+2396.3+467.5+401.6+35-196-147.8-595+632.691+260.1-183+631+14.9+408.4+202.4</f>
        <v>4428.162026423689</v>
      </c>
      <c r="F83" s="197">
        <f>E82+4328.091-612.891</f>
        <v>3815.2710264236898</v>
      </c>
      <c r="G83" s="230">
        <f>F83+'1+'!E23</f>
        <v>4302.3679462084156</v>
      </c>
    </row>
    <row r="84" spans="1:7">
      <c r="A84" s="116"/>
      <c r="B84" s="115"/>
      <c r="C84" s="157">
        <f>+D12/D82*100</f>
        <v>6.7543732755677182</v>
      </c>
      <c r="D84" s="146" t="s">
        <v>684</v>
      </c>
      <c r="E84" s="228">
        <f>+E83+'1+'!E23</f>
        <v>4915.2589462084152</v>
      </c>
      <c r="F84" s="197">
        <f>F83-E83</f>
        <v>-612.89099999999917</v>
      </c>
    </row>
    <row r="85" spans="1:7">
      <c r="A85" s="114"/>
      <c r="B85" s="115"/>
      <c r="E85" s="159">
        <f>+E82+'1+'!E23</f>
        <v>587.16794620841586</v>
      </c>
    </row>
    <row r="86" spans="1:7">
      <c r="A86" s="114"/>
      <c r="B86" s="115"/>
      <c r="D86" s="146">
        <v>461850.4068</v>
      </c>
    </row>
    <row r="87" spans="1:7">
      <c r="A87" s="114"/>
      <c r="B87" s="115"/>
      <c r="D87" s="147">
        <f>D82-D86</f>
        <v>0</v>
      </c>
    </row>
    <row r="88" spans="1:7">
      <c r="A88" s="114"/>
      <c r="B88" s="115"/>
      <c r="C88" s="158">
        <f>100-6.7</f>
        <v>93.3</v>
      </c>
    </row>
    <row r="89" spans="1:7">
      <c r="A89" s="114"/>
      <c r="B89" s="115"/>
    </row>
    <row r="90" spans="1:7">
      <c r="A90" s="114"/>
      <c r="B90" s="115"/>
      <c r="E90" s="228">
        <f>E39-E80</f>
        <v>-9.9511188881152179E-2</v>
      </c>
    </row>
    <row r="91" spans="1:7">
      <c r="A91" s="114"/>
      <c r="B91" s="115"/>
      <c r="E91" s="146">
        <v>430414.6238</v>
      </c>
    </row>
    <row r="92" spans="1:7">
      <c r="A92" s="114"/>
      <c r="B92" s="115"/>
      <c r="E92" s="231">
        <f>E90-E91</f>
        <v>-430414.72331118886</v>
      </c>
    </row>
    <row r="93" spans="1:7">
      <c r="A93" s="114"/>
      <c r="B93" s="115"/>
    </row>
    <row r="94" spans="1:7">
      <c r="A94" s="114"/>
      <c r="B94" s="115"/>
    </row>
  </sheetData>
  <mergeCells count="9">
    <mergeCell ref="B9:C9"/>
    <mergeCell ref="A82:B82"/>
    <mergeCell ref="A7:E7"/>
    <mergeCell ref="A8:E8"/>
    <mergeCell ref="A1:E1"/>
    <mergeCell ref="A2:E2"/>
    <mergeCell ref="A3:E3"/>
    <mergeCell ref="A4:E4"/>
    <mergeCell ref="A5:E5"/>
  </mergeCells>
  <pageMargins left="0.78740157480314965" right="0.39370078740157483" top="0.27559055118110237" bottom="0.18" header="0.51181102362204722" footer="0.35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L700"/>
  <sheetViews>
    <sheetView workbookViewId="0">
      <selection activeCell="H14" sqref="H14"/>
    </sheetView>
  </sheetViews>
  <sheetFormatPr defaultRowHeight="12.75"/>
  <cols>
    <col min="1" max="1" width="38.42578125" style="211" customWidth="1"/>
    <col min="2" max="2" width="3.140625" style="172" customWidth="1"/>
    <col min="3" max="3" width="5.140625" style="172" customWidth="1"/>
    <col min="4" max="4" width="4.42578125" style="172" customWidth="1"/>
    <col min="5" max="5" width="14.28515625" style="172" customWidth="1"/>
    <col min="6" max="6" width="9.140625" style="172"/>
    <col min="7" max="7" width="11.42578125" style="172" customWidth="1"/>
    <col min="8" max="8" width="12.5703125" style="172" customWidth="1"/>
    <col min="9" max="9" width="12.42578125" style="172" customWidth="1"/>
    <col min="10" max="10" width="15.28515625" style="172" customWidth="1"/>
    <col min="11" max="16384" width="9.140625" style="172"/>
  </cols>
  <sheetData>
    <row r="1" spans="1:12" s="204" customFormat="1" ht="25.5" customHeight="1">
      <c r="A1" s="382" t="s">
        <v>640</v>
      </c>
      <c r="B1" s="382"/>
      <c r="C1" s="382"/>
      <c r="D1" s="382"/>
      <c r="E1" s="382"/>
      <c r="F1" s="382"/>
      <c r="G1" s="382"/>
      <c r="H1" s="382"/>
      <c r="I1" s="382"/>
      <c r="J1" s="207"/>
      <c r="K1" s="8"/>
    </row>
    <row r="2" spans="1:12" s="204" customFormat="1" ht="18" customHeight="1">
      <c r="A2" s="381" t="s">
        <v>427</v>
      </c>
      <c r="B2" s="381"/>
      <c r="C2" s="381"/>
      <c r="D2" s="381"/>
      <c r="E2" s="381"/>
      <c r="F2" s="381"/>
      <c r="G2" s="381"/>
      <c r="H2" s="381"/>
      <c r="I2" s="381"/>
      <c r="J2" s="207"/>
      <c r="K2" s="8"/>
    </row>
    <row r="3" spans="1:12" s="204" customFormat="1" ht="18" customHeight="1">
      <c r="A3" s="381" t="s">
        <v>631</v>
      </c>
      <c r="B3" s="381"/>
      <c r="C3" s="381"/>
      <c r="D3" s="381"/>
      <c r="E3" s="381"/>
      <c r="F3" s="381"/>
      <c r="G3" s="381"/>
      <c r="H3" s="381"/>
      <c r="I3" s="381"/>
      <c r="J3" s="207"/>
      <c r="K3" s="8"/>
    </row>
    <row r="4" spans="1:12" s="204" customFormat="1" ht="18" customHeight="1">
      <c r="A4" s="381" t="s">
        <v>2</v>
      </c>
      <c r="B4" s="381"/>
      <c r="C4" s="381"/>
      <c r="D4" s="381"/>
      <c r="E4" s="381"/>
      <c r="F4" s="381"/>
      <c r="G4" s="381"/>
      <c r="H4" s="381"/>
      <c r="I4" s="381"/>
      <c r="J4" s="207"/>
      <c r="K4" s="8"/>
    </row>
    <row r="5" spans="1:12" s="204" customFormat="1" ht="15.75" hidden="1" customHeight="1">
      <c r="A5" s="386"/>
      <c r="B5" s="386"/>
      <c r="C5" s="386"/>
      <c r="D5" s="386"/>
      <c r="E5" s="386"/>
      <c r="F5" s="386"/>
      <c r="G5" s="386"/>
      <c r="H5" s="205"/>
      <c r="I5" s="205"/>
      <c r="J5" s="207"/>
      <c r="K5" s="8"/>
    </row>
    <row r="6" spans="1:12" s="204" customFormat="1" ht="15.75" customHeight="1">
      <c r="A6" s="206"/>
      <c r="B6" s="206"/>
      <c r="C6" s="381" t="s">
        <v>637</v>
      </c>
      <c r="D6" s="381"/>
      <c r="E6" s="381"/>
      <c r="F6" s="381"/>
      <c r="G6" s="381"/>
      <c r="H6" s="381"/>
      <c r="I6" s="381"/>
      <c r="J6" s="207"/>
      <c r="K6" s="8"/>
    </row>
    <row r="7" spans="1:12" s="204" customFormat="1" ht="15.75">
      <c r="A7" s="27"/>
      <c r="D7" s="201"/>
      <c r="G7" s="207"/>
      <c r="H7" s="207"/>
      <c r="I7" s="207"/>
      <c r="J7" s="207"/>
      <c r="K7" s="8"/>
    </row>
    <row r="8" spans="1:12" s="204" customFormat="1" ht="22.5" customHeight="1">
      <c r="A8" s="384" t="s">
        <v>577</v>
      </c>
      <c r="B8" s="385"/>
      <c r="C8" s="385"/>
      <c r="D8" s="385"/>
      <c r="E8" s="385"/>
      <c r="F8" s="385"/>
      <c r="G8" s="385"/>
      <c r="H8" s="385"/>
      <c r="I8" s="385"/>
      <c r="J8" s="207"/>
      <c r="K8" s="8"/>
    </row>
    <row r="9" spans="1:12" s="204" customFormat="1" ht="22.5" customHeight="1">
      <c r="A9" s="385" t="s">
        <v>428</v>
      </c>
      <c r="B9" s="385"/>
      <c r="C9" s="385"/>
      <c r="D9" s="385"/>
      <c r="E9" s="385"/>
      <c r="F9" s="385"/>
      <c r="G9" s="385"/>
      <c r="H9" s="385"/>
      <c r="I9" s="385"/>
      <c r="J9" s="207"/>
      <c r="K9" s="8"/>
    </row>
    <row r="10" spans="1:12" s="204" customFormat="1" ht="15.75">
      <c r="A10" s="27"/>
      <c r="D10" s="201"/>
      <c r="G10" s="208"/>
      <c r="H10" s="207"/>
      <c r="I10" s="207"/>
      <c r="J10" s="207"/>
      <c r="K10" s="8"/>
    </row>
    <row r="11" spans="1:12" s="204" customFormat="1" ht="15.75" customHeight="1">
      <c r="A11" s="387" t="s">
        <v>4</v>
      </c>
      <c r="B11" s="209"/>
      <c r="C11" s="389" t="s">
        <v>6</v>
      </c>
      <c r="D11" s="391" t="s">
        <v>7</v>
      </c>
      <c r="E11" s="389" t="s">
        <v>8</v>
      </c>
      <c r="F11" s="389" t="s">
        <v>9</v>
      </c>
      <c r="G11" s="393" t="s">
        <v>429</v>
      </c>
      <c r="H11" s="383" t="s">
        <v>711</v>
      </c>
      <c r="I11" s="383" t="s">
        <v>710</v>
      </c>
      <c r="J11" s="207"/>
      <c r="K11" s="8"/>
    </row>
    <row r="12" spans="1:12" s="204" customFormat="1" ht="47.25" customHeight="1">
      <c r="A12" s="388"/>
      <c r="B12" s="210"/>
      <c r="C12" s="390"/>
      <c r="D12" s="392"/>
      <c r="E12" s="390"/>
      <c r="F12" s="390"/>
      <c r="G12" s="394"/>
      <c r="H12" s="383"/>
      <c r="I12" s="383"/>
      <c r="J12" s="207"/>
      <c r="K12" s="8"/>
    </row>
    <row r="13" spans="1:12" s="204" customFormat="1" ht="15" customHeight="1">
      <c r="A13" s="22"/>
      <c r="B13" s="4"/>
      <c r="C13" s="4"/>
      <c r="D13" s="3"/>
      <c r="E13" s="4"/>
      <c r="F13" s="4"/>
      <c r="G13" s="4"/>
      <c r="H13" s="207"/>
      <c r="I13" s="207"/>
      <c r="J13" s="207"/>
      <c r="K13" s="8"/>
    </row>
    <row r="14" spans="1:12">
      <c r="A14" s="211" t="s">
        <v>430</v>
      </c>
      <c r="G14" s="212">
        <f>G15+G185+G202+G217+G291+G310+G422+G493+G627+G652+G657+G662</f>
        <v>461744.83468999999</v>
      </c>
      <c r="H14" s="172">
        <f>H15+H185+H202+H217+H291+H310+H422+H493+H627+H652+H657+H662</f>
        <v>460767.92697999999</v>
      </c>
      <c r="I14" s="275">
        <f>H14/G14*100</f>
        <v>99.788431264064741</v>
      </c>
      <c r="J14" s="172">
        <f>+'11+'!H15</f>
        <v>460767.92697999993</v>
      </c>
      <c r="K14" s="213"/>
      <c r="L14" s="214"/>
    </row>
    <row r="15" spans="1:12">
      <c r="A15" s="29" t="s">
        <v>387</v>
      </c>
      <c r="C15" s="172" t="str">
        <f>+'11+'!C410</f>
        <v>01</v>
      </c>
      <c r="G15" s="172">
        <f>G16+G23+G49+G78+G84+G117</f>
        <v>31339.4624</v>
      </c>
      <c r="H15" s="172">
        <f>H16+H23+H49+H78+H84+H117</f>
        <v>31338.06338</v>
      </c>
      <c r="I15" s="275">
        <f t="shared" ref="I15:I78" si="0">H15/G15*100</f>
        <v>99.995535915766055</v>
      </c>
      <c r="J15" s="278">
        <f>J14-H14</f>
        <v>0</v>
      </c>
      <c r="K15" s="172">
        <f>+'11+'!H364+'11+'!H410+'11+'!H671</f>
        <v>31338.06338</v>
      </c>
      <c r="L15" s="214"/>
    </row>
    <row r="16" spans="1:12" ht="42.75" customHeight="1">
      <c r="A16" s="211" t="str">
        <f>+'11+'!A411</f>
        <v>Функционирование высшего должностного лица субъекта Российской Федерации и муниципального образования</v>
      </c>
      <c r="C16" s="172" t="str">
        <f>+'11+'!C411</f>
        <v>01</v>
      </c>
      <c r="D16" s="172" t="str">
        <f>+'11+'!D411</f>
        <v>02</v>
      </c>
      <c r="E16" s="172" t="str">
        <f>+'11+'!E411</f>
        <v xml:space="preserve">         </v>
      </c>
      <c r="F16" s="172" t="str">
        <f>+'11+'!F411</f>
        <v xml:space="preserve">   </v>
      </c>
      <c r="G16" s="172">
        <f>+'11+'!G411</f>
        <v>1197.6484399999999</v>
      </c>
      <c r="H16" s="172">
        <f>+'11+'!H411</f>
        <v>1197.6484399999999</v>
      </c>
      <c r="I16" s="275">
        <f t="shared" si="0"/>
        <v>100</v>
      </c>
      <c r="J16" s="172">
        <f>J14-I14</f>
        <v>460668.13854873588</v>
      </c>
      <c r="K16" s="172">
        <f>K15-H15</f>
        <v>0</v>
      </c>
    </row>
    <row r="17" spans="1:10" ht="40.5" customHeight="1">
      <c r="A17" s="211" t="str">
        <f>+'11+'!A412</f>
        <v>Председатель администрации муниципальных образований, городских округов</v>
      </c>
      <c r="C17" s="172" t="str">
        <f>+'11+'!C412</f>
        <v>01</v>
      </c>
      <c r="D17" s="172" t="str">
        <f>+'11+'!D412</f>
        <v>02</v>
      </c>
      <c r="E17" s="172" t="str">
        <f>+'11+'!E412</f>
        <v>77 0 00 00000</v>
      </c>
      <c r="F17" s="172" t="str">
        <f>+'11+'!F412</f>
        <v xml:space="preserve">   </v>
      </c>
      <c r="G17" s="172">
        <f>+'11+'!G412</f>
        <v>1197.6484399999999</v>
      </c>
      <c r="H17" s="172">
        <f>+'11+'!H412</f>
        <v>1197.6484399999999</v>
      </c>
      <c r="I17" s="275">
        <f t="shared" si="0"/>
        <v>100</v>
      </c>
    </row>
    <row r="18" spans="1:10" ht="18.75" customHeight="1">
      <c r="A18" s="211" t="str">
        <f>+'11+'!A413</f>
        <v>Глава муниципального образования</v>
      </c>
      <c r="C18" s="172" t="str">
        <f>+'11+'!C413</f>
        <v>01</v>
      </c>
      <c r="D18" s="172" t="str">
        <f>+'11+'!D413</f>
        <v>02</v>
      </c>
      <c r="E18" s="172" t="str">
        <f>+'11+'!E413</f>
        <v>77 2 00 00000</v>
      </c>
      <c r="F18" s="172" t="str">
        <f>+'11+'!F413</f>
        <v xml:space="preserve">   </v>
      </c>
      <c r="G18" s="172">
        <f>+'11+'!G413</f>
        <v>1197.6484399999999</v>
      </c>
      <c r="H18" s="172">
        <f>+'11+'!H413</f>
        <v>1197.6484399999999</v>
      </c>
      <c r="I18" s="275">
        <f t="shared" si="0"/>
        <v>100</v>
      </c>
    </row>
    <row r="19" spans="1:10" ht="82.5" customHeight="1">
      <c r="A19" s="211" t="str">
        <f>+'11+'!A414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C19" s="172" t="str">
        <f>+'11+'!C414</f>
        <v>01</v>
      </c>
      <c r="D19" s="172" t="str">
        <f>+'11+'!D414</f>
        <v>02</v>
      </c>
      <c r="E19" s="172" t="str">
        <f>+'11+'!E414</f>
        <v>77 2 70 00000</v>
      </c>
      <c r="F19" s="172" t="str">
        <f>+'11+'!F414</f>
        <v>100</v>
      </c>
      <c r="G19" s="172">
        <f>+'11+'!G414</f>
        <v>1197.6484399999999</v>
      </c>
      <c r="H19" s="172">
        <f>+'11+'!H414</f>
        <v>1197.6484399999999</v>
      </c>
      <c r="I19" s="275">
        <f t="shared" si="0"/>
        <v>100</v>
      </c>
    </row>
    <row r="20" spans="1:10" ht="33.75" customHeight="1">
      <c r="A20" s="211" t="str">
        <f>+'11+'!A415</f>
        <v>Расходы на выплаты персоналу государственных (муниципальных) органов</v>
      </c>
      <c r="C20" s="172" t="str">
        <f>+'11+'!C415</f>
        <v>01</v>
      </c>
      <c r="D20" s="172" t="str">
        <f>+'11+'!D415</f>
        <v>02</v>
      </c>
      <c r="E20" s="172" t="str">
        <f>+'11+'!E415</f>
        <v>77 2 70 00000</v>
      </c>
      <c r="F20" s="172" t="str">
        <f>+'11+'!F415</f>
        <v>120</v>
      </c>
      <c r="G20" s="172">
        <f>+'11+'!G415</f>
        <v>1197.6484399999999</v>
      </c>
      <c r="H20" s="172">
        <f>+'11+'!H415</f>
        <v>1197.6484399999999</v>
      </c>
      <c r="I20" s="275">
        <f t="shared" si="0"/>
        <v>100</v>
      </c>
    </row>
    <row r="21" spans="1:10" ht="22.5" customHeight="1">
      <c r="A21" s="211" t="str">
        <f>+'11+'!A416</f>
        <v>Фонд оплаты труда и страховые взносы</v>
      </c>
      <c r="C21" s="172" t="str">
        <f>+'11+'!C416</f>
        <v>01</v>
      </c>
      <c r="D21" s="172" t="str">
        <f>+'11+'!D416</f>
        <v>02</v>
      </c>
      <c r="E21" s="172" t="str">
        <f>+'11+'!E416</f>
        <v>77 2 70 00000</v>
      </c>
      <c r="F21" s="172" t="str">
        <f>+'11+'!F416</f>
        <v>121</v>
      </c>
      <c r="G21" s="172">
        <f>+'11+'!G416</f>
        <v>924.48172</v>
      </c>
      <c r="H21" s="172">
        <f>+'11+'!H416</f>
        <v>924.48172</v>
      </c>
      <c r="I21" s="275">
        <f t="shared" si="0"/>
        <v>100</v>
      </c>
    </row>
    <row r="22" spans="1:10" ht="57" customHeight="1">
      <c r="A22" s="211" t="str">
        <f>+'11+'!A417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C22" s="172" t="str">
        <f>+'11+'!C417</f>
        <v>01</v>
      </c>
      <c r="D22" s="172" t="str">
        <f>+'11+'!D417</f>
        <v>02</v>
      </c>
      <c r="E22" s="172" t="str">
        <f>+'11+'!E417</f>
        <v>77 2 70 00000</v>
      </c>
      <c r="F22" s="172" t="str">
        <f>+'11+'!F417</f>
        <v>129</v>
      </c>
      <c r="G22" s="172">
        <f>+'11+'!G417</f>
        <v>273.16672</v>
      </c>
      <c r="H22" s="172">
        <f>+'11+'!H417</f>
        <v>273.16672</v>
      </c>
      <c r="I22" s="275">
        <f t="shared" si="0"/>
        <v>100</v>
      </c>
    </row>
    <row r="23" spans="1:10" ht="63.75">
      <c r="A23" s="215" t="str">
        <f>+'11+'!A366</f>
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</c>
      <c r="B23" s="178"/>
      <c r="C23" s="178" t="str">
        <f>+'11+'!C366</f>
        <v>01</v>
      </c>
      <c r="D23" s="178" t="str">
        <f>+'11+'!D366</f>
        <v>03</v>
      </c>
      <c r="E23" s="178" t="str">
        <f>+'11+'!E366</f>
        <v xml:space="preserve">         </v>
      </c>
      <c r="F23" s="178" t="str">
        <f>+'11+'!F366</f>
        <v xml:space="preserve">   </v>
      </c>
      <c r="G23" s="178">
        <f>+'11+'!G366</f>
        <v>3613.9213599999994</v>
      </c>
      <c r="H23" s="178">
        <f>+'11+'!H366</f>
        <v>3613.9173300000002</v>
      </c>
      <c r="I23" s="275">
        <f t="shared" si="0"/>
        <v>99.999888486782154</v>
      </c>
    </row>
    <row r="24" spans="1:10">
      <c r="A24" s="211" t="str">
        <f>+'11+'!A367</f>
        <v>Центральный аппарат</v>
      </c>
      <c r="C24" s="172" t="str">
        <f>+'11+'!C367</f>
        <v>01</v>
      </c>
      <c r="D24" s="172" t="str">
        <f>+'11+'!D367</f>
        <v>03</v>
      </c>
      <c r="E24" s="172" t="str">
        <f>+'11+'!E367</f>
        <v>77 2 04 19000</v>
      </c>
      <c r="F24" s="172" t="str">
        <f>+'11+'!F367</f>
        <v xml:space="preserve">   </v>
      </c>
      <c r="G24" s="172">
        <f>+'11+'!G367</f>
        <v>1294.5833499999999</v>
      </c>
      <c r="H24" s="172">
        <f>+'11+'!H367</f>
        <v>1294.5793200000001</v>
      </c>
      <c r="I24" s="275">
        <f t="shared" si="0"/>
        <v>99.999688702932886</v>
      </c>
      <c r="J24" s="172">
        <f>H24-G24</f>
        <v>-4.0299999998296698E-3</v>
      </c>
    </row>
    <row r="25" spans="1:10" ht="76.5">
      <c r="A25" s="211" t="str">
        <f>+'11+'!A368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C25" s="172" t="str">
        <f>+'11+'!C368</f>
        <v>01</v>
      </c>
      <c r="D25" s="172" t="str">
        <f>+'11+'!D368</f>
        <v>03</v>
      </c>
      <c r="E25" s="172" t="str">
        <f>+'11+'!E368</f>
        <v>77 2 04 19000</v>
      </c>
      <c r="F25" s="172" t="str">
        <f>+'11+'!F368</f>
        <v>100</v>
      </c>
      <c r="G25" s="172">
        <f>+'11+'!G368</f>
        <v>712.14634999999998</v>
      </c>
      <c r="H25" s="172">
        <f>+'11+'!H368</f>
        <v>712.14634999999998</v>
      </c>
      <c r="I25" s="275">
        <f t="shared" si="0"/>
        <v>100</v>
      </c>
    </row>
    <row r="26" spans="1:10" ht="25.5">
      <c r="A26" s="211" t="str">
        <f>+'11+'!A369</f>
        <v>Расходы на выплаты персоналу государственных (муниципальных) органов</v>
      </c>
      <c r="C26" s="172" t="str">
        <f>+'11+'!C369</f>
        <v>01</v>
      </c>
      <c r="D26" s="172" t="str">
        <f>+'11+'!D369</f>
        <v>03</v>
      </c>
      <c r="E26" s="172" t="str">
        <f>+'11+'!E369</f>
        <v>77 2 04 19000</v>
      </c>
      <c r="F26" s="172" t="str">
        <f>+'11+'!F369</f>
        <v>120</v>
      </c>
      <c r="G26" s="172">
        <f>+'11+'!G369</f>
        <v>712.14634999999998</v>
      </c>
      <c r="H26" s="172">
        <f>+'11+'!H369</f>
        <v>712.14634999999998</v>
      </c>
      <c r="I26" s="275">
        <f t="shared" si="0"/>
        <v>100</v>
      </c>
    </row>
    <row r="27" spans="1:10">
      <c r="A27" s="211" t="str">
        <f>+'11+'!A370</f>
        <v>Фонд оплаты труда и страховые взносы</v>
      </c>
      <c r="C27" s="172" t="str">
        <f>+'11+'!C370</f>
        <v>01</v>
      </c>
      <c r="D27" s="172" t="str">
        <f>+'11+'!D370</f>
        <v>03</v>
      </c>
      <c r="E27" s="172" t="str">
        <f>+'11+'!E370</f>
        <v>77 2 04 19000</v>
      </c>
      <c r="F27" s="172" t="str">
        <f>+'11+'!F370</f>
        <v>121</v>
      </c>
      <c r="G27" s="172">
        <f>+'11+'!G370</f>
        <v>546.94821999999999</v>
      </c>
      <c r="H27" s="172">
        <f>+'11+'!H370</f>
        <v>546.94821999999999</v>
      </c>
      <c r="I27" s="275">
        <f t="shared" si="0"/>
        <v>100</v>
      </c>
    </row>
    <row r="28" spans="1:10" ht="25.5">
      <c r="A28" s="211" t="str">
        <f>+'11+'!A371</f>
        <v>Иные выплаты персоналу, за исключением фонда оплаты труда</v>
      </c>
      <c r="C28" s="172" t="str">
        <f>+'11+'!C371</f>
        <v>01</v>
      </c>
      <c r="D28" s="172" t="str">
        <f>+'11+'!D371</f>
        <v>03</v>
      </c>
      <c r="E28" s="172" t="str">
        <f>+'11+'!E371</f>
        <v>77 2 04 19000</v>
      </c>
      <c r="F28" s="172" t="str">
        <f>+'11+'!F371</f>
        <v>122</v>
      </c>
      <c r="G28" s="172">
        <f>+'11+'!G371</f>
        <v>0</v>
      </c>
      <c r="H28" s="172">
        <f>+'11+'!H371</f>
        <v>0</v>
      </c>
      <c r="I28" s="275" t="e">
        <f t="shared" si="0"/>
        <v>#DIV/0!</v>
      </c>
    </row>
    <row r="29" spans="1:10" ht="51">
      <c r="A29" s="211" t="str">
        <f>+'11+'!A372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C29" s="172" t="str">
        <f>+'11+'!C372</f>
        <v>01</v>
      </c>
      <c r="D29" s="172" t="str">
        <f>+'11+'!D372</f>
        <v>03</v>
      </c>
      <c r="E29" s="172" t="str">
        <f>+'11+'!E372</f>
        <v>77 2 04 19000</v>
      </c>
      <c r="F29" s="172" t="str">
        <f>+'11+'!F372</f>
        <v>129</v>
      </c>
      <c r="G29" s="172">
        <f>+'11+'!G372</f>
        <v>165.19812999999999</v>
      </c>
      <c r="H29" s="172">
        <f>+'11+'!H372</f>
        <v>165.19812999999999</v>
      </c>
      <c r="I29" s="275">
        <f t="shared" si="0"/>
        <v>100</v>
      </c>
    </row>
    <row r="30" spans="1:10" ht="25.5">
      <c r="A30" s="211" t="str">
        <f>+'11+'!A373</f>
        <v>Закупка товаров, работ и услуг для государственных (муниципальных) нужд</v>
      </c>
      <c r="C30" s="172" t="str">
        <f>+'11+'!C373</f>
        <v>01</v>
      </c>
      <c r="D30" s="172" t="str">
        <f>+'11+'!D373</f>
        <v>03</v>
      </c>
      <c r="E30" s="172" t="str">
        <f>+'11+'!E373</f>
        <v>77 2 04 19000</v>
      </c>
      <c r="F30" s="172" t="str">
        <f>+'11+'!F373</f>
        <v>200</v>
      </c>
      <c r="G30" s="172">
        <f>+'11+'!G373</f>
        <v>577.74</v>
      </c>
      <c r="H30" s="172">
        <f>+'11+'!H373</f>
        <v>577.73597000000007</v>
      </c>
      <c r="I30" s="275">
        <f t="shared" si="0"/>
        <v>99.999302454391255</v>
      </c>
    </row>
    <row r="31" spans="1:10" ht="25.5">
      <c r="A31" s="211" t="str">
        <f>+'11+'!A374</f>
        <v>Иные закупки товаров, работ и услуг для государственных (муниципальных) нужд</v>
      </c>
      <c r="C31" s="172" t="str">
        <f>+'11+'!C374</f>
        <v>01</v>
      </c>
      <c r="D31" s="172" t="str">
        <f>+'11+'!D374</f>
        <v>03</v>
      </c>
      <c r="E31" s="172" t="str">
        <f>+'11+'!E374</f>
        <v>77 2 04 19000</v>
      </c>
      <c r="F31" s="172" t="str">
        <f>+'11+'!F374</f>
        <v>240</v>
      </c>
      <c r="G31" s="172">
        <f>+'11+'!G374</f>
        <v>577.74</v>
      </c>
      <c r="H31" s="172">
        <f>+'11+'!H374</f>
        <v>577.73597000000007</v>
      </c>
      <c r="I31" s="275">
        <f t="shared" si="0"/>
        <v>99.999302454391255</v>
      </c>
    </row>
    <row r="32" spans="1:10" ht="25.5">
      <c r="A32" s="211" t="str">
        <f>+'11+'!A375</f>
        <v>Закупка товаров, работ, услуг в сфере информационно-коммуникационных услуг</v>
      </c>
      <c r="C32" s="172" t="str">
        <f>+'11+'!C375</f>
        <v>01</v>
      </c>
      <c r="D32" s="172" t="str">
        <f>+'11+'!D375</f>
        <v>03</v>
      </c>
      <c r="E32" s="172" t="str">
        <f>+'11+'!E375</f>
        <v>77 2 04 19000</v>
      </c>
      <c r="F32" s="172" t="str">
        <f>+'11+'!F375</f>
        <v>242</v>
      </c>
      <c r="G32" s="172">
        <f>+'11+'!G375</f>
        <v>132.33000000000001</v>
      </c>
      <c r="H32" s="172">
        <f>+'11+'!H375</f>
        <v>132.32597000000001</v>
      </c>
      <c r="I32" s="275">
        <f t="shared" si="0"/>
        <v>99.996954583238875</v>
      </c>
    </row>
    <row r="33" spans="1:9" ht="25.5">
      <c r="A33" s="211" t="str">
        <f>+'11+'!A376</f>
        <v>Прочая закупка товаров, работ и услуг для государственных (муниципальных) нужд</v>
      </c>
      <c r="C33" s="172" t="str">
        <f>+'11+'!C376</f>
        <v>01</v>
      </c>
      <c r="D33" s="172" t="str">
        <f>+'11+'!D376</f>
        <v>03</v>
      </c>
      <c r="E33" s="172" t="str">
        <f>+'11+'!E376</f>
        <v>77 2 04 19000</v>
      </c>
      <c r="F33" s="172" t="str">
        <f>+'11+'!F376</f>
        <v>244</v>
      </c>
      <c r="G33" s="172">
        <f>+'11+'!G376</f>
        <v>445.41</v>
      </c>
      <c r="H33" s="172">
        <f>+'11+'!H376</f>
        <v>445.41</v>
      </c>
      <c r="I33" s="275">
        <f t="shared" si="0"/>
        <v>100</v>
      </c>
    </row>
    <row r="34" spans="1:9">
      <c r="A34" s="211" t="str">
        <f>+'11+'!A377</f>
        <v>Иные бюджетные ассигнования</v>
      </c>
      <c r="C34" s="172" t="str">
        <f>+'11+'!C377</f>
        <v>01</v>
      </c>
      <c r="D34" s="172" t="str">
        <f>+'11+'!D377</f>
        <v>03</v>
      </c>
      <c r="E34" s="172" t="str">
        <f>+'11+'!E377</f>
        <v>77 2 04 19000</v>
      </c>
      <c r="F34" s="172" t="str">
        <f>+'11+'!F377</f>
        <v>800</v>
      </c>
      <c r="G34" s="172">
        <f>+'11+'!G377</f>
        <v>4.6970000000000001</v>
      </c>
      <c r="H34" s="172">
        <f>+'11+'!H377</f>
        <v>4.6970000000000001</v>
      </c>
      <c r="I34" s="275">
        <f t="shared" si="0"/>
        <v>100</v>
      </c>
    </row>
    <row r="35" spans="1:9" ht="38.25">
      <c r="A35" s="211" t="str">
        <f>+'11+'!A378</f>
        <v>Уплата налогов, сборов, обязательных платежей в бюджетную систему Российской Федерации, взносов и иных платежей</v>
      </c>
      <c r="C35" s="172" t="str">
        <f>+'11+'!C378</f>
        <v>01</v>
      </c>
      <c r="D35" s="172" t="str">
        <f>+'11+'!D378</f>
        <v>03</v>
      </c>
      <c r="E35" s="172" t="str">
        <f>+'11+'!E378</f>
        <v>77 2 04 19000</v>
      </c>
      <c r="F35" s="172" t="str">
        <f>+'11+'!F378</f>
        <v>850</v>
      </c>
      <c r="G35" s="172">
        <f>+'11+'!G378</f>
        <v>4.6970000000000001</v>
      </c>
      <c r="H35" s="172">
        <f>+'11+'!H378</f>
        <v>4.6970000000000001</v>
      </c>
      <c r="I35" s="275">
        <f t="shared" si="0"/>
        <v>100</v>
      </c>
    </row>
    <row r="36" spans="1:9" ht="25.5">
      <c r="A36" s="211" t="str">
        <f>+'11+'!A379</f>
        <v>Уплата налога на имущество организаций и земельного налога</v>
      </c>
      <c r="C36" s="172" t="str">
        <f>+'11+'!C379</f>
        <v>01</v>
      </c>
      <c r="D36" s="172" t="str">
        <f>+'11+'!D379</f>
        <v>03</v>
      </c>
      <c r="E36" s="172" t="str">
        <f>+'11+'!E379</f>
        <v>77 2 04 19000</v>
      </c>
      <c r="F36" s="172" t="str">
        <f>+'11+'!F379</f>
        <v>851</v>
      </c>
      <c r="G36" s="172">
        <f>+'11+'!G379</f>
        <v>2.597</v>
      </c>
      <c r="H36" s="172">
        <f>+'11+'!H379</f>
        <v>2.597</v>
      </c>
      <c r="I36" s="275">
        <f t="shared" si="0"/>
        <v>100</v>
      </c>
    </row>
    <row r="37" spans="1:9" ht="25.5">
      <c r="A37" s="211" t="str">
        <f>+'11+'!A380</f>
        <v>Уплата прочих налогов, сборов и иных платежей</v>
      </c>
      <c r="C37" s="172" t="str">
        <f>+'11+'!C380</f>
        <v>01</v>
      </c>
      <c r="D37" s="172" t="str">
        <f>+'11+'!D380</f>
        <v>03</v>
      </c>
      <c r="E37" s="172" t="str">
        <f>+'11+'!E380</f>
        <v>77 2 04 19000</v>
      </c>
      <c r="F37" s="172" t="str">
        <f>+'11+'!F380</f>
        <v>852</v>
      </c>
      <c r="G37" s="172">
        <f>+'11+'!G380</f>
        <v>2.1</v>
      </c>
      <c r="H37" s="172">
        <f>+'11+'!H380</f>
        <v>2.1</v>
      </c>
      <c r="I37" s="275">
        <f t="shared" si="0"/>
        <v>100</v>
      </c>
    </row>
    <row r="38" spans="1:9">
      <c r="A38" s="211" t="str">
        <f>+'11+'!A381</f>
        <v>Уплата иных платежей</v>
      </c>
      <c r="B38" s="211"/>
      <c r="C38" s="172" t="str">
        <f>+'11+'!C381</f>
        <v>01</v>
      </c>
      <c r="D38" s="172" t="s">
        <v>669</v>
      </c>
      <c r="E38" s="172" t="str">
        <f>+'11+'!E381</f>
        <v>77 2 04 19000</v>
      </c>
      <c r="F38" s="172" t="str">
        <f>+'11+'!F381</f>
        <v>853</v>
      </c>
      <c r="G38" s="172">
        <f>+'11+'!G381</f>
        <v>0</v>
      </c>
      <c r="H38" s="172">
        <f>+'11+'!H381</f>
        <v>0</v>
      </c>
      <c r="I38" s="275" t="e">
        <f t="shared" si="0"/>
        <v>#DIV/0!</v>
      </c>
    </row>
    <row r="39" spans="1:9" ht="25.5">
      <c r="A39" s="211" t="str">
        <f>+'11+'!A382</f>
        <v>Председатель представительного органа муниципального района Республики Тыва</v>
      </c>
      <c r="C39" s="172" t="str">
        <f>+'11+'!C382</f>
        <v>01</v>
      </c>
      <c r="D39" s="172" t="str">
        <f>+'11+'!D382</f>
        <v>03</v>
      </c>
      <c r="E39" s="172" t="str">
        <f>+'11+'!E382</f>
        <v>78 2 11 19000</v>
      </c>
      <c r="F39" s="172" t="str">
        <f>+'11+'!F382</f>
        <v xml:space="preserve">   </v>
      </c>
      <c r="G39" s="172">
        <f>+'11+'!G382</f>
        <v>1288.11493</v>
      </c>
      <c r="H39" s="172">
        <f>+'11+'!H382</f>
        <v>1288.11493</v>
      </c>
      <c r="I39" s="275">
        <f t="shared" si="0"/>
        <v>100</v>
      </c>
    </row>
    <row r="40" spans="1:9" ht="76.5">
      <c r="A40" s="211" t="str">
        <f>+'11+'!A383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C40" s="172" t="str">
        <f>+'11+'!C383</f>
        <v>01</v>
      </c>
      <c r="D40" s="172" t="str">
        <f>+'11+'!D383</f>
        <v>03</v>
      </c>
      <c r="E40" s="172" t="str">
        <f>+'11+'!E383</f>
        <v>78 2 11 19000</v>
      </c>
      <c r="F40" s="172" t="str">
        <f>+'11+'!F383</f>
        <v>100</v>
      </c>
      <c r="G40" s="172">
        <f>+'11+'!G383</f>
        <v>1288.11493</v>
      </c>
      <c r="H40" s="172">
        <f>+'11+'!H383</f>
        <v>1288.11493</v>
      </c>
      <c r="I40" s="275">
        <f t="shared" si="0"/>
        <v>100</v>
      </c>
    </row>
    <row r="41" spans="1:9" ht="25.5">
      <c r="A41" s="211" t="str">
        <f>+'11+'!A384</f>
        <v>Расходы на выплаты персоналу государственных (муниципальных) органов</v>
      </c>
      <c r="C41" s="172" t="str">
        <f>+'11+'!C384</f>
        <v>01</v>
      </c>
      <c r="D41" s="172" t="str">
        <f>+'11+'!D384</f>
        <v>03</v>
      </c>
      <c r="E41" s="172" t="str">
        <f>+'11+'!E384</f>
        <v>78 2 11 19000</v>
      </c>
      <c r="F41" s="172" t="str">
        <f>+'11+'!F384</f>
        <v>120</v>
      </c>
      <c r="G41" s="172">
        <f>+'11+'!G384</f>
        <v>1288.11493</v>
      </c>
      <c r="H41" s="172">
        <f>+'11+'!H384</f>
        <v>1288.11493</v>
      </c>
      <c r="I41" s="275">
        <f t="shared" si="0"/>
        <v>100</v>
      </c>
    </row>
    <row r="42" spans="1:9">
      <c r="A42" s="211" t="str">
        <f>+'11+'!A385</f>
        <v>Фонд оплаты труда и страховые взносы</v>
      </c>
      <c r="C42" s="172" t="str">
        <f>+'11+'!C385</f>
        <v>01</v>
      </c>
      <c r="D42" s="172" t="str">
        <f>+'11+'!D385</f>
        <v>03</v>
      </c>
      <c r="E42" s="172" t="str">
        <f>+'11+'!E385</f>
        <v>78 2 11 19000</v>
      </c>
      <c r="F42" s="172" t="str">
        <f>+'11+'!F385</f>
        <v>121</v>
      </c>
      <c r="G42" s="172">
        <f>+'11+'!G385</f>
        <v>1004.98425</v>
      </c>
      <c r="H42" s="172">
        <f>+'11+'!H385</f>
        <v>1004.98425</v>
      </c>
      <c r="I42" s="275">
        <f t="shared" si="0"/>
        <v>100</v>
      </c>
    </row>
    <row r="43" spans="1:9" ht="51">
      <c r="A43" s="211" t="str">
        <f>+'11+'!A386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C43" s="172" t="str">
        <f>+'11+'!C386</f>
        <v>01</v>
      </c>
      <c r="D43" s="172" t="str">
        <f>+'11+'!D386</f>
        <v>03</v>
      </c>
      <c r="E43" s="172" t="str">
        <f>+'11+'!E386</f>
        <v>78 2 11 19000</v>
      </c>
      <c r="F43" s="172" t="str">
        <f>+'11+'!F386</f>
        <v>129</v>
      </c>
      <c r="G43" s="172">
        <f>+'11+'!G386</f>
        <v>283.13067999999998</v>
      </c>
      <c r="H43" s="172">
        <f>+'11+'!H386</f>
        <v>283.13067999999998</v>
      </c>
      <c r="I43" s="275">
        <f t="shared" si="0"/>
        <v>100</v>
      </c>
    </row>
    <row r="44" spans="1:9" ht="25.5">
      <c r="A44" s="211" t="str">
        <f>+'11+'!A387</f>
        <v>Депутаты (члены) представительного органа муниципального района Республики Тыва</v>
      </c>
      <c r="C44" s="172" t="str">
        <f>+'11+'!C387</f>
        <v>01</v>
      </c>
      <c r="D44" s="172" t="str">
        <f>+'11+'!D387</f>
        <v>03</v>
      </c>
      <c r="E44" s="172" t="str">
        <f>+'11+'!E387</f>
        <v>78 2 12 19000</v>
      </c>
      <c r="F44" s="172" t="str">
        <f>+'11+'!F387</f>
        <v xml:space="preserve">   </v>
      </c>
      <c r="G44" s="172">
        <f>+'11+'!G387</f>
        <v>1031.22308</v>
      </c>
      <c r="H44" s="172">
        <f>+'11+'!H387</f>
        <v>1031.22308</v>
      </c>
      <c r="I44" s="275">
        <f t="shared" si="0"/>
        <v>100</v>
      </c>
    </row>
    <row r="45" spans="1:9" ht="76.5">
      <c r="A45" s="211" t="str">
        <f>+'11+'!A388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C45" s="172" t="str">
        <f>+'11+'!C388</f>
        <v>01</v>
      </c>
      <c r="D45" s="172" t="str">
        <f>+'11+'!D388</f>
        <v>03</v>
      </c>
      <c r="E45" s="172" t="str">
        <f>+'11+'!E388</f>
        <v>78 2 12 19000</v>
      </c>
      <c r="F45" s="172" t="str">
        <f>+'11+'!F388</f>
        <v>100</v>
      </c>
      <c r="G45" s="172">
        <f>+'11+'!G388</f>
        <v>1031.22308</v>
      </c>
      <c r="H45" s="172">
        <f>+'11+'!H388</f>
        <v>1031.22308</v>
      </c>
      <c r="I45" s="275">
        <f t="shared" si="0"/>
        <v>100</v>
      </c>
    </row>
    <row r="46" spans="1:9" ht="25.5">
      <c r="A46" s="211" t="str">
        <f>+'11+'!A389</f>
        <v>Расходы на выплаты персоналу государственных (муниципальных) органов</v>
      </c>
      <c r="C46" s="172" t="str">
        <f>+'11+'!C389</f>
        <v>01</v>
      </c>
      <c r="D46" s="172" t="str">
        <f>+'11+'!D389</f>
        <v>03</v>
      </c>
      <c r="E46" s="172" t="str">
        <f>+'11+'!E389</f>
        <v>78 2 12 19000</v>
      </c>
      <c r="F46" s="172" t="str">
        <f>+'11+'!F389</f>
        <v>120</v>
      </c>
      <c r="G46" s="172">
        <f>+'11+'!G389</f>
        <v>1031.22308</v>
      </c>
      <c r="H46" s="172">
        <f>+'11+'!H389</f>
        <v>1031.22308</v>
      </c>
      <c r="I46" s="275">
        <f t="shared" si="0"/>
        <v>100</v>
      </c>
    </row>
    <row r="47" spans="1:9">
      <c r="A47" s="211" t="str">
        <f>+'11+'!A390</f>
        <v>Фонд оплаты труда и страховые взносы</v>
      </c>
      <c r="C47" s="172" t="str">
        <f>+'11+'!C390</f>
        <v>01</v>
      </c>
      <c r="D47" s="172" t="str">
        <f>+'11+'!D390</f>
        <v>03</v>
      </c>
      <c r="E47" s="172" t="str">
        <f>+'11+'!E390</f>
        <v>78 2 12 19000</v>
      </c>
      <c r="F47" s="172" t="str">
        <f>+'11+'!F390</f>
        <v>121</v>
      </c>
      <c r="G47" s="172">
        <f>+'11+'!G390</f>
        <v>792.94552999999996</v>
      </c>
      <c r="H47" s="172">
        <f>+'11+'!H390</f>
        <v>792.94552999999996</v>
      </c>
      <c r="I47" s="275">
        <f t="shared" si="0"/>
        <v>100</v>
      </c>
    </row>
    <row r="48" spans="1:9" ht="51">
      <c r="A48" s="211" t="str">
        <f>+'11+'!A391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C48" s="172" t="str">
        <f>+'11+'!C391</f>
        <v>01</v>
      </c>
      <c r="D48" s="172" t="str">
        <f>+'11+'!D391</f>
        <v>03</v>
      </c>
      <c r="E48" s="172" t="str">
        <f>+'11+'!E391</f>
        <v>78 2 12 19000</v>
      </c>
      <c r="F48" s="172" t="str">
        <f>+'11+'!F391</f>
        <v>129</v>
      </c>
      <c r="G48" s="172">
        <f>+'11+'!G391</f>
        <v>238.27754999999999</v>
      </c>
      <c r="H48" s="172">
        <f>+'11+'!H391</f>
        <v>238.27754999999999</v>
      </c>
      <c r="I48" s="275">
        <f t="shared" si="0"/>
        <v>100</v>
      </c>
    </row>
    <row r="49" spans="1:10" s="171" customFormat="1" ht="72.75" customHeight="1">
      <c r="A49" s="169" t="s">
        <v>208</v>
      </c>
      <c r="B49" s="174"/>
      <c r="C49" s="174" t="s">
        <v>33</v>
      </c>
      <c r="D49" s="174" t="s">
        <v>71</v>
      </c>
      <c r="E49" s="174"/>
      <c r="F49" s="174"/>
      <c r="G49" s="178">
        <f>+G50+G56</f>
        <v>16022.793940000001</v>
      </c>
      <c r="H49" s="178">
        <f>+H50+H56</f>
        <v>16022.19095</v>
      </c>
      <c r="I49" s="275">
        <f t="shared" si="0"/>
        <v>99.996236673814437</v>
      </c>
      <c r="J49" s="172">
        <f>H49-G49</f>
        <v>-0.6029900000012276</v>
      </c>
    </row>
    <row r="50" spans="1:10" ht="38.25">
      <c r="A50" s="170" t="str">
        <f>+'11+'!A441</f>
        <v>Предупреждение и ликвидация последствий чрезвычайных ситуаций реализация мер пожарной безопасности</v>
      </c>
      <c r="B50" s="171"/>
      <c r="C50" s="171" t="str">
        <f>+'11+'!C441</f>
        <v>01</v>
      </c>
      <c r="D50" s="171" t="str">
        <f>+'11+'!D441</f>
        <v>04</v>
      </c>
      <c r="E50" s="171" t="str">
        <f>+'11+'!E441</f>
        <v>77 1 00 00000</v>
      </c>
      <c r="F50" s="171">
        <f>+'11+'!F441</f>
        <v>0</v>
      </c>
      <c r="G50" s="172">
        <f>+'11+'!G441</f>
        <v>150</v>
      </c>
      <c r="H50" s="172">
        <f>+'11+'!H441</f>
        <v>150</v>
      </c>
      <c r="I50" s="275">
        <f t="shared" si="0"/>
        <v>100</v>
      </c>
    </row>
    <row r="51" spans="1:10">
      <c r="A51" s="170" t="str">
        <f>+'11+'!A442</f>
        <v>Основное мероприятие : "резервные фонды"</v>
      </c>
      <c r="B51" s="171"/>
      <c r="C51" s="171" t="str">
        <f>+'11+'!C442</f>
        <v>01</v>
      </c>
      <c r="D51" s="171" t="str">
        <f>+'11+'!D442</f>
        <v>04</v>
      </c>
      <c r="E51" s="171" t="str">
        <f>+'11+'!E442</f>
        <v>77 1 01 00000</v>
      </c>
      <c r="F51" s="171">
        <f>+'11+'!F442</f>
        <v>0</v>
      </c>
      <c r="G51" s="172">
        <f>+'11+'!G442</f>
        <v>150</v>
      </c>
      <c r="H51" s="172">
        <f>+'11+'!H442</f>
        <v>150</v>
      </c>
      <c r="I51" s="275">
        <f t="shared" si="0"/>
        <v>100</v>
      </c>
    </row>
    <row r="52" spans="1:10">
      <c r="A52" s="170" t="str">
        <f>+'11+'!A443</f>
        <v>Резервные средства</v>
      </c>
      <c r="B52" s="171"/>
      <c r="C52" s="171" t="str">
        <f>+'11+'!C443</f>
        <v>01</v>
      </c>
      <c r="D52" s="171" t="str">
        <f>+'11+'!D443</f>
        <v>04</v>
      </c>
      <c r="E52" s="171" t="str">
        <f>+'11+'!E443</f>
        <v>77 1 01 07008</v>
      </c>
      <c r="F52" s="171">
        <f>+'11+'!F443</f>
        <v>0</v>
      </c>
      <c r="G52" s="172">
        <f>+'11+'!G443</f>
        <v>150</v>
      </c>
      <c r="H52" s="172">
        <f>+'11+'!H443</f>
        <v>150</v>
      </c>
      <c r="I52" s="275">
        <f t="shared" si="0"/>
        <v>100</v>
      </c>
    </row>
    <row r="53" spans="1:10" ht="25.5">
      <c r="A53" s="170" t="str">
        <f>+'11+'!A444</f>
        <v>Закупка товаров, работ и услуг для государственных (муниципальных) нужд</v>
      </c>
      <c r="B53" s="171"/>
      <c r="C53" s="171" t="str">
        <f>+'11+'!C444</f>
        <v>01</v>
      </c>
      <c r="D53" s="171" t="str">
        <f>+'11+'!D444</f>
        <v>04</v>
      </c>
      <c r="E53" s="171" t="str">
        <f>+'11+'!E444</f>
        <v>77 1 01 07008</v>
      </c>
      <c r="F53" s="171" t="str">
        <f>+'11+'!F444</f>
        <v>200</v>
      </c>
      <c r="G53" s="172">
        <f>+'11+'!G444</f>
        <v>150</v>
      </c>
      <c r="H53" s="172">
        <f>+'11+'!H444</f>
        <v>150</v>
      </c>
      <c r="I53" s="275">
        <f t="shared" si="0"/>
        <v>100</v>
      </c>
    </row>
    <row r="54" spans="1:10" ht="25.5">
      <c r="A54" s="170" t="str">
        <f>+'11+'!A445</f>
        <v>Иные закупки товаров, работ и услуг для государственных (муниципальных) нужд</v>
      </c>
      <c r="B54" s="171"/>
      <c r="C54" s="171" t="str">
        <f>+'11+'!C445</f>
        <v>01</v>
      </c>
      <c r="D54" s="171" t="str">
        <f>+'11+'!D445</f>
        <v>04</v>
      </c>
      <c r="E54" s="171" t="str">
        <f>+'11+'!E445</f>
        <v>77 1 01 07008</v>
      </c>
      <c r="F54" s="171" t="str">
        <f>+'11+'!F445</f>
        <v>240</v>
      </c>
      <c r="G54" s="172">
        <f>+'11+'!G445</f>
        <v>150</v>
      </c>
      <c r="H54" s="172">
        <f>+'11+'!H445</f>
        <v>150</v>
      </c>
      <c r="I54" s="275">
        <f t="shared" si="0"/>
        <v>100</v>
      </c>
    </row>
    <row r="55" spans="1:10" ht="25.5">
      <c r="A55" s="170" t="str">
        <f>+'11+'!A446</f>
        <v>Прочая закупка товаров, работ и услуг для государственных (муниципальных) нужд</v>
      </c>
      <c r="B55" s="171"/>
      <c r="C55" s="171" t="str">
        <f>+'11+'!C446</f>
        <v>01</v>
      </c>
      <c r="D55" s="171" t="str">
        <f>+'11+'!D446</f>
        <v>04</v>
      </c>
      <c r="E55" s="171" t="str">
        <f>+'11+'!E446</f>
        <v>77 1 01 07008</v>
      </c>
      <c r="F55" s="171" t="str">
        <f>+'11+'!F446</f>
        <v>244</v>
      </c>
      <c r="G55" s="172">
        <f>+'11+'!G446</f>
        <v>150</v>
      </c>
      <c r="H55" s="172">
        <f>+'11+'!H446</f>
        <v>150</v>
      </c>
      <c r="I55" s="275">
        <f t="shared" si="0"/>
        <v>100</v>
      </c>
    </row>
    <row r="56" spans="1:10">
      <c r="A56" s="170" t="str">
        <f>+'11+'!A419</f>
        <v>Центральный аппарат</v>
      </c>
      <c r="B56" s="171"/>
      <c r="C56" s="171" t="str">
        <f>+'11+'!C419</f>
        <v>01</v>
      </c>
      <c r="D56" s="171" t="str">
        <f>+'11+'!D419</f>
        <v>04</v>
      </c>
      <c r="E56" s="171" t="str">
        <f>+'11+'!E419</f>
        <v>77 2 04 19000</v>
      </c>
      <c r="F56" s="171" t="str">
        <f>+'11+'!F419</f>
        <v xml:space="preserve">   </v>
      </c>
      <c r="G56" s="172">
        <f>+'11+'!G419</f>
        <v>15872.793940000001</v>
      </c>
      <c r="H56" s="172">
        <f>+'11+'!H419</f>
        <v>15872.19095</v>
      </c>
      <c r="I56" s="275">
        <f t="shared" si="0"/>
        <v>99.996201109884737</v>
      </c>
    </row>
    <row r="57" spans="1:10" ht="76.5">
      <c r="A57" s="170" t="str">
        <f>+'11+'!A420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57" s="171"/>
      <c r="C57" s="171" t="str">
        <f>+'11+'!C420</f>
        <v>01</v>
      </c>
      <c r="D57" s="171" t="str">
        <f>+'11+'!D420</f>
        <v>04</v>
      </c>
      <c r="E57" s="171" t="str">
        <f>+'11+'!E420</f>
        <v>77 2 04 19000</v>
      </c>
      <c r="F57" s="171" t="str">
        <f>+'11+'!F420</f>
        <v>100</v>
      </c>
      <c r="G57" s="172">
        <f>+'11+'!G420</f>
        <v>11215.691800000001</v>
      </c>
      <c r="H57" s="172">
        <f>+'11+'!H420</f>
        <v>11215.691800000001</v>
      </c>
      <c r="I57" s="275">
        <f t="shared" si="0"/>
        <v>100</v>
      </c>
    </row>
    <row r="58" spans="1:10" ht="25.5">
      <c r="A58" s="170" t="str">
        <f>+'11+'!A421</f>
        <v>Расходы на выплаты персоналу государственных (муниципальных) органов</v>
      </c>
      <c r="B58" s="171"/>
      <c r="C58" s="171" t="str">
        <f>+'11+'!C421</f>
        <v>01</v>
      </c>
      <c r="D58" s="171" t="str">
        <f>+'11+'!D421</f>
        <v>04</v>
      </c>
      <c r="E58" s="171" t="str">
        <f>+'11+'!E421</f>
        <v>77 2 04 19000</v>
      </c>
      <c r="F58" s="171" t="str">
        <f>+'11+'!F421</f>
        <v>120</v>
      </c>
      <c r="G58" s="172">
        <f>+'11+'!G421</f>
        <v>11215.691800000001</v>
      </c>
      <c r="H58" s="172">
        <f>+'11+'!H421</f>
        <v>11215.691800000001</v>
      </c>
      <c r="I58" s="275">
        <f t="shared" si="0"/>
        <v>100</v>
      </c>
    </row>
    <row r="59" spans="1:10">
      <c r="A59" s="170" t="str">
        <f>+'11+'!A422</f>
        <v>Фонд оплаты труда и страховые взносы</v>
      </c>
      <c r="B59" s="171"/>
      <c r="C59" s="171" t="str">
        <f>+'11+'!C422</f>
        <v>01</v>
      </c>
      <c r="D59" s="171" t="str">
        <f>+'11+'!D422</f>
        <v>04</v>
      </c>
      <c r="E59" s="171" t="str">
        <f>+'11+'!E422</f>
        <v>77 2 04 19000</v>
      </c>
      <c r="F59" s="171" t="str">
        <f>+'11+'!F422</f>
        <v>121</v>
      </c>
      <c r="G59" s="172">
        <f>+'11+'!G422</f>
        <v>8591.5972600000005</v>
      </c>
      <c r="H59" s="172">
        <f>+'11+'!H422</f>
        <v>8591.5972600000005</v>
      </c>
      <c r="I59" s="275">
        <f t="shared" si="0"/>
        <v>100</v>
      </c>
    </row>
    <row r="60" spans="1:10" ht="25.5">
      <c r="A60" s="170" t="str">
        <f>+'11+'!A423</f>
        <v>Иные выплаты персоналу, за исключением фонда оплаты труда</v>
      </c>
      <c r="B60" s="171"/>
      <c r="C60" s="171" t="str">
        <f>+'11+'!C423</f>
        <v>01</v>
      </c>
      <c r="D60" s="171" t="str">
        <f>+'11+'!D423</f>
        <v>04</v>
      </c>
      <c r="E60" s="171" t="str">
        <f>+'11+'!E423</f>
        <v>77 2 04 19000</v>
      </c>
      <c r="F60" s="171" t="str">
        <f>+'11+'!F423</f>
        <v>122</v>
      </c>
      <c r="G60" s="172">
        <f>+'11+'!G423</f>
        <v>51.066009999999999</v>
      </c>
      <c r="H60" s="172">
        <f>+'11+'!H423</f>
        <v>51.066009999999999</v>
      </c>
      <c r="I60" s="275">
        <f t="shared" si="0"/>
        <v>100</v>
      </c>
    </row>
    <row r="61" spans="1:10" ht="51">
      <c r="A61" s="170" t="str">
        <f>+'11+'!A424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61" s="171"/>
      <c r="C61" s="171" t="str">
        <f>+'11+'!C424</f>
        <v>01</v>
      </c>
      <c r="D61" s="171" t="str">
        <f>+'11+'!D424</f>
        <v>04</v>
      </c>
      <c r="E61" s="171" t="str">
        <f>+'11+'!E424</f>
        <v>77 2 04 19000</v>
      </c>
      <c r="F61" s="171" t="str">
        <f>+'11+'!F424</f>
        <v>129</v>
      </c>
      <c r="G61" s="172">
        <f>+'11+'!G424</f>
        <v>2573.02853</v>
      </c>
      <c r="H61" s="172">
        <f>+'11+'!H424</f>
        <v>2573.02853</v>
      </c>
      <c r="I61" s="275">
        <f t="shared" si="0"/>
        <v>100</v>
      </c>
    </row>
    <row r="62" spans="1:10" ht="25.5">
      <c r="A62" s="170" t="str">
        <f>+'11+'!A425</f>
        <v>Закупка товаров, работ и услуг для государственных (муниципальных) нужд</v>
      </c>
      <c r="B62" s="171"/>
      <c r="C62" s="171" t="str">
        <f>+'11+'!C425</f>
        <v>01</v>
      </c>
      <c r="D62" s="171" t="str">
        <f>+'11+'!D425</f>
        <v>04</v>
      </c>
      <c r="E62" s="171" t="str">
        <f>+'11+'!E425</f>
        <v>77 2 04 19000</v>
      </c>
      <c r="F62" s="171" t="str">
        <f>+'11+'!F425</f>
        <v>200</v>
      </c>
      <c r="G62" s="172">
        <f>G63</f>
        <v>4355.77214</v>
      </c>
      <c r="H62" s="172">
        <f>H63</f>
        <v>4355.17569</v>
      </c>
      <c r="I62" s="275">
        <f t="shared" si="0"/>
        <v>99.986306675812472</v>
      </c>
    </row>
    <row r="63" spans="1:10" ht="25.5">
      <c r="A63" s="170" t="str">
        <f>+'11+'!A426</f>
        <v>Иные закупки товаров, работ и услуг для государственных (муниципальных) нужд</v>
      </c>
      <c r="B63" s="171"/>
      <c r="C63" s="171" t="str">
        <f>+'11+'!C426</f>
        <v>01</v>
      </c>
      <c r="D63" s="171" t="str">
        <f>+'11+'!D426</f>
        <v>04</v>
      </c>
      <c r="E63" s="171" t="str">
        <f>+'11+'!E426</f>
        <v>77 2 04 19000</v>
      </c>
      <c r="F63" s="171" t="str">
        <f>+'11+'!F426</f>
        <v>240</v>
      </c>
      <c r="G63" s="172">
        <f>G64+G65</f>
        <v>4355.77214</v>
      </c>
      <c r="H63" s="172">
        <f>H64+H65</f>
        <v>4355.17569</v>
      </c>
      <c r="I63" s="275">
        <f t="shared" si="0"/>
        <v>99.986306675812472</v>
      </c>
    </row>
    <row r="64" spans="1:10" ht="25.5">
      <c r="A64" s="170" t="str">
        <f>+'11+'!A427</f>
        <v>Закупка товаров, работ, услуг в сфере информационно-коммуникационных услуг</v>
      </c>
      <c r="B64" s="171"/>
      <c r="C64" s="171" t="str">
        <f>+'11+'!C427</f>
        <v>01</v>
      </c>
      <c r="D64" s="171" t="str">
        <f>+'11+'!D427</f>
        <v>04</v>
      </c>
      <c r="E64" s="171" t="str">
        <f>+'11+'!E427</f>
        <v>77 2 04 19000</v>
      </c>
      <c r="F64" s="171" t="str">
        <f>+'11+'!F427</f>
        <v>242</v>
      </c>
      <c r="G64" s="172">
        <f>+'11+'!G427</f>
        <v>400.39756999999997</v>
      </c>
      <c r="H64" s="172">
        <f>+'11+'!H427</f>
        <v>400.33974000000001</v>
      </c>
      <c r="I64" s="275">
        <f t="shared" si="0"/>
        <v>99.985556855402507</v>
      </c>
    </row>
    <row r="65" spans="1:9" ht="25.5">
      <c r="A65" s="170" t="str">
        <f>+'11+'!A428</f>
        <v>Прочая закупка товаров, работ и услуг для государственных (муниципальных) нужд</v>
      </c>
      <c r="B65" s="171"/>
      <c r="C65" s="171" t="str">
        <f>+'11+'!C428</f>
        <v>01</v>
      </c>
      <c r="D65" s="171" t="str">
        <f>+'11+'!D428</f>
        <v>04</v>
      </c>
      <c r="E65" s="171" t="str">
        <f>+'11+'!E428</f>
        <v>77 2 04 19000</v>
      </c>
      <c r="F65" s="171" t="str">
        <f>+'11+'!F428</f>
        <v>244</v>
      </c>
      <c r="G65" s="172">
        <f>+'11+'!G428</f>
        <v>3955.3745699999999</v>
      </c>
      <c r="H65" s="172">
        <f>+'11+'!H428</f>
        <v>3954.8359500000001</v>
      </c>
      <c r="I65" s="275">
        <f t="shared" si="0"/>
        <v>99.986382579185161</v>
      </c>
    </row>
    <row r="66" spans="1:9">
      <c r="A66" s="170" t="str">
        <f>+'11+'!A429</f>
        <v>Иные бюджетные ассигнования</v>
      </c>
      <c r="B66" s="171"/>
      <c r="C66" s="171" t="str">
        <f>+'11+'!C429</f>
        <v>01</v>
      </c>
      <c r="D66" s="171" t="str">
        <f>+'11+'!D429</f>
        <v>04</v>
      </c>
      <c r="E66" s="171" t="str">
        <f>+'11+'!E429</f>
        <v>77 2 04 19000</v>
      </c>
      <c r="F66" s="171" t="str">
        <f>+'11+'!F429</f>
        <v>800</v>
      </c>
      <c r="G66" s="172">
        <f>+'11+'!G429</f>
        <v>301.33</v>
      </c>
      <c r="H66" s="172">
        <f>+'11+'!H429</f>
        <v>301.32345999999995</v>
      </c>
      <c r="I66" s="275">
        <f t="shared" si="0"/>
        <v>99.997829622009078</v>
      </c>
    </row>
    <row r="67" spans="1:9">
      <c r="A67" s="170" t="str">
        <f>+'11+'!A430</f>
        <v>Исполнение судебных актов</v>
      </c>
      <c r="B67" s="170"/>
      <c r="C67" s="171" t="str">
        <f>+'11+'!C430</f>
        <v>01</v>
      </c>
      <c r="D67" s="171" t="str">
        <f>+'11+'!D430</f>
        <v>04</v>
      </c>
      <c r="E67" s="171" t="str">
        <f>+'11+'!E430</f>
        <v>77 2 04 19000</v>
      </c>
      <c r="F67" s="171" t="str">
        <f>+'11+'!F430</f>
        <v>830</v>
      </c>
      <c r="G67" s="172">
        <f>+'11+'!G430</f>
        <v>3</v>
      </c>
      <c r="H67" s="172">
        <f>+'11+'!H430</f>
        <v>3</v>
      </c>
      <c r="I67" s="275">
        <f t="shared" si="0"/>
        <v>100</v>
      </c>
    </row>
    <row r="68" spans="1:9" ht="38.25">
      <c r="A68" s="170" t="str">
        <f>+'11+'!A431</f>
        <v xml:space="preserve"> Исполнение судебных актов Российской Федерации
и мировых соглашений по возмещению причиненного вреда</v>
      </c>
      <c r="B68" s="170"/>
      <c r="C68" s="171" t="str">
        <f>+'11+'!C431</f>
        <v>01</v>
      </c>
      <c r="D68" s="171" t="str">
        <f>+'11+'!D431</f>
        <v>04</v>
      </c>
      <c r="E68" s="171" t="str">
        <f>+'11+'!E431</f>
        <v>77 2 04 19000</v>
      </c>
      <c r="F68" s="171" t="str">
        <f>+'11+'!F431</f>
        <v>831</v>
      </c>
      <c r="G68" s="172">
        <f>+'11+'!G431</f>
        <v>3</v>
      </c>
      <c r="H68" s="172">
        <f>+'11+'!H431</f>
        <v>3</v>
      </c>
      <c r="I68" s="275">
        <f t="shared" si="0"/>
        <v>100</v>
      </c>
    </row>
    <row r="69" spans="1:9" ht="38.25">
      <c r="A69" s="170" t="str">
        <f>+'11+'!A432</f>
        <v>Уплата налогов, сборов, обязательных платежей в бюджетную систему Российской Федерации, взносов и иных платежей</v>
      </c>
      <c r="B69" s="171"/>
      <c r="C69" s="171" t="str">
        <f>+'11+'!C432</f>
        <v>01</v>
      </c>
      <c r="D69" s="171" t="str">
        <f>+'11+'!D432</f>
        <v>04</v>
      </c>
      <c r="E69" s="171" t="str">
        <f>+'11+'!E432</f>
        <v>77 2 04 19000</v>
      </c>
      <c r="F69" s="171" t="str">
        <f>+'11+'!F432</f>
        <v>850</v>
      </c>
      <c r="G69" s="172">
        <f>+'11+'!G432</f>
        <v>298.33</v>
      </c>
      <c r="H69" s="172">
        <f>+'11+'!H432</f>
        <v>298.32345999999995</v>
      </c>
      <c r="I69" s="275">
        <f t="shared" si="0"/>
        <v>99.997807796735145</v>
      </c>
    </row>
    <row r="70" spans="1:9" ht="25.5">
      <c r="A70" s="170" t="str">
        <f>+'11+'!A433</f>
        <v>Уплата налога на имущество организаций и земельного налога</v>
      </c>
      <c r="B70" s="171"/>
      <c r="C70" s="171" t="str">
        <f>+'11+'!C433</f>
        <v>01</v>
      </c>
      <c r="D70" s="171" t="str">
        <f>+'11+'!D433</f>
        <v>04</v>
      </c>
      <c r="E70" s="171" t="str">
        <f>+'11+'!E433</f>
        <v>77 2 04 19000</v>
      </c>
      <c r="F70" s="171" t="str">
        <f>+'11+'!F433</f>
        <v>851</v>
      </c>
      <c r="G70" s="172">
        <f>+'11+'!G433</f>
        <v>56.87</v>
      </c>
      <c r="H70" s="172">
        <f>+'11+'!H433</f>
        <v>56.867359999999998</v>
      </c>
      <c r="I70" s="275">
        <f t="shared" si="0"/>
        <v>99.995357833655703</v>
      </c>
    </row>
    <row r="71" spans="1:9" ht="25.5">
      <c r="A71" s="170" t="str">
        <f>+'11+'!A434</f>
        <v>Уплата прочих налогов, сборов и иных платежей</v>
      </c>
      <c r="B71" s="171"/>
      <c r="C71" s="171" t="str">
        <f>+'11+'!C434</f>
        <v>01</v>
      </c>
      <c r="D71" s="171" t="str">
        <f>+'11+'!D434</f>
        <v>04</v>
      </c>
      <c r="E71" s="171" t="str">
        <f>+'11+'!E434</f>
        <v>77 2 04 19000</v>
      </c>
      <c r="F71" s="171" t="str">
        <f>+'11+'!F434</f>
        <v>852</v>
      </c>
      <c r="G71" s="172">
        <f>+'11+'!G434</f>
        <v>42.83</v>
      </c>
      <c r="H71" s="172">
        <f>+'11+'!H434</f>
        <v>42.826999999999998</v>
      </c>
      <c r="I71" s="275">
        <f t="shared" si="0"/>
        <v>99.992995563857107</v>
      </c>
    </row>
    <row r="72" spans="1:9">
      <c r="A72" s="170" t="str">
        <f>+'11+'!A435</f>
        <v>Уплата иных платежей</v>
      </c>
      <c r="B72" s="171"/>
      <c r="C72" s="171" t="str">
        <f>+'11+'!C435</f>
        <v>01</v>
      </c>
      <c r="D72" s="171" t="str">
        <f>+'11+'!D435</f>
        <v>04</v>
      </c>
      <c r="E72" s="171" t="str">
        <f>+'11+'!E435</f>
        <v>77 2 04 19000</v>
      </c>
      <c r="F72" s="171" t="str">
        <f>+'11+'!F435</f>
        <v>853</v>
      </c>
      <c r="G72" s="172">
        <f>+'11+'!G435</f>
        <v>198.63</v>
      </c>
      <c r="H72" s="172">
        <f>+'11+'!H435</f>
        <v>198.62909999999999</v>
      </c>
      <c r="I72" s="275">
        <f t="shared" si="0"/>
        <v>99.999546896239238</v>
      </c>
    </row>
    <row r="73" spans="1:9" ht="76.5" hidden="1">
      <c r="A73" s="170" t="str">
        <f>+'11+'!A436</f>
        <v>Компенсация расходов на оплату стоимости проезда и провоза багажа к месту использования отпуска и обратно лицам, работающим в организациях, расположенных в районах Крайнего Севера и приравненных к ним местностях</v>
      </c>
      <c r="B73" s="171"/>
      <c r="C73" s="171" t="str">
        <f>+'11+'!C436</f>
        <v>01</v>
      </c>
      <c r="D73" s="171" t="str">
        <f>+'11+'!D436</f>
        <v>04</v>
      </c>
      <c r="E73" s="171" t="str">
        <f>+'11+'!E436</f>
        <v>77 2 14 19000</v>
      </c>
      <c r="F73" s="171" t="str">
        <f>+'11+'!F436</f>
        <v xml:space="preserve">   </v>
      </c>
      <c r="G73" s="172">
        <f>+'11+'!G436</f>
        <v>0</v>
      </c>
      <c r="H73" s="172">
        <f>+'11+'!H436</f>
        <v>0</v>
      </c>
      <c r="I73" s="275" t="e">
        <f t="shared" si="0"/>
        <v>#DIV/0!</v>
      </c>
    </row>
    <row r="74" spans="1:9" hidden="1">
      <c r="A74" s="170" t="str">
        <f>+'11+'!A437</f>
        <v>Центральный аппарат</v>
      </c>
      <c r="B74" s="171"/>
      <c r="C74" s="171" t="str">
        <f>+'11+'!C437</f>
        <v>01</v>
      </c>
      <c r="D74" s="171" t="str">
        <f>+'11+'!D437</f>
        <v>04</v>
      </c>
      <c r="E74" s="171" t="str">
        <f>+'11+'!E437</f>
        <v>77 2 14 19000</v>
      </c>
      <c r="F74" s="171" t="str">
        <f>+'11+'!F437</f>
        <v xml:space="preserve">   </v>
      </c>
      <c r="G74" s="172">
        <f>+'11+'!G437</f>
        <v>0</v>
      </c>
      <c r="H74" s="172">
        <f>+'11+'!H437</f>
        <v>0</v>
      </c>
      <c r="I74" s="275" t="e">
        <f t="shared" si="0"/>
        <v>#DIV/0!</v>
      </c>
    </row>
    <row r="75" spans="1:9" ht="76.5" hidden="1">
      <c r="A75" s="170" t="str">
        <f>+'11+'!A438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75" s="171"/>
      <c r="C75" s="171" t="str">
        <f>+'11+'!C438</f>
        <v>01</v>
      </c>
      <c r="D75" s="171" t="str">
        <f>+'11+'!D438</f>
        <v>04</v>
      </c>
      <c r="E75" s="171" t="str">
        <f>+'11+'!E438</f>
        <v>77 2 14 19000</v>
      </c>
      <c r="F75" s="171" t="str">
        <f>+'11+'!F438</f>
        <v>100</v>
      </c>
      <c r="G75" s="172">
        <f>+'11+'!G438</f>
        <v>0</v>
      </c>
      <c r="H75" s="172">
        <f>+'11+'!H438</f>
        <v>0</v>
      </c>
      <c r="I75" s="275" t="e">
        <f t="shared" si="0"/>
        <v>#DIV/0!</v>
      </c>
    </row>
    <row r="76" spans="1:9" ht="25.5" hidden="1">
      <c r="A76" s="170" t="str">
        <f>+'11+'!A439</f>
        <v>Расходы на выплаты персоналу государственных (муниципальных) органов</v>
      </c>
      <c r="B76" s="171"/>
      <c r="C76" s="171" t="str">
        <f>+'11+'!C439</f>
        <v>01</v>
      </c>
      <c r="D76" s="171" t="str">
        <f>+'11+'!D439</f>
        <v>04</v>
      </c>
      <c r="E76" s="171" t="str">
        <f>+'11+'!E439</f>
        <v>77 2 14 19000</v>
      </c>
      <c r="F76" s="171" t="str">
        <f>+'11+'!F439</f>
        <v>120</v>
      </c>
      <c r="G76" s="172">
        <f>+'11+'!G439</f>
        <v>0</v>
      </c>
      <c r="H76" s="172">
        <f>+'11+'!H439</f>
        <v>0</v>
      </c>
      <c r="I76" s="275" t="e">
        <f t="shared" si="0"/>
        <v>#DIV/0!</v>
      </c>
    </row>
    <row r="77" spans="1:9" ht="25.5" hidden="1">
      <c r="A77" s="170" t="str">
        <f>+'11+'!A440</f>
        <v>Иные выплаты персоналу, за исключением фонда оплаты труда</v>
      </c>
      <c r="B77" s="171"/>
      <c r="C77" s="171" t="str">
        <f>+'11+'!C440</f>
        <v>01</v>
      </c>
      <c r="D77" s="171" t="str">
        <f>+'11+'!D440</f>
        <v>04</v>
      </c>
      <c r="E77" s="171" t="str">
        <f>+'11+'!E440</f>
        <v>77 2 14 19000</v>
      </c>
      <c r="F77" s="171" t="str">
        <f>+'11+'!F440</f>
        <v>122</v>
      </c>
      <c r="G77" s="172">
        <f>+'11+'!G440</f>
        <v>0</v>
      </c>
      <c r="H77" s="172">
        <f>+'11+'!H440</f>
        <v>0</v>
      </c>
      <c r="I77" s="275" t="e">
        <f t="shared" si="0"/>
        <v>#DIV/0!</v>
      </c>
    </row>
    <row r="78" spans="1:9" ht="24" customHeight="1">
      <c r="A78" s="215" t="str">
        <f>+'11+'!A447</f>
        <v xml:space="preserve">"Судебная система" </v>
      </c>
      <c r="B78" s="215"/>
      <c r="C78" s="178" t="str">
        <f>+'11+'!C447</f>
        <v>01</v>
      </c>
      <c r="D78" s="178" t="str">
        <f>+'11+'!D447</f>
        <v>05</v>
      </c>
      <c r="E78" s="178">
        <f>+'11+'!E447</f>
        <v>0</v>
      </c>
      <c r="F78" s="178">
        <f>+'11+'!F447</f>
        <v>0</v>
      </c>
      <c r="G78" s="178">
        <f>+'11+'!G447</f>
        <v>132</v>
      </c>
      <c r="H78" s="178">
        <f>+'11+'!H447</f>
        <v>132</v>
      </c>
      <c r="I78" s="275">
        <f t="shared" si="0"/>
        <v>100</v>
      </c>
    </row>
    <row r="79" spans="1:9" ht="51">
      <c r="A79" s="211" t="str">
        <f>+'11+'!A448</f>
        <v>Субвенции  на составление (изменение) списков кандидатов в присяжные заседатели федеральных судов общей юрисдикции в Российской Федерации</v>
      </c>
      <c r="B79" s="211"/>
      <c r="C79" s="172" t="str">
        <f>+'11+'!C448</f>
        <v>01</v>
      </c>
      <c r="D79" s="172" t="str">
        <f>+'11+'!D448</f>
        <v>05</v>
      </c>
      <c r="E79" s="172" t="str">
        <f>+'11+'!E448</f>
        <v>770 00 51 200</v>
      </c>
      <c r="F79" s="172">
        <f>+'11+'!F448</f>
        <v>0</v>
      </c>
      <c r="G79" s="172">
        <f>+'11+'!G448</f>
        <v>132</v>
      </c>
      <c r="H79" s="172">
        <f>+'11+'!H448</f>
        <v>132</v>
      </c>
      <c r="I79" s="275">
        <f t="shared" ref="I79:I144" si="1">H79/G79*100</f>
        <v>100</v>
      </c>
    </row>
    <row r="80" spans="1:9" ht="25.5">
      <c r="A80" s="211" t="str">
        <f>+'11+'!A449</f>
        <v>Закупка товаров, работ и услуг для государственных (муниципальных) нужд</v>
      </c>
      <c r="B80" s="211"/>
      <c r="C80" s="172" t="str">
        <f>+'11+'!C449</f>
        <v>01</v>
      </c>
      <c r="D80" s="172" t="str">
        <f>+'11+'!D449</f>
        <v>05</v>
      </c>
      <c r="E80" s="172" t="str">
        <f>+'11+'!E449</f>
        <v>770 00 51 200</v>
      </c>
      <c r="F80" s="172" t="str">
        <f>+'11+'!F449</f>
        <v>200</v>
      </c>
      <c r="G80" s="172">
        <f>+'11+'!G449</f>
        <v>132</v>
      </c>
      <c r="H80" s="172">
        <f>+'11+'!H449</f>
        <v>132</v>
      </c>
      <c r="I80" s="275">
        <f t="shared" si="1"/>
        <v>100</v>
      </c>
    </row>
    <row r="81" spans="1:12" ht="25.5">
      <c r="A81" s="211" t="str">
        <f>+'11+'!A450</f>
        <v>Иные закупки товаров, работ и услуг для государственных (муниципальных) нужд</v>
      </c>
      <c r="B81" s="211"/>
      <c r="C81" s="172" t="str">
        <f>+'11+'!C450</f>
        <v>01</v>
      </c>
      <c r="D81" s="172" t="str">
        <f>+'11+'!D450</f>
        <v>05</v>
      </c>
      <c r="E81" s="172" t="str">
        <f>+'11+'!E450</f>
        <v>770 00 51 200</v>
      </c>
      <c r="F81" s="172" t="str">
        <f>+'11+'!F450</f>
        <v>240</v>
      </c>
      <c r="G81" s="172">
        <f>+'11+'!G450</f>
        <v>132</v>
      </c>
      <c r="H81" s="172">
        <f>+'11+'!H450</f>
        <v>132</v>
      </c>
      <c r="I81" s="275">
        <f t="shared" si="1"/>
        <v>100</v>
      </c>
    </row>
    <row r="82" spans="1:12" ht="25.5" hidden="1">
      <c r="A82" s="211" t="str">
        <f>+'11+'!A451</f>
        <v>Закупка товаров, работ, услуг в сфере информационно-коммуникационных услуг</v>
      </c>
      <c r="B82" s="211"/>
      <c r="C82" s="172" t="str">
        <f>+'11+'!C451</f>
        <v>01</v>
      </c>
      <c r="D82" s="172" t="str">
        <f>+'11+'!D451</f>
        <v>05</v>
      </c>
      <c r="E82" s="172" t="str">
        <f>+'11+'!E451</f>
        <v>770 00 51 200</v>
      </c>
      <c r="F82" s="172" t="str">
        <f>+'11+'!F451</f>
        <v>242</v>
      </c>
      <c r="G82" s="172">
        <f>+'11+'!G451</f>
        <v>0</v>
      </c>
      <c r="H82" s="172">
        <f>+'11+'!H445</f>
        <v>150</v>
      </c>
      <c r="I82" s="275" t="e">
        <f t="shared" si="1"/>
        <v>#DIV/0!</v>
      </c>
    </row>
    <row r="83" spans="1:12" ht="25.5">
      <c r="A83" s="211" t="str">
        <f>+'11+'!A452</f>
        <v>Прочая закупка товаров, работ и услуг для государственных (муниципальных) нужд</v>
      </c>
      <c r="B83" s="211"/>
      <c r="C83" s="172" t="str">
        <f>+'11+'!C452</f>
        <v>01</v>
      </c>
      <c r="D83" s="172" t="str">
        <f>+'11+'!D452</f>
        <v>05</v>
      </c>
      <c r="E83" s="172" t="str">
        <f>+'11+'!E452</f>
        <v>770 00 51 200</v>
      </c>
      <c r="F83" s="172" t="str">
        <f>+'11+'!F452</f>
        <v>244</v>
      </c>
      <c r="G83" s="172">
        <f>+'11+'!G452</f>
        <v>132</v>
      </c>
      <c r="H83" s="172">
        <f>+'11+'!H452</f>
        <v>132</v>
      </c>
      <c r="I83" s="275">
        <f t="shared" si="1"/>
        <v>100</v>
      </c>
    </row>
    <row r="84" spans="1:12" ht="51">
      <c r="A84" s="173" t="s">
        <v>200</v>
      </c>
      <c r="B84" s="174"/>
      <c r="C84" s="174" t="s">
        <v>33</v>
      </c>
      <c r="D84" s="174" t="s">
        <v>131</v>
      </c>
      <c r="E84" s="174"/>
      <c r="F84" s="174"/>
      <c r="G84" s="174">
        <f>G85+G101+G111</f>
        <v>5710.5782499999996</v>
      </c>
      <c r="H84" s="174">
        <f>H85+H101+H111</f>
        <v>5710.5782499999996</v>
      </c>
      <c r="I84" s="275">
        <f t="shared" si="1"/>
        <v>100</v>
      </c>
      <c r="J84" s="171">
        <f>H84-G84</f>
        <v>0</v>
      </c>
    </row>
    <row r="85" spans="1:12" ht="38.25">
      <c r="A85" s="173" t="str">
        <f>+'11+'!A673</f>
        <v>Руководство и управление в сфере установленных функций органов государственной власти Республики Тыва</v>
      </c>
      <c r="B85" s="174"/>
      <c r="C85" s="174" t="str">
        <f>+'11+'!C673</f>
        <v>01</v>
      </c>
      <c r="D85" s="174" t="str">
        <f>+'11+'!D673</f>
        <v>06</v>
      </c>
      <c r="E85" s="174" t="str">
        <f>+'11+'!E673</f>
        <v>77 2 04 19000</v>
      </c>
      <c r="F85" s="174" t="str">
        <f>+'11+'!F673</f>
        <v xml:space="preserve">   </v>
      </c>
      <c r="G85" s="178">
        <f>G86</f>
        <v>4339.4549999999999</v>
      </c>
      <c r="H85" s="178">
        <f>+'11+'!H673</f>
        <v>4339.4549999999999</v>
      </c>
      <c r="I85" s="275">
        <f t="shared" si="1"/>
        <v>100</v>
      </c>
      <c r="L85" s="214"/>
    </row>
    <row r="86" spans="1:12">
      <c r="A86" s="170" t="str">
        <f>+'11+'!A674</f>
        <v>Центральный аппарат</v>
      </c>
      <c r="B86" s="171"/>
      <c r="C86" s="171" t="str">
        <f>+'11+'!C674</f>
        <v>01</v>
      </c>
      <c r="D86" s="171" t="str">
        <f>+'11+'!D674</f>
        <v>06</v>
      </c>
      <c r="E86" s="171" t="str">
        <f>+'11+'!E674</f>
        <v>77 2 04 19000</v>
      </c>
      <c r="F86" s="171" t="str">
        <f>+'11+'!F674</f>
        <v xml:space="preserve">   </v>
      </c>
      <c r="G86" s="172">
        <f>+G87+G92+G96</f>
        <v>4339.4549999999999</v>
      </c>
      <c r="H86" s="172">
        <f>+'11+'!H674</f>
        <v>4339.4549999999999</v>
      </c>
      <c r="I86" s="275">
        <f t="shared" si="1"/>
        <v>100</v>
      </c>
    </row>
    <row r="87" spans="1:12" ht="76.5">
      <c r="A87" s="170" t="str">
        <f>+'11+'!A675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87" s="171"/>
      <c r="C87" s="171" t="str">
        <f>+'11+'!C675</f>
        <v>01</v>
      </c>
      <c r="D87" s="171" t="str">
        <f>+'11+'!D675</f>
        <v>06</v>
      </c>
      <c r="E87" s="171" t="str">
        <f>+'11+'!E675</f>
        <v>77 2 04 19000</v>
      </c>
      <c r="F87" s="171" t="str">
        <f>+'11+'!F675</f>
        <v>100</v>
      </c>
      <c r="G87" s="172">
        <f>G88</f>
        <v>3515.6724300000001</v>
      </c>
      <c r="H87" s="172">
        <f>+'11+'!H675</f>
        <v>3515.6724300000001</v>
      </c>
      <c r="I87" s="275">
        <f t="shared" si="1"/>
        <v>100</v>
      </c>
    </row>
    <row r="88" spans="1:12" ht="25.5">
      <c r="A88" s="170" t="str">
        <f>+'11+'!A676</f>
        <v>Расходы на выплаты персоналу государственных (муниципальных) органов</v>
      </c>
      <c r="B88" s="171"/>
      <c r="C88" s="171" t="str">
        <f>+'11+'!C676</f>
        <v>01</v>
      </c>
      <c r="D88" s="171" t="str">
        <f>+'11+'!D676</f>
        <v>06</v>
      </c>
      <c r="E88" s="171" t="str">
        <f>+'11+'!E676</f>
        <v>77 2 04 19000</v>
      </c>
      <c r="F88" s="171" t="str">
        <f>+'11+'!F676</f>
        <v>120</v>
      </c>
      <c r="G88" s="214">
        <f>+G89+G90+G91</f>
        <v>3515.6724300000001</v>
      </c>
      <c r="H88" s="172">
        <f>+'11+'!H676</f>
        <v>3515.6724300000001</v>
      </c>
      <c r="I88" s="275">
        <f t="shared" si="1"/>
        <v>100</v>
      </c>
    </row>
    <row r="89" spans="1:12">
      <c r="A89" s="170" t="str">
        <f>+'11+'!A677</f>
        <v>Фонд оплаты труда и страховые взносы</v>
      </c>
      <c r="B89" s="171"/>
      <c r="C89" s="171" t="str">
        <f>+'11+'!C677</f>
        <v>01</v>
      </c>
      <c r="D89" s="171" t="str">
        <f>+'11+'!D677</f>
        <v>06</v>
      </c>
      <c r="E89" s="171" t="str">
        <f>+'11+'!E677</f>
        <v>77 2 04 19000</v>
      </c>
      <c r="F89" s="171" t="str">
        <f>+'11+'!F677</f>
        <v>121</v>
      </c>
      <c r="G89" s="214">
        <f>+'11+'!G677</f>
        <v>2698.26899</v>
      </c>
      <c r="H89" s="214">
        <f>+'11+'!H677</f>
        <v>2698.26899</v>
      </c>
      <c r="I89" s="275">
        <f t="shared" si="1"/>
        <v>100</v>
      </c>
    </row>
    <row r="90" spans="1:12" ht="25.5">
      <c r="A90" s="170" t="str">
        <f>+'11+'!A678</f>
        <v>Иные выплаты персоналу, за исключением фонда оплаты труда</v>
      </c>
      <c r="B90" s="171"/>
      <c r="C90" s="171" t="str">
        <f>+'11+'!C678</f>
        <v>01</v>
      </c>
      <c r="D90" s="171" t="str">
        <f>+'11+'!D678</f>
        <v>06</v>
      </c>
      <c r="E90" s="171" t="str">
        <f>+'11+'!E678</f>
        <v>77 2 04 19000</v>
      </c>
      <c r="F90" s="171" t="str">
        <f>+'11+'!F678</f>
        <v>122</v>
      </c>
      <c r="G90" s="214">
        <f>+'11+'!G678</f>
        <v>14.284000000000001</v>
      </c>
      <c r="H90" s="214">
        <f>+'11+'!H678</f>
        <v>14.284000000000001</v>
      </c>
      <c r="I90" s="275">
        <f t="shared" si="1"/>
        <v>100</v>
      </c>
    </row>
    <row r="91" spans="1:12" ht="51">
      <c r="A91" s="170" t="str">
        <f>+'11+'!A679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91" s="171"/>
      <c r="C91" s="171" t="str">
        <f>+'11+'!C679</f>
        <v>01</v>
      </c>
      <c r="D91" s="171" t="str">
        <f>+'11+'!D679</f>
        <v>06</v>
      </c>
      <c r="E91" s="171" t="str">
        <f>+'11+'!E679</f>
        <v>77 2 04 19000</v>
      </c>
      <c r="F91" s="171" t="str">
        <f>+'11+'!F679</f>
        <v>129</v>
      </c>
      <c r="G91" s="214">
        <f>+'11+'!G679</f>
        <v>803.11944000000005</v>
      </c>
      <c r="H91" s="214">
        <f>+'11+'!H679</f>
        <v>803.11944000000005</v>
      </c>
      <c r="I91" s="275">
        <f t="shared" si="1"/>
        <v>100</v>
      </c>
    </row>
    <row r="92" spans="1:12" ht="25.5">
      <c r="A92" s="170" t="str">
        <f>+'11+'!A680</f>
        <v>Закупка товаров, работ и услуг для государственных (муниципальных) нужд</v>
      </c>
      <c r="B92" s="171"/>
      <c r="C92" s="171" t="str">
        <f>+'11+'!C680</f>
        <v>01</v>
      </c>
      <c r="D92" s="171" t="str">
        <f>+'11+'!D680</f>
        <v>06</v>
      </c>
      <c r="E92" s="171" t="str">
        <f>+'11+'!E680</f>
        <v>77 2 04 19000</v>
      </c>
      <c r="F92" s="171" t="str">
        <f>+'11+'!F680</f>
        <v>200</v>
      </c>
      <c r="G92" s="172">
        <f>+G93</f>
        <v>819.33956999999998</v>
      </c>
      <c r="H92" s="172">
        <f>+'11+'!H680</f>
        <v>819.33956999999998</v>
      </c>
      <c r="I92" s="275">
        <f t="shared" si="1"/>
        <v>100</v>
      </c>
    </row>
    <row r="93" spans="1:12" ht="25.5">
      <c r="A93" s="170" t="str">
        <f>+'11+'!A681</f>
        <v>Иные закупки товаров, работ и услуг для государственных (муниципальных) нужд</v>
      </c>
      <c r="B93" s="171"/>
      <c r="C93" s="171" t="str">
        <f>+'11+'!C681</f>
        <v>01</v>
      </c>
      <c r="D93" s="171" t="str">
        <f>+'11+'!D681</f>
        <v>06</v>
      </c>
      <c r="E93" s="171" t="str">
        <f>+'11+'!E681</f>
        <v>77 2 04 19000</v>
      </c>
      <c r="F93" s="171" t="str">
        <f>+'11+'!F681</f>
        <v>240</v>
      </c>
      <c r="G93" s="214">
        <f>+G94+G95</f>
        <v>819.33956999999998</v>
      </c>
      <c r="H93" s="172">
        <f>+'11+'!H681</f>
        <v>819.33956999999998</v>
      </c>
      <c r="I93" s="275">
        <f t="shared" si="1"/>
        <v>100</v>
      </c>
    </row>
    <row r="94" spans="1:12" ht="25.5">
      <c r="A94" s="170" t="str">
        <f>+'11+'!A682</f>
        <v>Закупка товаров, работ, услуг в сфере информационно-коммуникационных услуг</v>
      </c>
      <c r="B94" s="171"/>
      <c r="C94" s="171" t="str">
        <f>+'11+'!C682</f>
        <v>01</v>
      </c>
      <c r="D94" s="171" t="str">
        <f>+'11+'!D682</f>
        <v>06</v>
      </c>
      <c r="E94" s="171" t="str">
        <f>+'11+'!E682</f>
        <v>77 2 04 19000</v>
      </c>
      <c r="F94" s="171" t="str">
        <f>+'11+'!F682</f>
        <v>242</v>
      </c>
      <c r="G94" s="214">
        <f>+'11+'!G682</f>
        <v>464.71042</v>
      </c>
      <c r="H94" s="214">
        <f>+'11+'!H682</f>
        <v>464.71042</v>
      </c>
      <c r="I94" s="275">
        <f t="shared" si="1"/>
        <v>100</v>
      </c>
    </row>
    <row r="95" spans="1:12" ht="25.5">
      <c r="A95" s="170" t="str">
        <f>+'11+'!A683</f>
        <v>Прочая закупка товаров, работ и услуг для государственных (муниципальных) нужд</v>
      </c>
      <c r="B95" s="171"/>
      <c r="C95" s="171" t="str">
        <f>+'11+'!C683</f>
        <v>01</v>
      </c>
      <c r="D95" s="171" t="str">
        <f>+'11+'!D683</f>
        <v>06</v>
      </c>
      <c r="E95" s="171" t="str">
        <f>+'11+'!E683</f>
        <v>77 2 04 19000</v>
      </c>
      <c r="F95" s="171" t="str">
        <f>+'11+'!F683</f>
        <v>244</v>
      </c>
      <c r="G95" s="214">
        <f>+'11+'!G683</f>
        <v>354.62914999999998</v>
      </c>
      <c r="H95" s="214">
        <f>+'11+'!H683</f>
        <v>354.62914999999998</v>
      </c>
      <c r="I95" s="275">
        <f t="shared" si="1"/>
        <v>100</v>
      </c>
    </row>
    <row r="96" spans="1:12">
      <c r="A96" s="170" t="str">
        <f>+'11+'!A684</f>
        <v>Иные бюджетные ассигнования</v>
      </c>
      <c r="B96" s="171"/>
      <c r="C96" s="171" t="str">
        <f>+'11+'!C684</f>
        <v>01</v>
      </c>
      <c r="D96" s="171" t="str">
        <f>+'11+'!D684</f>
        <v>06</v>
      </c>
      <c r="E96" s="171" t="str">
        <f>+'11+'!E684</f>
        <v>77 2 04 19000</v>
      </c>
      <c r="F96" s="171" t="str">
        <f>+'11+'!F684</f>
        <v>800</v>
      </c>
      <c r="G96" s="172">
        <f>+'11+'!G684</f>
        <v>4.4429999999999996</v>
      </c>
      <c r="H96" s="172">
        <f>+'11+'!H684</f>
        <v>4.4429999999999996</v>
      </c>
      <c r="I96" s="275">
        <f t="shared" si="1"/>
        <v>100</v>
      </c>
    </row>
    <row r="97" spans="1:9" ht="26.25" customHeight="1">
      <c r="A97" s="170" t="str">
        <f>+'11+'!A685</f>
        <v>Уплата налогов, сборов, обязательных платежей в бюджетную систему Российской Федерации, взносов и иных платежей</v>
      </c>
      <c r="B97" s="171"/>
      <c r="C97" s="171" t="str">
        <f>+'11+'!C685</f>
        <v>01</v>
      </c>
      <c r="D97" s="171" t="str">
        <f>+'11+'!D685</f>
        <v>06</v>
      </c>
      <c r="E97" s="171" t="str">
        <f>+'11+'!E685</f>
        <v>77 2 04 19000</v>
      </c>
      <c r="F97" s="171" t="str">
        <f>+'11+'!F685</f>
        <v>850</v>
      </c>
      <c r="G97" s="172">
        <f>+'11+'!G685</f>
        <v>4.4429999999999996</v>
      </c>
      <c r="H97" s="172">
        <f>+'11+'!H685</f>
        <v>4.4429999999999996</v>
      </c>
      <c r="I97" s="275">
        <f t="shared" si="1"/>
        <v>100</v>
      </c>
    </row>
    <row r="98" spans="1:9" ht="25.5">
      <c r="A98" s="170" t="str">
        <f>+'11+'!A686</f>
        <v>Уплата налога на имущество организаций и земельного налога</v>
      </c>
      <c r="B98" s="171"/>
      <c r="C98" s="171" t="str">
        <f>+'11+'!C686</f>
        <v>01</v>
      </c>
      <c r="D98" s="171" t="str">
        <f>+'11+'!D686</f>
        <v>06</v>
      </c>
      <c r="E98" s="171" t="str">
        <f>+'11+'!E686</f>
        <v>77 2 04 19000</v>
      </c>
      <c r="F98" s="171" t="str">
        <f>+'11+'!F686</f>
        <v>851</v>
      </c>
      <c r="G98" s="214">
        <f>+'11+'!G686</f>
        <v>2.153</v>
      </c>
      <c r="H98" s="214">
        <f>+'11+'!H686</f>
        <v>2.153</v>
      </c>
      <c r="I98" s="275">
        <f t="shared" si="1"/>
        <v>100</v>
      </c>
    </row>
    <row r="99" spans="1:9" ht="25.5">
      <c r="A99" s="170" t="str">
        <f>+'11+'!A687</f>
        <v>Уплата прочих налогов, сборов и иных платежей</v>
      </c>
      <c r="B99" s="171"/>
      <c r="C99" s="171" t="str">
        <f>+'11+'!C687</f>
        <v>01</v>
      </c>
      <c r="D99" s="171" t="str">
        <f>+'11+'!D687</f>
        <v>06</v>
      </c>
      <c r="E99" s="171" t="str">
        <f>+'11+'!E687</f>
        <v>77 2 04 19000</v>
      </c>
      <c r="F99" s="171" t="str">
        <f>+'11+'!F687</f>
        <v>852</v>
      </c>
      <c r="G99" s="214">
        <f>+'11+'!G687</f>
        <v>1.8779999999999999</v>
      </c>
      <c r="H99" s="214">
        <f>+'11+'!H687</f>
        <v>1.8779999999999999</v>
      </c>
      <c r="I99" s="275">
        <f t="shared" si="1"/>
        <v>100</v>
      </c>
    </row>
    <row r="100" spans="1:9">
      <c r="A100" s="170" t="str">
        <f>+'11+'!A688</f>
        <v>Уплата иных платежей</v>
      </c>
      <c r="B100" s="171"/>
      <c r="C100" s="171" t="str">
        <f>+'11+'!C688</f>
        <v>01</v>
      </c>
      <c r="D100" s="171" t="str">
        <f>+'11+'!D688</f>
        <v>06</v>
      </c>
      <c r="E100" s="171" t="str">
        <f>+'11+'!E688</f>
        <v>77 2 04 19000</v>
      </c>
      <c r="F100" s="171" t="str">
        <f>+'11+'!F688</f>
        <v>853</v>
      </c>
      <c r="G100" s="214">
        <f>+'11+'!G688</f>
        <v>0.41199999999999998</v>
      </c>
      <c r="H100" s="214">
        <f>+'11+'!H688</f>
        <v>0.41199999999999998</v>
      </c>
      <c r="I100" s="275">
        <f t="shared" si="1"/>
        <v>100</v>
      </c>
    </row>
    <row r="101" spans="1:9">
      <c r="A101" s="170" t="str">
        <f>+'11+'!A393</f>
        <v>Центральный аппарат</v>
      </c>
      <c r="B101" s="170"/>
      <c r="C101" s="171" t="str">
        <f>+'11+'!C393</f>
        <v>01</v>
      </c>
      <c r="D101" s="171" t="str">
        <f>+'11+'!D393</f>
        <v>06</v>
      </c>
      <c r="E101" s="171" t="str">
        <f>+'11+'!E393</f>
        <v>79 2 04 19000</v>
      </c>
      <c r="F101" s="171" t="str">
        <f>+'11+'!F393</f>
        <v xml:space="preserve">   </v>
      </c>
      <c r="G101" s="171">
        <f>+'11+'!G393</f>
        <v>623.57773000000009</v>
      </c>
      <c r="H101" s="171">
        <f>+'11+'!H393</f>
        <v>623.57773000000009</v>
      </c>
      <c r="I101" s="275">
        <f t="shared" si="1"/>
        <v>100</v>
      </c>
    </row>
    <row r="102" spans="1:9" ht="76.5">
      <c r="A102" s="170" t="str">
        <f>+'11+'!A394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02" s="170"/>
      <c r="C102" s="171" t="str">
        <f>+'11+'!C394</f>
        <v>01</v>
      </c>
      <c r="D102" s="171" t="str">
        <f>+'11+'!D394</f>
        <v>06</v>
      </c>
      <c r="E102" s="171" t="str">
        <f>+'11+'!E394</f>
        <v>79 2 04 19000</v>
      </c>
      <c r="F102" s="171" t="str">
        <f>+'11+'!F394</f>
        <v>100</v>
      </c>
      <c r="G102" s="171">
        <f>+'11+'!G394</f>
        <v>575.72683000000006</v>
      </c>
      <c r="H102" s="171">
        <f>+'11+'!H394</f>
        <v>575.72683000000006</v>
      </c>
      <c r="I102" s="275">
        <f t="shared" si="1"/>
        <v>100</v>
      </c>
    </row>
    <row r="103" spans="1:9" ht="25.5">
      <c r="A103" s="170" t="str">
        <f>+'11+'!A395</f>
        <v>Расходы на выплаты персоналу государственных (муниципальных) органов</v>
      </c>
      <c r="B103" s="170"/>
      <c r="C103" s="171" t="str">
        <f>+'11+'!C395</f>
        <v>01</v>
      </c>
      <c r="D103" s="171" t="str">
        <f>+'11+'!D395</f>
        <v>06</v>
      </c>
      <c r="E103" s="171" t="str">
        <f>+'11+'!E395</f>
        <v>79 2 04 19000</v>
      </c>
      <c r="F103" s="171" t="str">
        <f>+'11+'!F395</f>
        <v>120</v>
      </c>
      <c r="G103" s="171">
        <f>+'11+'!G395</f>
        <v>575.72683000000006</v>
      </c>
      <c r="H103" s="171">
        <f>+'11+'!H395</f>
        <v>575.72683000000006</v>
      </c>
      <c r="I103" s="275">
        <f t="shared" si="1"/>
        <v>100</v>
      </c>
    </row>
    <row r="104" spans="1:9">
      <c r="A104" s="170" t="str">
        <f>+'11+'!A396</f>
        <v>Фонд оплаты труда и страховые взносы</v>
      </c>
      <c r="B104" s="170"/>
      <c r="C104" s="171" t="str">
        <f>+'11+'!C396</f>
        <v>01</v>
      </c>
      <c r="D104" s="171" t="str">
        <f>+'11+'!D396</f>
        <v>06</v>
      </c>
      <c r="E104" s="171" t="str">
        <f>+'11+'!E396</f>
        <v>79 2 04 19000</v>
      </c>
      <c r="F104" s="171" t="str">
        <f>+'11+'!F396</f>
        <v>121</v>
      </c>
      <c r="G104" s="171">
        <f>+'11+'!G396</f>
        <v>443.10816</v>
      </c>
      <c r="H104" s="171">
        <f>+'11+'!H396</f>
        <v>443.10816</v>
      </c>
      <c r="I104" s="275">
        <f t="shared" si="1"/>
        <v>100</v>
      </c>
    </row>
    <row r="105" spans="1:9" ht="25.5">
      <c r="A105" s="170" t="str">
        <f>+'11+'!A397</f>
        <v>Иные выплаты персоналу, за исключением фонда оплаты труда</v>
      </c>
      <c r="B105" s="170"/>
      <c r="C105" s="171" t="str">
        <f>+'11+'!C397</f>
        <v>01</v>
      </c>
      <c r="D105" s="171" t="str">
        <f>+'11+'!D397</f>
        <v>06</v>
      </c>
      <c r="E105" s="171" t="str">
        <f>+'11+'!E397</f>
        <v>79 2 04 19000</v>
      </c>
      <c r="F105" s="171" t="str">
        <f>+'11+'!F397</f>
        <v>122</v>
      </c>
      <c r="G105" s="171">
        <f>+'11+'!G397</f>
        <v>0</v>
      </c>
      <c r="H105" s="171">
        <f>+'11+'!H397</f>
        <v>0</v>
      </c>
      <c r="I105" s="275" t="e">
        <f t="shared" si="1"/>
        <v>#DIV/0!</v>
      </c>
    </row>
    <row r="106" spans="1:9" ht="51">
      <c r="A106" s="170" t="str">
        <f>+'11+'!A398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106" s="170"/>
      <c r="C106" s="171" t="str">
        <f>+'11+'!C398</f>
        <v>01</v>
      </c>
      <c r="D106" s="171" t="str">
        <f>+'11+'!D398</f>
        <v>06</v>
      </c>
      <c r="E106" s="171" t="str">
        <f>+'11+'!E398</f>
        <v>79 2 04 19000</v>
      </c>
      <c r="F106" s="171" t="str">
        <f>+'11+'!F398</f>
        <v>129</v>
      </c>
      <c r="G106" s="171">
        <f>+'11+'!G398</f>
        <v>132.61867000000001</v>
      </c>
      <c r="H106" s="171">
        <f>+'11+'!H398</f>
        <v>132.61867000000001</v>
      </c>
      <c r="I106" s="275">
        <f t="shared" si="1"/>
        <v>100</v>
      </c>
    </row>
    <row r="107" spans="1:9" ht="25.5">
      <c r="A107" s="170" t="str">
        <f>+'11+'!A399</f>
        <v>Закупка товаров, работ и услуг для государственных (муниципальных) нужд</v>
      </c>
      <c r="B107" s="170"/>
      <c r="C107" s="171" t="str">
        <f>+'11+'!C399</f>
        <v>01</v>
      </c>
      <c r="D107" s="171" t="str">
        <f>+'11+'!D399</f>
        <v>06</v>
      </c>
      <c r="E107" s="171" t="str">
        <f>+'11+'!E399</f>
        <v>79 2 04 19000</v>
      </c>
      <c r="F107" s="171" t="str">
        <f>+'11+'!F399</f>
        <v>200</v>
      </c>
      <c r="G107" s="171">
        <f>+'11+'!G399</f>
        <v>47.850899999999996</v>
      </c>
      <c r="H107" s="171">
        <f>+'11+'!H399</f>
        <v>47.850899999999996</v>
      </c>
      <c r="I107" s="275">
        <f t="shared" si="1"/>
        <v>100</v>
      </c>
    </row>
    <row r="108" spans="1:9" ht="25.5">
      <c r="A108" s="170" t="str">
        <f>+'11+'!A400</f>
        <v>Иные закупки товаров, работ и услуг для государственных (муниципальных) нужд</v>
      </c>
      <c r="B108" s="170"/>
      <c r="C108" s="171" t="str">
        <f>+'11+'!C400</f>
        <v>01</v>
      </c>
      <c r="D108" s="171" t="str">
        <f>+'11+'!D400</f>
        <v>06</v>
      </c>
      <c r="E108" s="171" t="str">
        <f>+'11+'!E400</f>
        <v>79 2 04 19000</v>
      </c>
      <c r="F108" s="171" t="str">
        <f>+'11+'!F400</f>
        <v>240</v>
      </c>
      <c r="G108" s="171">
        <f>+'11+'!G400</f>
        <v>47.850899999999996</v>
      </c>
      <c r="H108" s="171">
        <f>+'11+'!H400</f>
        <v>47.850899999999996</v>
      </c>
      <c r="I108" s="275">
        <f t="shared" si="1"/>
        <v>100</v>
      </c>
    </row>
    <row r="109" spans="1:9" ht="25.5">
      <c r="A109" s="170" t="str">
        <f>+'11+'!A401</f>
        <v>Закупка товаров, работ, услуг в сфере информационно-коммуникационных услуг</v>
      </c>
      <c r="B109" s="170"/>
      <c r="C109" s="171" t="str">
        <f>+'11+'!C401</f>
        <v>01</v>
      </c>
      <c r="D109" s="171" t="str">
        <f>+'11+'!D401</f>
        <v>06</v>
      </c>
      <c r="E109" s="171" t="str">
        <f>+'11+'!E401</f>
        <v>79 2 04 19000</v>
      </c>
      <c r="F109" s="171" t="str">
        <f>+'11+'!F401</f>
        <v>242</v>
      </c>
      <c r="G109" s="171">
        <f>+'11+'!G401</f>
        <v>22.350899999999999</v>
      </c>
      <c r="H109" s="171">
        <f>+'11+'!H401</f>
        <v>22.350899999999999</v>
      </c>
      <c r="I109" s="275">
        <f t="shared" si="1"/>
        <v>100</v>
      </c>
    </row>
    <row r="110" spans="1:9" ht="25.5">
      <c r="A110" s="170" t="str">
        <f>+'11+'!A402</f>
        <v>Прочая закупка товаров, работ и услуг для государственных (муниципальных) нужд</v>
      </c>
      <c r="B110" s="170"/>
      <c r="C110" s="171" t="str">
        <f>+'11+'!C402</f>
        <v>01</v>
      </c>
      <c r="D110" s="171" t="str">
        <f>+'11+'!D402</f>
        <v>06</v>
      </c>
      <c r="E110" s="171" t="str">
        <f>+'11+'!E402</f>
        <v>79 2 04 19000</v>
      </c>
      <c r="F110" s="171" t="str">
        <f>+'11+'!F402</f>
        <v>244</v>
      </c>
      <c r="G110" s="171">
        <f>+'11+'!G402</f>
        <v>25.5</v>
      </c>
      <c r="H110" s="171">
        <f>+'11+'!H402</f>
        <v>25.5</v>
      </c>
      <c r="I110" s="275">
        <f t="shared" si="1"/>
        <v>100</v>
      </c>
    </row>
    <row r="111" spans="1:9" ht="63.75">
      <c r="A111" s="173" t="str">
        <f>+'11+'!A403</f>
        <v>Руководитель контрольно- счетной палаты Республики тыва и его заместители, руководитель контрольно-счетного органа мунициапльного образования Республики Тыва</v>
      </c>
      <c r="B111" s="174"/>
      <c r="C111" s="174" t="str">
        <f>+'11+'!C403</f>
        <v>01</v>
      </c>
      <c r="D111" s="174" t="str">
        <f>+'11+'!D403</f>
        <v>06</v>
      </c>
      <c r="E111" s="174" t="str">
        <f>+'11+'!E403</f>
        <v>79 2 24 19000</v>
      </c>
      <c r="F111" s="174" t="str">
        <f>+'11+'!F403</f>
        <v xml:space="preserve">   </v>
      </c>
      <c r="G111" s="178">
        <f>+'11+'!G403</f>
        <v>747.5455199999999</v>
      </c>
      <c r="H111" s="178">
        <f>+'11+'!H403</f>
        <v>747.5455199999999</v>
      </c>
      <c r="I111" s="275">
        <f t="shared" si="1"/>
        <v>100</v>
      </c>
    </row>
    <row r="112" spans="1:9" ht="76.5">
      <c r="A112" s="170" t="str">
        <f>+'11+'!A404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12" s="171"/>
      <c r="C112" s="171" t="str">
        <f>+'11+'!C404</f>
        <v>01</v>
      </c>
      <c r="D112" s="171" t="str">
        <f>+'11+'!D404</f>
        <v>06</v>
      </c>
      <c r="E112" s="171" t="str">
        <f>+'11+'!E404</f>
        <v>79 2 24 19000</v>
      </c>
      <c r="F112" s="171" t="str">
        <f>+'11+'!F404</f>
        <v>100</v>
      </c>
      <c r="G112" s="172">
        <f>+'11+'!G404</f>
        <v>747.5455199999999</v>
      </c>
      <c r="H112" s="172">
        <f>+'11+'!H404</f>
        <v>747.5455199999999</v>
      </c>
      <c r="I112" s="275">
        <f t="shared" si="1"/>
        <v>100</v>
      </c>
    </row>
    <row r="113" spans="1:10" ht="25.5">
      <c r="A113" s="170" t="str">
        <f>+'11+'!A405</f>
        <v>Расходы на выплаты персоналу государственных (муниципальных) органов</v>
      </c>
      <c r="B113" s="171"/>
      <c r="C113" s="171" t="str">
        <f>+'11+'!C405</f>
        <v>01</v>
      </c>
      <c r="D113" s="171" t="str">
        <f>+'11+'!D405</f>
        <v>06</v>
      </c>
      <c r="E113" s="171" t="str">
        <f>+'11+'!E405</f>
        <v>79 2 24 19000</v>
      </c>
      <c r="F113" s="171" t="str">
        <f>+'11+'!F405</f>
        <v>120</v>
      </c>
      <c r="G113" s="172">
        <f>+'11+'!G405</f>
        <v>747.5455199999999</v>
      </c>
      <c r="H113" s="172">
        <f>+'11+'!H405</f>
        <v>747.5455199999999</v>
      </c>
      <c r="I113" s="275">
        <f t="shared" si="1"/>
        <v>100</v>
      </c>
    </row>
    <row r="114" spans="1:10">
      <c r="A114" s="170" t="str">
        <f>+'11+'!A406</f>
        <v>Фонд оплаты труда и страховые взносы</v>
      </c>
      <c r="B114" s="171"/>
      <c r="C114" s="171" t="str">
        <f>+'11+'!C406</f>
        <v>01</v>
      </c>
      <c r="D114" s="171" t="str">
        <f>+'11+'!D406</f>
        <v>06</v>
      </c>
      <c r="E114" s="171" t="str">
        <f>+'11+'!E406</f>
        <v>79 2 24 19000</v>
      </c>
      <c r="F114" s="171" t="str">
        <f>+'11+'!F406</f>
        <v>121</v>
      </c>
      <c r="G114" s="172">
        <f>+'11+'!G406</f>
        <v>575.06107999999995</v>
      </c>
      <c r="H114" s="172">
        <f>+'11+'!H406</f>
        <v>575.06107999999995</v>
      </c>
      <c r="I114" s="275">
        <f t="shared" si="1"/>
        <v>100</v>
      </c>
    </row>
    <row r="115" spans="1:10" ht="25.5" hidden="1">
      <c r="A115" s="170" t="str">
        <f>+'11+'!A407</f>
        <v>Иные выплаты персоналу, за исключением фонда оплаты труда</v>
      </c>
      <c r="B115" s="171"/>
      <c r="C115" s="171" t="str">
        <f>+'11+'!C407</f>
        <v>01</v>
      </c>
      <c r="D115" s="171" t="str">
        <f>+'11+'!D407</f>
        <v>06</v>
      </c>
      <c r="E115" s="171" t="str">
        <f>+'11+'!E407</f>
        <v>79 2 24 19000</v>
      </c>
      <c r="F115" s="171" t="str">
        <f>+'11+'!F407</f>
        <v>122</v>
      </c>
      <c r="G115" s="172">
        <f>+'11+'!G407</f>
        <v>0</v>
      </c>
      <c r="H115" s="172">
        <f>+'11+'!H407</f>
        <v>0</v>
      </c>
      <c r="I115" s="275" t="e">
        <f t="shared" si="1"/>
        <v>#DIV/0!</v>
      </c>
    </row>
    <row r="116" spans="1:10" ht="51">
      <c r="A116" s="170" t="str">
        <f>+'11+'!A408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116" s="171"/>
      <c r="C116" s="171" t="str">
        <f>+'11+'!C408</f>
        <v>01</v>
      </c>
      <c r="D116" s="171" t="str">
        <f>+'11+'!D408</f>
        <v>06</v>
      </c>
      <c r="E116" s="171" t="str">
        <f>+'11+'!E408</f>
        <v>79 2 24 19000</v>
      </c>
      <c r="F116" s="171" t="str">
        <f>+'11+'!F408</f>
        <v>129</v>
      </c>
      <c r="G116" s="172">
        <f>+'11+'!G408</f>
        <v>172.48444000000001</v>
      </c>
      <c r="H116" s="172">
        <f>+'11+'!H408</f>
        <v>172.48444000000001</v>
      </c>
      <c r="I116" s="275">
        <f t="shared" si="1"/>
        <v>100</v>
      </c>
    </row>
    <row r="117" spans="1:10" ht="18.75" customHeight="1">
      <c r="A117" s="216" t="str">
        <f>+'11+'!A459</f>
        <v>Другие общегосударственные вопросы</v>
      </c>
      <c r="B117" s="217"/>
      <c r="C117" s="217" t="str">
        <f>+'11+'!C459</f>
        <v>01</v>
      </c>
      <c r="D117" s="217" t="str">
        <f>+'11+'!D459</f>
        <v>13</v>
      </c>
      <c r="E117" s="217"/>
      <c r="F117" s="217"/>
      <c r="G117" s="218">
        <f>G118+G125+G135+G143+G148+G179</f>
        <v>4662.5204100000001</v>
      </c>
      <c r="H117" s="218">
        <f>H118+H125+H135+H143+H148+H179</f>
        <v>4661.7284099999997</v>
      </c>
      <c r="I117" s="275">
        <f t="shared" si="1"/>
        <v>99.983013479183882</v>
      </c>
      <c r="J117" s="172">
        <f>H117-G117</f>
        <v>-0.79200000000037107</v>
      </c>
    </row>
    <row r="118" spans="1:10" ht="25.5">
      <c r="A118" s="170" t="str">
        <f>+'11+'!A461</f>
        <v>Учреждения по обеспечению хозяйственного обслуживания</v>
      </c>
      <c r="B118" s="171"/>
      <c r="C118" s="171" t="str">
        <f>+'11+'!C461</f>
        <v>01</v>
      </c>
      <c r="D118" s="171" t="str">
        <f>+'11+'!D461</f>
        <v>13</v>
      </c>
      <c r="E118" s="171" t="str">
        <f>+'11+'!E461</f>
        <v>77 0 93 19000</v>
      </c>
      <c r="F118" s="171"/>
      <c r="G118" s="172">
        <f t="shared" ref="G118:H120" si="2">+G119</f>
        <v>3958.12041</v>
      </c>
      <c r="H118" s="172">
        <f t="shared" si="2"/>
        <v>3958.12041</v>
      </c>
      <c r="I118" s="275">
        <f t="shared" si="1"/>
        <v>100</v>
      </c>
    </row>
    <row r="119" spans="1:10" ht="25.5">
      <c r="A119" s="170" t="str">
        <f>+'11+'!A462</f>
        <v>Обеспечение деятельности подведоственных учреждений</v>
      </c>
      <c r="B119" s="171"/>
      <c r="C119" s="171" t="str">
        <f>+'11+'!C462</f>
        <v>01</v>
      </c>
      <c r="D119" s="171" t="str">
        <f>+'11+'!D462</f>
        <v>13</v>
      </c>
      <c r="E119" s="171" t="str">
        <f>+'11+'!E462</f>
        <v>77 0 93 19000</v>
      </c>
      <c r="F119" s="171"/>
      <c r="G119" s="172">
        <f t="shared" si="2"/>
        <v>3958.12041</v>
      </c>
      <c r="H119" s="172">
        <f t="shared" si="2"/>
        <v>3958.12041</v>
      </c>
      <c r="I119" s="275">
        <f t="shared" si="1"/>
        <v>100</v>
      </c>
    </row>
    <row r="120" spans="1:10" ht="76.5">
      <c r="A120" s="170" t="str">
        <f>+'11+'!A463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20" s="171"/>
      <c r="C120" s="171" t="str">
        <f>+'11+'!C463</f>
        <v>01</v>
      </c>
      <c r="D120" s="171" t="str">
        <f>+'11+'!D463</f>
        <v>13</v>
      </c>
      <c r="E120" s="171" t="str">
        <f>+'11+'!E463</f>
        <v>77 0 93 19000</v>
      </c>
      <c r="F120" s="171" t="str">
        <f>+'11+'!F463</f>
        <v>100</v>
      </c>
      <c r="G120" s="172">
        <f t="shared" si="2"/>
        <v>3958.12041</v>
      </c>
      <c r="H120" s="172">
        <f t="shared" si="2"/>
        <v>3958.12041</v>
      </c>
      <c r="I120" s="275">
        <f t="shared" si="1"/>
        <v>100</v>
      </c>
    </row>
    <row r="121" spans="1:10" ht="25.5">
      <c r="A121" s="170" t="str">
        <f>+'11+'!A464</f>
        <v>Расходы на выплаты персоналу государственных (муниципальных) органов</v>
      </c>
      <c r="B121" s="171"/>
      <c r="C121" s="171" t="str">
        <f>+'11+'!C464</f>
        <v>01</v>
      </c>
      <c r="D121" s="171" t="str">
        <f>+'11+'!D464</f>
        <v>13</v>
      </c>
      <c r="E121" s="171" t="str">
        <f>+'11+'!E464</f>
        <v>77 0 93 19000</v>
      </c>
      <c r="F121" s="171" t="str">
        <f>+'11+'!F464</f>
        <v>120</v>
      </c>
      <c r="G121" s="172">
        <f>+G122+G123+G124</f>
        <v>3958.12041</v>
      </c>
      <c r="H121" s="172">
        <f>+H122+H123+H124</f>
        <v>3958.12041</v>
      </c>
      <c r="I121" s="275">
        <f t="shared" si="1"/>
        <v>100</v>
      </c>
    </row>
    <row r="122" spans="1:10">
      <c r="A122" s="170" t="str">
        <f>+'11+'!A465</f>
        <v>Фонд оплаты труда и страховые взносы</v>
      </c>
      <c r="B122" s="171"/>
      <c r="C122" s="171" t="str">
        <f>+'11+'!C465</f>
        <v>01</v>
      </c>
      <c r="D122" s="171" t="str">
        <f>+'11+'!D465</f>
        <v>13</v>
      </c>
      <c r="E122" s="171" t="str">
        <f>+'11+'!E465</f>
        <v>77 0 93 19000</v>
      </c>
      <c r="F122" s="171" t="str">
        <f>+'11+'!F465</f>
        <v>121</v>
      </c>
      <c r="G122" s="172">
        <f>'11+'!G465+'11+'!G699</f>
        <v>3041.2481900000002</v>
      </c>
      <c r="H122" s="172">
        <f>'11+'!H465+'11+'!H699</f>
        <v>3041.2481900000002</v>
      </c>
      <c r="I122" s="275">
        <f t="shared" si="1"/>
        <v>100</v>
      </c>
    </row>
    <row r="123" spans="1:10" ht="25.5">
      <c r="A123" s="170" t="str">
        <f>+'11+'!A466</f>
        <v>Иные выплаты персоналу, за исключением фонда оплаты труда</v>
      </c>
      <c r="B123" s="171"/>
      <c r="C123" s="171" t="str">
        <f>+'11+'!C466</f>
        <v>01</v>
      </c>
      <c r="D123" s="171" t="str">
        <f>+'11+'!D466</f>
        <v>13</v>
      </c>
      <c r="E123" s="171" t="str">
        <f>+'11+'!E466</f>
        <v>77 0 93 19000</v>
      </c>
      <c r="F123" s="171" t="str">
        <f>+'11+'!F466</f>
        <v>122</v>
      </c>
      <c r="G123" s="172">
        <f>'11+'!G700</f>
        <v>0.77200000000000002</v>
      </c>
      <c r="H123" s="172">
        <f>'11+'!H700</f>
        <v>0.77200000000000002</v>
      </c>
      <c r="I123" s="275">
        <f t="shared" si="1"/>
        <v>100</v>
      </c>
    </row>
    <row r="124" spans="1:10" ht="51">
      <c r="A124" s="170" t="str">
        <f>+'11+'!A467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124" s="171"/>
      <c r="C124" s="171" t="str">
        <f>+'11+'!C467</f>
        <v>01</v>
      </c>
      <c r="D124" s="171" t="str">
        <f>+'11+'!D467</f>
        <v>13</v>
      </c>
      <c r="E124" s="171" t="str">
        <f>+'11+'!E467</f>
        <v>77 0 93 19000</v>
      </c>
      <c r="F124" s="171" t="str">
        <f>+'11+'!F467</f>
        <v>129</v>
      </c>
      <c r="G124" s="172">
        <f>'11+'!G467+'11+'!G701</f>
        <v>916.10021999999992</v>
      </c>
      <c r="H124" s="172">
        <f>'11+'!H467+'11+'!H701</f>
        <v>916.10021999999992</v>
      </c>
      <c r="I124" s="275">
        <f t="shared" si="1"/>
        <v>100</v>
      </c>
    </row>
    <row r="125" spans="1:10" ht="32.25" customHeight="1">
      <c r="A125" s="170" t="str">
        <f>+'11+'!A468</f>
        <v>Создание и организация  и обеспечение деятельности административных комиссий</v>
      </c>
      <c r="B125" s="171"/>
      <c r="C125" s="171" t="str">
        <f>+'11+'!C468</f>
        <v>01</v>
      </c>
      <c r="D125" s="171" t="str">
        <f>+'11+'!D468</f>
        <v>13</v>
      </c>
      <c r="E125" s="171" t="str">
        <f>+'11+'!E468</f>
        <v>77 0 00 76130</v>
      </c>
      <c r="F125" s="171">
        <f>+'11+'!F468</f>
        <v>0</v>
      </c>
      <c r="G125" s="172">
        <f>+'11+'!G468</f>
        <v>393.9</v>
      </c>
      <c r="H125" s="172">
        <f>+'11+'!H468</f>
        <v>393.9</v>
      </c>
      <c r="I125" s="275">
        <f t="shared" si="1"/>
        <v>100</v>
      </c>
    </row>
    <row r="126" spans="1:10" ht="76.5">
      <c r="A126" s="170" t="str">
        <f>+'11+'!A469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26" s="171"/>
      <c r="C126" s="171" t="str">
        <f>+'11+'!C469</f>
        <v>01</v>
      </c>
      <c r="D126" s="171" t="str">
        <f>+'11+'!D469</f>
        <v>13</v>
      </c>
      <c r="E126" s="171" t="str">
        <f>+'11+'!E469</f>
        <v>77 0 00 76130</v>
      </c>
      <c r="F126" s="171" t="str">
        <f>+'11+'!F469</f>
        <v>100</v>
      </c>
      <c r="G126" s="172">
        <f>+'11+'!G469</f>
        <v>327.71898999999996</v>
      </c>
      <c r="H126" s="172">
        <f>+'11+'!H469</f>
        <v>327.71898999999996</v>
      </c>
      <c r="I126" s="275">
        <f t="shared" si="1"/>
        <v>100</v>
      </c>
    </row>
    <row r="127" spans="1:10" ht="25.5">
      <c r="A127" s="170" t="str">
        <f>+'11+'!A470</f>
        <v>Расходы на выплаты персоналу государственных (муниципальных) органов</v>
      </c>
      <c r="B127" s="171"/>
      <c r="C127" s="171" t="str">
        <f>+'11+'!C470</f>
        <v>01</v>
      </c>
      <c r="D127" s="171" t="str">
        <f>+'11+'!D470</f>
        <v>13</v>
      </c>
      <c r="E127" s="171" t="str">
        <f>+'11+'!E470</f>
        <v>77 0 00 76130</v>
      </c>
      <c r="F127" s="171" t="str">
        <f>+'11+'!F470</f>
        <v>120</v>
      </c>
      <c r="G127" s="172">
        <f>G128+G130</f>
        <v>327.71898999999996</v>
      </c>
      <c r="H127" s="172">
        <f>+'11+'!H470</f>
        <v>327.71898999999996</v>
      </c>
      <c r="I127" s="275">
        <f t="shared" si="1"/>
        <v>100</v>
      </c>
    </row>
    <row r="128" spans="1:10">
      <c r="A128" s="170" t="str">
        <f>+'11+'!A471</f>
        <v>Фонд оплаты труда и страховые взносы</v>
      </c>
      <c r="B128" s="171"/>
      <c r="C128" s="171" t="str">
        <f>+'11+'!C471</f>
        <v>01</v>
      </c>
      <c r="D128" s="171" t="str">
        <f>+'11+'!D471</f>
        <v>13</v>
      </c>
      <c r="E128" s="171" t="str">
        <f>+'11+'!E471</f>
        <v>77 0 00 76130</v>
      </c>
      <c r="F128" s="171" t="str">
        <f>+'11+'!F471</f>
        <v>121</v>
      </c>
      <c r="G128" s="172">
        <f>+'11+'!G471</f>
        <v>252.62594999999999</v>
      </c>
      <c r="H128" s="172">
        <f>+'11+'!H471</f>
        <v>252.62594999999999</v>
      </c>
      <c r="I128" s="275">
        <f t="shared" si="1"/>
        <v>100</v>
      </c>
    </row>
    <row r="129" spans="1:9" ht="25.5" hidden="1">
      <c r="A129" s="170" t="str">
        <f>+'11+'!A472</f>
        <v>Иные выплаты персоналу, за исключением фонда оплаты труда</v>
      </c>
      <c r="B129" s="171"/>
      <c r="C129" s="171" t="str">
        <f>+'11+'!C472</f>
        <v>01</v>
      </c>
      <c r="D129" s="171" t="str">
        <f>+'11+'!D472</f>
        <v>13</v>
      </c>
      <c r="E129" s="171" t="str">
        <f>+'11+'!E472</f>
        <v>77 0 00 76130</v>
      </c>
      <c r="F129" s="171" t="str">
        <f>+'11+'!F472</f>
        <v>122</v>
      </c>
      <c r="G129" s="172">
        <f>+'11+'!G472</f>
        <v>0</v>
      </c>
      <c r="H129" s="172">
        <f>+'11+'!H472</f>
        <v>0</v>
      </c>
      <c r="I129" s="275" t="e">
        <f t="shared" si="1"/>
        <v>#DIV/0!</v>
      </c>
    </row>
    <row r="130" spans="1:9" ht="51">
      <c r="A130" s="170" t="str">
        <f>+'11+'!A473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130" s="171"/>
      <c r="C130" s="171" t="str">
        <f>+'11+'!C473</f>
        <v>01</v>
      </c>
      <c r="D130" s="171" t="str">
        <f>+'11+'!D473</f>
        <v>13</v>
      </c>
      <c r="E130" s="171" t="str">
        <f>+'11+'!E473</f>
        <v>77 0 00 76130</v>
      </c>
      <c r="F130" s="171" t="str">
        <f>+'11+'!F473</f>
        <v>129</v>
      </c>
      <c r="G130" s="172">
        <f>+'11+'!G473</f>
        <v>75.093040000000002</v>
      </c>
      <c r="H130" s="172">
        <f>+'11+'!H473</f>
        <v>75.093040000000002</v>
      </c>
      <c r="I130" s="275">
        <f t="shared" si="1"/>
        <v>100</v>
      </c>
    </row>
    <row r="131" spans="1:9" ht="25.5">
      <c r="A131" s="170" t="str">
        <f>+'11+'!A474</f>
        <v>Закупка товаров, работ и услуг для государственных (муниципальных) нужд</v>
      </c>
      <c r="B131" s="171"/>
      <c r="C131" s="171" t="str">
        <f>+'11+'!C474</f>
        <v>01</v>
      </c>
      <c r="D131" s="171" t="str">
        <f>+'11+'!D474</f>
        <v>13</v>
      </c>
      <c r="E131" s="171" t="str">
        <f>+'11+'!E474</f>
        <v>77 0 00 76130</v>
      </c>
      <c r="F131" s="171" t="str">
        <f>+'11+'!F474</f>
        <v>200</v>
      </c>
      <c r="G131" s="172">
        <f>G132</f>
        <v>66.181010000000001</v>
      </c>
      <c r="H131" s="172">
        <f>+'11+'!H474</f>
        <v>66.181010000000001</v>
      </c>
      <c r="I131" s="275">
        <f t="shared" si="1"/>
        <v>100</v>
      </c>
    </row>
    <row r="132" spans="1:9" ht="25.5">
      <c r="A132" s="170" t="str">
        <f>+'11+'!A475</f>
        <v>Иные закупки товаров, работ и услуг для государственных (муниципальных) нужд</v>
      </c>
      <c r="B132" s="171"/>
      <c r="C132" s="171" t="str">
        <f>+'11+'!C475</f>
        <v>01</v>
      </c>
      <c r="D132" s="171" t="str">
        <f>+'11+'!D475</f>
        <v>13</v>
      </c>
      <c r="E132" s="171" t="str">
        <f>+'11+'!E475</f>
        <v>77 0 00 76130</v>
      </c>
      <c r="F132" s="171" t="str">
        <f>+'11+'!F475</f>
        <v>240</v>
      </c>
      <c r="G132" s="172">
        <f>G133+G134</f>
        <v>66.181010000000001</v>
      </c>
      <c r="H132" s="172">
        <f>+'11+'!H475</f>
        <v>66.181010000000001</v>
      </c>
      <c r="I132" s="275">
        <f t="shared" si="1"/>
        <v>100</v>
      </c>
    </row>
    <row r="133" spans="1:9" ht="25.5">
      <c r="A133" s="170" t="str">
        <f>+'11+'!A476</f>
        <v>Закупка товаров, работ, услуг в сфере информационно-коммуникационных услуг</v>
      </c>
      <c r="B133" s="171"/>
      <c r="C133" s="171" t="str">
        <f>+'11+'!C476</f>
        <v>01</v>
      </c>
      <c r="D133" s="171" t="str">
        <f>+'11+'!D476</f>
        <v>13</v>
      </c>
      <c r="E133" s="171" t="str">
        <f>+'11+'!E476</f>
        <v>77 0 00 76130</v>
      </c>
      <c r="F133" s="171" t="str">
        <f>+'11+'!F476</f>
        <v>242</v>
      </c>
      <c r="G133" s="172">
        <f>+'11+'!G476</f>
        <v>17.745000000000001</v>
      </c>
      <c r="H133" s="172">
        <f>+'11+'!H476</f>
        <v>17.745000000000001</v>
      </c>
      <c r="I133" s="275">
        <f t="shared" si="1"/>
        <v>100</v>
      </c>
    </row>
    <row r="134" spans="1:9" ht="25.5">
      <c r="A134" s="170" t="str">
        <f>+'11+'!A477</f>
        <v>Прочая закупка товаров, работ и услуг для государственных (муниципальных) нужд</v>
      </c>
      <c r="B134" s="171"/>
      <c r="C134" s="171" t="str">
        <f>+'11+'!C477</f>
        <v>01</v>
      </c>
      <c r="D134" s="171" t="str">
        <f>+'11+'!D477</f>
        <v>13</v>
      </c>
      <c r="E134" s="171" t="str">
        <f>+'11+'!E477</f>
        <v>77 0 00 76130</v>
      </c>
      <c r="F134" s="171" t="str">
        <f>+'11+'!F477</f>
        <v>244</v>
      </c>
      <c r="G134" s="172">
        <f>+'11+'!G477</f>
        <v>48.436010000000003</v>
      </c>
      <c r="H134" s="172">
        <f>+'11+'!H477</f>
        <v>48.436010000000003</v>
      </c>
      <c r="I134" s="275">
        <f t="shared" si="1"/>
        <v>100</v>
      </c>
    </row>
    <row r="135" spans="1:9" ht="38.25">
      <c r="A135" s="170" t="str">
        <f>+'11+'!A478</f>
        <v>Осуществление государственных полномочий по установлению запрета на розничную продажу алкогольной продукции</v>
      </c>
      <c r="B135" s="171"/>
      <c r="C135" s="171" t="str">
        <f>+'11+'!C478</f>
        <v>01</v>
      </c>
      <c r="D135" s="171" t="str">
        <f>+'11+'!D478</f>
        <v>13</v>
      </c>
      <c r="E135" s="171" t="str">
        <f>+'11+'!E478</f>
        <v>52 0 00 76050</v>
      </c>
      <c r="F135" s="171">
        <f>+'11+'!F478</f>
        <v>0</v>
      </c>
      <c r="G135" s="172">
        <f>G136+G139</f>
        <v>6</v>
      </c>
      <c r="H135" s="172">
        <f>H136+H139</f>
        <v>6</v>
      </c>
      <c r="I135" s="275">
        <f t="shared" si="1"/>
        <v>100</v>
      </c>
    </row>
    <row r="136" spans="1:9" ht="25.5">
      <c r="A136" s="170" t="str">
        <f>+'11+'!A479</f>
        <v>Закупка товаров, работ и услуг для государственных (муниципальных) нужд</v>
      </c>
      <c r="B136" s="171"/>
      <c r="C136" s="171" t="str">
        <f>+'11+'!C479</f>
        <v>01</v>
      </c>
      <c r="D136" s="171" t="str">
        <f>+'11+'!D479</f>
        <v>13</v>
      </c>
      <c r="E136" s="171" t="str">
        <f>+'11+'!E479</f>
        <v>52 0 00 76050</v>
      </c>
      <c r="F136" s="171" t="str">
        <f>+'11+'!F479</f>
        <v>200</v>
      </c>
      <c r="G136" s="172">
        <f>G137</f>
        <v>1</v>
      </c>
      <c r="H136" s="172">
        <f>+'11+'!H479</f>
        <v>1</v>
      </c>
      <c r="I136" s="275">
        <f t="shared" si="1"/>
        <v>100</v>
      </c>
    </row>
    <row r="137" spans="1:9" ht="25.5">
      <c r="A137" s="170" t="str">
        <f>+'11+'!A480</f>
        <v>Иные закупки товаров, работ и услуг для государственных (муниципальных) нужд</v>
      </c>
      <c r="B137" s="171"/>
      <c r="C137" s="171" t="str">
        <f>+'11+'!C480</f>
        <v>01</v>
      </c>
      <c r="D137" s="171" t="str">
        <f>+'11+'!D480</f>
        <v>13</v>
      </c>
      <c r="E137" s="171" t="str">
        <f>+'11+'!E480</f>
        <v>52 0 00 76050</v>
      </c>
      <c r="F137" s="171" t="str">
        <f>+'11+'!F480</f>
        <v>240</v>
      </c>
      <c r="G137" s="172">
        <f>G138</f>
        <v>1</v>
      </c>
      <c r="H137" s="172">
        <f>+'11+'!H480</f>
        <v>1</v>
      </c>
      <c r="I137" s="275">
        <f t="shared" si="1"/>
        <v>100</v>
      </c>
    </row>
    <row r="138" spans="1:9" ht="25.5">
      <c r="A138" s="170" t="str">
        <f>+'11+'!A481</f>
        <v>Прочая закупка товаров, работ и услуг для государственных (муниципальных) нужд</v>
      </c>
      <c r="B138" s="171"/>
      <c r="C138" s="171" t="str">
        <f>+'11+'!C481</f>
        <v>01</v>
      </c>
      <c r="D138" s="171" t="str">
        <f>+'11+'!D481</f>
        <v>13</v>
      </c>
      <c r="E138" s="171" t="str">
        <f>+'11+'!E481</f>
        <v>52 0 00 76050</v>
      </c>
      <c r="F138" s="171" t="str">
        <f>+'11+'!F481</f>
        <v>244</v>
      </c>
      <c r="G138" s="172">
        <v>1</v>
      </c>
      <c r="H138" s="172">
        <f>+'11+'!H481</f>
        <v>1</v>
      </c>
      <c r="I138" s="275">
        <f t="shared" si="1"/>
        <v>100</v>
      </c>
    </row>
    <row r="139" spans="1:9" ht="38.25">
      <c r="A139" s="170" t="str">
        <f>+'11+'!A702</f>
        <v>Осуществление государственных полномочий по установлению запрета на розничную продажу алкогольной продукции</v>
      </c>
      <c r="B139" s="170"/>
      <c r="C139" s="171" t="str">
        <f>+'11+'!C702</f>
        <v>01</v>
      </c>
      <c r="D139" s="171" t="str">
        <f>+'11+'!D702</f>
        <v>13</v>
      </c>
      <c r="E139" s="171" t="str">
        <f>+'11+'!E702</f>
        <v>520 00 76 050</v>
      </c>
      <c r="F139" s="171" t="str">
        <f>+'11+'!F702</f>
        <v xml:space="preserve">   </v>
      </c>
      <c r="G139" s="171">
        <f>+'11+'!G702</f>
        <v>5</v>
      </c>
      <c r="H139" s="171">
        <f>+'11+'!H702</f>
        <v>5</v>
      </c>
      <c r="I139" s="171">
        <f>+'11+'!I702</f>
        <v>100</v>
      </c>
    </row>
    <row r="140" spans="1:9" ht="25.5">
      <c r="A140" s="170" t="str">
        <f>+'11+'!A703</f>
        <v>Закупка товаров, работ и услуг для государственных (муниципальных) нужд</v>
      </c>
      <c r="B140" s="170"/>
      <c r="C140" s="171" t="str">
        <f>+'11+'!C703</f>
        <v>01</v>
      </c>
      <c r="D140" s="171" t="str">
        <f>+'11+'!D703</f>
        <v>13</v>
      </c>
      <c r="E140" s="171" t="str">
        <f>+'11+'!E703</f>
        <v>520 00 76 050</v>
      </c>
      <c r="F140" s="171">
        <f>+'11+'!F703</f>
        <v>0</v>
      </c>
      <c r="G140" s="171">
        <f>+'11+'!G703</f>
        <v>5</v>
      </c>
      <c r="H140" s="171">
        <f>+'11+'!H703</f>
        <v>5</v>
      </c>
      <c r="I140" s="171">
        <f>+'11+'!I703</f>
        <v>100</v>
      </c>
    </row>
    <row r="141" spans="1:9" ht="25.5">
      <c r="A141" s="170" t="str">
        <f>+'11+'!A704</f>
        <v>Иные закупки товаров, работ и услуг для государственных (муниципальных) нужд</v>
      </c>
      <c r="B141" s="170"/>
      <c r="C141" s="171" t="str">
        <f>+'11+'!C704</f>
        <v>01</v>
      </c>
      <c r="D141" s="171" t="str">
        <f>+'11+'!D704</f>
        <v>13</v>
      </c>
      <c r="E141" s="171" t="str">
        <f>+'11+'!E704</f>
        <v>520 00 76 050</v>
      </c>
      <c r="F141" s="171" t="str">
        <f>+'11+'!F704</f>
        <v>500</v>
      </c>
      <c r="G141" s="171">
        <f>+'11+'!G704</f>
        <v>5</v>
      </c>
      <c r="H141" s="171">
        <f>+'11+'!H704</f>
        <v>5</v>
      </c>
      <c r="I141" s="171">
        <f>+'11+'!I704</f>
        <v>100</v>
      </c>
    </row>
    <row r="142" spans="1:9" ht="25.5">
      <c r="A142" s="170" t="str">
        <f>+'11+'!A705</f>
        <v>Прочая закупка товаров, работ и услуг для государственных (муниципальных) нужд</v>
      </c>
      <c r="B142" s="170"/>
      <c r="C142" s="171" t="str">
        <f>+'11+'!C705</f>
        <v>01</v>
      </c>
      <c r="D142" s="171" t="str">
        <f>+'11+'!D705</f>
        <v>13</v>
      </c>
      <c r="E142" s="171" t="str">
        <f>+'11+'!E705</f>
        <v>520 00 76 050</v>
      </c>
      <c r="F142" s="171" t="str">
        <f>+'11+'!F705</f>
        <v>530</v>
      </c>
      <c r="G142" s="171">
        <f>+'11+'!G705</f>
        <v>5</v>
      </c>
      <c r="H142" s="171">
        <f>+'11+'!H705</f>
        <v>5</v>
      </c>
      <c r="I142" s="171">
        <f>+'11+'!I705</f>
        <v>100</v>
      </c>
    </row>
    <row r="143" spans="1:9" ht="28.5" customHeight="1">
      <c r="A143" s="173" t="str">
        <f>+'11+'!A482</f>
        <v>Подпрограмма "Профилактика правонарушений"</v>
      </c>
      <c r="B143" s="174"/>
      <c r="C143" s="174" t="str">
        <f>+'11+'!C482</f>
        <v>01</v>
      </c>
      <c r="D143" s="174" t="str">
        <f>+'11+'!D482</f>
        <v>13</v>
      </c>
      <c r="E143" s="174" t="str">
        <f>+'11+'!E482</f>
        <v>02 2 00 00000</v>
      </c>
      <c r="F143" s="174" t="str">
        <f>+'11+'!F482</f>
        <v xml:space="preserve">   </v>
      </c>
      <c r="G143" s="178">
        <f>+'11+'!G482</f>
        <v>66</v>
      </c>
      <c r="H143" s="178">
        <f>+'11+'!H482</f>
        <v>66</v>
      </c>
      <c r="I143" s="275">
        <f t="shared" si="1"/>
        <v>100</v>
      </c>
    </row>
    <row r="144" spans="1:9" ht="51">
      <c r="A144" s="170" t="str">
        <f>+'11+'!A483</f>
        <v>Основное мероприятие: Осуществление отдельных государственных полномочий по профилактике безнадзорности и правонарушений несовершеннолетних</v>
      </c>
      <c r="B144" s="171"/>
      <c r="C144" s="171" t="str">
        <f>+'11+'!C483</f>
        <v>01</v>
      </c>
      <c r="D144" s="171" t="str">
        <f>+'11+'!D483</f>
        <v>13</v>
      </c>
      <c r="E144" s="171" t="str">
        <f>+'11+'!E483</f>
        <v>02 2 01 00000</v>
      </c>
      <c r="F144" s="171">
        <f>+'11+'!F483</f>
        <v>0</v>
      </c>
      <c r="G144" s="172">
        <f>+'11+'!G483</f>
        <v>66</v>
      </c>
      <c r="H144" s="172">
        <f>+'11+'!H483</f>
        <v>66</v>
      </c>
      <c r="I144" s="275">
        <f t="shared" si="1"/>
        <v>100</v>
      </c>
    </row>
    <row r="145" spans="1:9" ht="25.5">
      <c r="A145" s="170" t="str">
        <f>+'11+'!A484</f>
        <v>Закупка товаров, работ и услуг для государственных (муниципальных) нужд</v>
      </c>
      <c r="B145" s="171"/>
      <c r="C145" s="171" t="str">
        <f>+'11+'!C484</f>
        <v>01</v>
      </c>
      <c r="D145" s="171" t="str">
        <f>+'11+'!D484</f>
        <v>13</v>
      </c>
      <c r="E145" s="171" t="str">
        <f>+'11+'!E484</f>
        <v>02 2 01 04016</v>
      </c>
      <c r="F145" s="171">
        <f>+'11+'!F484</f>
        <v>200</v>
      </c>
      <c r="G145" s="172">
        <f>+'11+'!G484</f>
        <v>66</v>
      </c>
      <c r="H145" s="172">
        <f>+'11+'!H484</f>
        <v>66</v>
      </c>
      <c r="I145" s="275">
        <f t="shared" ref="I145:I208" si="3">H145/G145*100</f>
        <v>100</v>
      </c>
    </row>
    <row r="146" spans="1:9" ht="25.5">
      <c r="A146" s="170" t="str">
        <f>+'11+'!A485</f>
        <v>Иные закупки товаров, работ и услуг для государственных (муниципальных) нужд</v>
      </c>
      <c r="B146" s="171"/>
      <c r="C146" s="171" t="str">
        <f>+'11+'!C485</f>
        <v>01</v>
      </c>
      <c r="D146" s="171" t="str">
        <f>+'11+'!D485</f>
        <v>13</v>
      </c>
      <c r="E146" s="171" t="str">
        <f>+'11+'!E485</f>
        <v>02 2 01 04016</v>
      </c>
      <c r="F146" s="171">
        <f>+'11+'!F485</f>
        <v>240</v>
      </c>
      <c r="G146" s="172">
        <f>+'11+'!G485</f>
        <v>66</v>
      </c>
      <c r="H146" s="172">
        <f>+'11+'!H485</f>
        <v>66</v>
      </c>
      <c r="I146" s="275">
        <f t="shared" si="3"/>
        <v>100</v>
      </c>
    </row>
    <row r="147" spans="1:9" ht="25.5">
      <c r="A147" s="170" t="str">
        <f>+'11+'!A486</f>
        <v>Прочая закупка товаров, работ и услуг для государственных (муниципальных) нужд</v>
      </c>
      <c r="B147" s="171"/>
      <c r="C147" s="171" t="str">
        <f>+'11+'!C486</f>
        <v>01</v>
      </c>
      <c r="D147" s="171" t="str">
        <f>+'11+'!D486</f>
        <v>13</v>
      </c>
      <c r="E147" s="171" t="str">
        <f>+'11+'!E486</f>
        <v>02 2 01 04016</v>
      </c>
      <c r="F147" s="171">
        <f>+'11+'!F486</f>
        <v>244</v>
      </c>
      <c r="G147" s="172">
        <f>+'11+'!G486</f>
        <v>66</v>
      </c>
      <c r="H147" s="172">
        <f>+'11+'!H486</f>
        <v>66</v>
      </c>
      <c r="I147" s="275">
        <f t="shared" si="3"/>
        <v>100</v>
      </c>
    </row>
    <row r="148" spans="1:9" ht="25.5">
      <c r="A148" s="173" t="str">
        <f>+'11+'!A487</f>
        <v xml:space="preserve">Программа "Создание благоприятных условий для ведения бизнеса" </v>
      </c>
      <c r="B148" s="174"/>
      <c r="C148" s="174" t="str">
        <f>+'11+'!C487</f>
        <v>01</v>
      </c>
      <c r="D148" s="174" t="str">
        <f>+'11+'!D487</f>
        <v>13</v>
      </c>
      <c r="E148" s="174" t="str">
        <f>+'11+'!E487</f>
        <v>09 0 00 00000</v>
      </c>
      <c r="F148" s="174" t="str">
        <f>+'11+'!F487</f>
        <v xml:space="preserve">   </v>
      </c>
      <c r="G148" s="178">
        <f>+'11+'!G487</f>
        <v>0</v>
      </c>
      <c r="H148" s="178">
        <f>+'11+'!H487</f>
        <v>0</v>
      </c>
      <c r="I148" s="275" t="e">
        <f t="shared" si="3"/>
        <v>#DIV/0!</v>
      </c>
    </row>
    <row r="149" spans="1:9" ht="25.5">
      <c r="A149" s="170" t="str">
        <f>+'11+'!A488</f>
        <v>Подпрограмма "Развитие малого и среднего предпринимательства"</v>
      </c>
      <c r="B149" s="171"/>
      <c r="C149" s="171" t="str">
        <f>+'11+'!C488</f>
        <v>01</v>
      </c>
      <c r="D149" s="171" t="str">
        <f>+'11+'!D488</f>
        <v>13</v>
      </c>
      <c r="E149" s="171" t="str">
        <f>+'11+'!E488</f>
        <v>09 1 00 00000</v>
      </c>
      <c r="F149" s="171">
        <f>+'11+'!F488</f>
        <v>0</v>
      </c>
      <c r="G149" s="172">
        <f>+'11+'!G488</f>
        <v>0</v>
      </c>
      <c r="H149" s="172">
        <f>+'11+'!H488</f>
        <v>0</v>
      </c>
      <c r="I149" s="275" t="e">
        <f t="shared" si="3"/>
        <v>#DIV/0!</v>
      </c>
    </row>
    <row r="150" spans="1:9" ht="51">
      <c r="A150" s="170" t="str">
        <f>+'11+'!A489</f>
        <v>Основное мероприятие: "Создание благоприятных условий для устойчивого развития субъектов малого и среднего предпринимательства"</v>
      </c>
      <c r="B150" s="171"/>
      <c r="C150" s="171" t="str">
        <f>+'11+'!C489</f>
        <v>01</v>
      </c>
      <c r="D150" s="171" t="str">
        <f>+'11+'!D489</f>
        <v>13</v>
      </c>
      <c r="E150" s="171" t="str">
        <f>+'11+'!E489</f>
        <v>09 1 01 00000</v>
      </c>
      <c r="F150" s="171">
        <f>+'11+'!F489</f>
        <v>0</v>
      </c>
      <c r="G150" s="172">
        <f>+'11+'!G489</f>
        <v>0</v>
      </c>
      <c r="H150" s="172">
        <f>+'11+'!H489</f>
        <v>0</v>
      </c>
      <c r="I150" s="275" t="e">
        <f t="shared" si="3"/>
        <v>#DIV/0!</v>
      </c>
    </row>
    <row r="151" spans="1:9" ht="38.25">
      <c r="A151" s="170" t="str">
        <f>+'11+'!A490</f>
        <v>Реализация мероприятий направленных на создание условий для развития предпринимательства</v>
      </c>
      <c r="B151" s="171"/>
      <c r="C151" s="171" t="str">
        <f>+'11+'!C490</f>
        <v>01</v>
      </c>
      <c r="D151" s="171" t="str">
        <f>+'11+'!D490</f>
        <v>13</v>
      </c>
      <c r="E151" s="171" t="str">
        <f>+'11+'!E490</f>
        <v>09 1 01 04014</v>
      </c>
      <c r="F151" s="171">
        <f>+'11+'!F490</f>
        <v>0</v>
      </c>
      <c r="G151" s="172">
        <f>+'11+'!G490</f>
        <v>0</v>
      </c>
      <c r="H151" s="172">
        <f>+'11+'!H490</f>
        <v>0</v>
      </c>
      <c r="I151" s="275" t="e">
        <f t="shared" si="3"/>
        <v>#DIV/0!</v>
      </c>
    </row>
    <row r="152" spans="1:9" ht="25.5" hidden="1">
      <c r="A152" s="170" t="str">
        <f>+'11+'!A491</f>
        <v>Закупка товаров, работ и услуг для государственных (муниципальных) нужд</v>
      </c>
      <c r="B152" s="171"/>
      <c r="C152" s="171" t="str">
        <f>+'11+'!C491</f>
        <v>01</v>
      </c>
      <c r="D152" s="171" t="str">
        <f>+'11+'!D491</f>
        <v>13</v>
      </c>
      <c r="E152" s="171" t="str">
        <f>+'11+'!E491</f>
        <v>09 1 01 04014</v>
      </c>
      <c r="F152" s="171">
        <f>+'11+'!F491</f>
        <v>200</v>
      </c>
      <c r="G152" s="172">
        <f>+'11+'!G491</f>
        <v>0</v>
      </c>
      <c r="H152" s="172">
        <f>+'11+'!H491</f>
        <v>0</v>
      </c>
      <c r="I152" s="275" t="e">
        <f t="shared" si="3"/>
        <v>#DIV/0!</v>
      </c>
    </row>
    <row r="153" spans="1:9" ht="25.5" hidden="1">
      <c r="A153" s="170" t="str">
        <f>+'11+'!A492</f>
        <v>Иные закупки товаров, работ и услуг для государственных (муниципальных) нужд</v>
      </c>
      <c r="B153" s="171"/>
      <c r="C153" s="171" t="str">
        <f>+'11+'!C492</f>
        <v>01</v>
      </c>
      <c r="D153" s="171" t="str">
        <f>+'11+'!D492</f>
        <v>13</v>
      </c>
      <c r="E153" s="171" t="str">
        <f>+'11+'!E492</f>
        <v>09 1 01 04014</v>
      </c>
      <c r="F153" s="171">
        <f>+'11+'!F492</f>
        <v>240</v>
      </c>
      <c r="G153" s="172">
        <f>+'11+'!G492</f>
        <v>0</v>
      </c>
      <c r="H153" s="172">
        <f>+'11+'!H492</f>
        <v>0</v>
      </c>
      <c r="I153" s="275" t="e">
        <f t="shared" si="3"/>
        <v>#DIV/0!</v>
      </c>
    </row>
    <row r="154" spans="1:9" ht="25.5" hidden="1">
      <c r="A154" s="170" t="str">
        <f>+'11+'!A493</f>
        <v>Прочая закупка товаров, работ и услуг для государственных (муниципальных) нужд</v>
      </c>
      <c r="B154" s="171"/>
      <c r="C154" s="171" t="str">
        <f>+'11+'!C493</f>
        <v>01</v>
      </c>
      <c r="D154" s="171" t="str">
        <f>+'11+'!D493</f>
        <v>13</v>
      </c>
      <c r="E154" s="171" t="str">
        <f>+'11+'!E493</f>
        <v>09 1 01 04014</v>
      </c>
      <c r="F154" s="171">
        <f>+'11+'!F493</f>
        <v>244</v>
      </c>
      <c r="G154" s="172">
        <f>+'11+'!G493</f>
        <v>0</v>
      </c>
      <c r="H154" s="172">
        <f>+'11+'!H493</f>
        <v>0</v>
      </c>
      <c r="I154" s="275" t="e">
        <f t="shared" si="3"/>
        <v>#DIV/0!</v>
      </c>
    </row>
    <row r="155" spans="1:9" ht="23.25" customHeight="1">
      <c r="A155" s="170" t="str">
        <f>+'11+'!A494</f>
        <v>Иные бюджетные ассигнования</v>
      </c>
      <c r="B155" s="171"/>
      <c r="C155" s="171" t="str">
        <f>+'11+'!C494</f>
        <v>01</v>
      </c>
      <c r="D155" s="171" t="str">
        <f>+'11+'!D494</f>
        <v>13</v>
      </c>
      <c r="E155" s="171" t="str">
        <f>+'11+'!E494</f>
        <v>09 1 01 04014</v>
      </c>
      <c r="F155" s="171" t="str">
        <f>+'11+'!F494</f>
        <v>800</v>
      </c>
      <c r="G155" s="172">
        <f>+'11+'!G494</f>
        <v>0</v>
      </c>
      <c r="H155" s="172">
        <f>+'11+'!H494</f>
        <v>0</v>
      </c>
      <c r="I155" s="275" t="e">
        <f t="shared" si="3"/>
        <v>#DIV/0!</v>
      </c>
    </row>
    <row r="156" spans="1:9" ht="51">
      <c r="A156" s="170" t="str">
        <f>+'11+'!A495</f>
        <v>Субсидии юридическим лицам (кроме коммерческих организаций), индивидуальным предпринимателям, физическим лицам</v>
      </c>
      <c r="B156" s="171"/>
      <c r="C156" s="171" t="str">
        <f>+'11+'!C495</f>
        <v>01</v>
      </c>
      <c r="D156" s="171" t="str">
        <f>+'11+'!D495</f>
        <v>13</v>
      </c>
      <c r="E156" s="171" t="str">
        <f>+'11+'!E495</f>
        <v>09 1 01 04014</v>
      </c>
      <c r="F156" s="171" t="str">
        <f>+'11+'!F495</f>
        <v>810</v>
      </c>
      <c r="G156" s="172">
        <f>+'11+'!G495</f>
        <v>0</v>
      </c>
      <c r="H156" s="172">
        <f>+'11+'!H495</f>
        <v>0</v>
      </c>
      <c r="I156" s="275" t="e">
        <f t="shared" si="3"/>
        <v>#DIV/0!</v>
      </c>
    </row>
    <row r="157" spans="1:9" ht="51">
      <c r="A157" s="170" t="str">
        <f>+'11+'!A496</f>
        <v>Субсидии (гранты в форме субсидий)
на финансовое обеспечение затрат в связи с производством
(реализацией товаров), выполнением работ, оказанием услуг</v>
      </c>
      <c r="B157" s="170"/>
      <c r="C157" s="171" t="str">
        <f>+'11+'!C496</f>
        <v>01</v>
      </c>
      <c r="D157" s="171" t="str">
        <f>+'11+'!D496</f>
        <v>13</v>
      </c>
      <c r="E157" s="171" t="str">
        <f>+'11+'!E496</f>
        <v>09 1 01 04014</v>
      </c>
      <c r="F157" s="171" t="str">
        <f>+'11+'!F496</f>
        <v>812</v>
      </c>
      <c r="G157" s="172">
        <f>+'11+'!G496</f>
        <v>0</v>
      </c>
      <c r="H157" s="172">
        <f>+'11+'!H496</f>
        <v>0</v>
      </c>
      <c r="I157" s="275" t="e">
        <f t="shared" si="3"/>
        <v>#DIV/0!</v>
      </c>
    </row>
    <row r="158" spans="1:9" ht="38.25" hidden="1">
      <c r="A158" s="170" t="str">
        <f>+'11+'!A497</f>
        <v>Программа "Совершенствование молодежной политики и развитие физической культуры"</v>
      </c>
      <c r="B158" s="171"/>
      <c r="C158" s="171" t="str">
        <f>+'11+'!C497</f>
        <v>01</v>
      </c>
      <c r="D158" s="171" t="str">
        <f>+'11+'!D497</f>
        <v>13</v>
      </c>
      <c r="E158" s="171" t="str">
        <f>+'11+'!E497</f>
        <v>05 0 00 00000</v>
      </c>
      <c r="F158" s="171" t="str">
        <f>+'11+'!F497</f>
        <v xml:space="preserve">   </v>
      </c>
      <c r="G158" s="172">
        <f>+'11+'!G497</f>
        <v>0</v>
      </c>
      <c r="H158" s="172">
        <f>+'11+'!H497</f>
        <v>0</v>
      </c>
      <c r="I158" s="275" t="e">
        <f t="shared" si="3"/>
        <v>#DIV/0!</v>
      </c>
    </row>
    <row r="159" spans="1:9" hidden="1">
      <c r="A159" s="170" t="str">
        <f>+'11+'!A498</f>
        <v>Подпрограмма "Молодежная политика"</v>
      </c>
      <c r="B159" s="171"/>
      <c r="C159" s="171" t="str">
        <f>+'11+'!C498</f>
        <v>01</v>
      </c>
      <c r="D159" s="171" t="str">
        <f>+'11+'!D498</f>
        <v>13</v>
      </c>
      <c r="E159" s="171" t="str">
        <f>+'11+'!E498</f>
        <v>05 1 00 00000</v>
      </c>
      <c r="F159" s="171">
        <f>+'11+'!F498</f>
        <v>0</v>
      </c>
      <c r="G159" s="172">
        <f>+'11+'!G498</f>
        <v>0</v>
      </c>
      <c r="H159" s="172">
        <f>+'11+'!H498</f>
        <v>0</v>
      </c>
      <c r="I159" s="275" t="e">
        <f t="shared" si="3"/>
        <v>#DIV/0!</v>
      </c>
    </row>
    <row r="160" spans="1:9" ht="25.5" hidden="1">
      <c r="A160" s="170" t="str">
        <f>+'11+'!A499</f>
        <v>Основное мероприятие "Вовлечение молодежи в социальную практику"</v>
      </c>
      <c r="B160" s="171"/>
      <c r="C160" s="171" t="str">
        <f>+'11+'!C499</f>
        <v>01</v>
      </c>
      <c r="D160" s="171" t="str">
        <f>+'11+'!D499</f>
        <v>13</v>
      </c>
      <c r="E160" s="171" t="str">
        <f>+'11+'!E499</f>
        <v>05 1 01 00000</v>
      </c>
      <c r="F160" s="171">
        <f>+'11+'!F499</f>
        <v>0</v>
      </c>
      <c r="G160" s="172">
        <f>+'11+'!G499</f>
        <v>0</v>
      </c>
      <c r="H160" s="172">
        <f>+'11+'!H499</f>
        <v>0</v>
      </c>
      <c r="I160" s="275" t="e">
        <f t="shared" si="3"/>
        <v>#DIV/0!</v>
      </c>
    </row>
    <row r="161" spans="1:9" ht="25.5" hidden="1">
      <c r="A161" s="170" t="str">
        <f>+'11+'!A500</f>
        <v>Проведение культурно-массовых и спортивных мероприятий</v>
      </c>
      <c r="B161" s="171"/>
      <c r="C161" s="171" t="str">
        <f>+'11+'!C500</f>
        <v>01</v>
      </c>
      <c r="D161" s="171" t="str">
        <f>+'11+'!D500</f>
        <v>13</v>
      </c>
      <c r="E161" s="171" t="str">
        <f>+'11+'!E500</f>
        <v>05 1 01 07020</v>
      </c>
      <c r="F161" s="171">
        <f>+'11+'!F500</f>
        <v>0</v>
      </c>
      <c r="G161" s="172">
        <f>+'11+'!G500</f>
        <v>0</v>
      </c>
      <c r="H161" s="172">
        <f>+'11+'!H500</f>
        <v>0</v>
      </c>
      <c r="I161" s="275" t="e">
        <f t="shared" si="3"/>
        <v>#DIV/0!</v>
      </c>
    </row>
    <row r="162" spans="1:9" ht="76.5" hidden="1">
      <c r="A162" s="170" t="str">
        <f>+'11+'!A501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62" s="171"/>
      <c r="C162" s="171" t="str">
        <f>+'11+'!C501</f>
        <v>01</v>
      </c>
      <c r="D162" s="171" t="str">
        <f>+'11+'!D501</f>
        <v>13</v>
      </c>
      <c r="E162" s="171" t="str">
        <f>+'11+'!E501</f>
        <v>05 1 01 07020</v>
      </c>
      <c r="F162" s="171" t="str">
        <f>+'11+'!F501</f>
        <v>100</v>
      </c>
      <c r="G162" s="172">
        <f>+'11+'!G501</f>
        <v>0</v>
      </c>
      <c r="H162" s="172">
        <f>+'11+'!H501</f>
        <v>0</v>
      </c>
      <c r="I162" s="275" t="e">
        <f t="shared" si="3"/>
        <v>#DIV/0!</v>
      </c>
    </row>
    <row r="163" spans="1:9" ht="25.5" hidden="1">
      <c r="A163" s="170" t="str">
        <f>+'11+'!A502</f>
        <v>Расходы на выплаты персоналу казенных учреждений</v>
      </c>
      <c r="B163" s="171"/>
      <c r="C163" s="171" t="str">
        <f>+'11+'!C502</f>
        <v>01</v>
      </c>
      <c r="D163" s="171" t="str">
        <f>+'11+'!D502</f>
        <v>13</v>
      </c>
      <c r="E163" s="171" t="str">
        <f>+'11+'!E502</f>
        <v>05 1 01 07020</v>
      </c>
      <c r="F163" s="171" t="str">
        <f>+'11+'!F502</f>
        <v>110</v>
      </c>
      <c r="G163" s="172">
        <f>+'11+'!G502</f>
        <v>0</v>
      </c>
      <c r="H163" s="172">
        <f>+'11+'!H502</f>
        <v>0</v>
      </c>
      <c r="I163" s="275" t="e">
        <f t="shared" si="3"/>
        <v>#DIV/0!</v>
      </c>
    </row>
    <row r="164" spans="1:9" hidden="1">
      <c r="A164" s="170" t="str">
        <f>+'11+'!A503</f>
        <v>Фонд оплаты труда и страховые взносы</v>
      </c>
      <c r="B164" s="171"/>
      <c r="C164" s="171" t="str">
        <f>+'11+'!C503</f>
        <v>01</v>
      </c>
      <c r="D164" s="171" t="str">
        <f>+'11+'!D503</f>
        <v>13</v>
      </c>
      <c r="E164" s="171" t="str">
        <f>+'11+'!E503</f>
        <v>05 1 01 07020</v>
      </c>
      <c r="F164" s="171" t="str">
        <f>+'11+'!F503</f>
        <v>111</v>
      </c>
      <c r="G164" s="172">
        <f>+'11+'!G503</f>
        <v>0</v>
      </c>
      <c r="H164" s="172">
        <f>+'11+'!H503</f>
        <v>0</v>
      </c>
      <c r="I164" s="275" t="e">
        <f t="shared" si="3"/>
        <v>#DIV/0!</v>
      </c>
    </row>
    <row r="165" spans="1:9" ht="25.5" hidden="1">
      <c r="A165" s="170" t="str">
        <f>+'11+'!A504</f>
        <v>Иные выплаты персоналу, за исключением фонда оплаты труда</v>
      </c>
      <c r="B165" s="171"/>
      <c r="C165" s="171" t="str">
        <f>+'11+'!C504</f>
        <v>01</v>
      </c>
      <c r="D165" s="171" t="str">
        <f>+'11+'!D504</f>
        <v>13</v>
      </c>
      <c r="E165" s="171" t="str">
        <f>+'11+'!E504</f>
        <v>05 1 01 07020</v>
      </c>
      <c r="F165" s="171" t="str">
        <f>+'11+'!F504</f>
        <v>112</v>
      </c>
      <c r="G165" s="172">
        <f>+'11+'!G504</f>
        <v>0</v>
      </c>
      <c r="H165" s="172">
        <f>+'11+'!H504</f>
        <v>0</v>
      </c>
      <c r="I165" s="275" t="e">
        <f t="shared" si="3"/>
        <v>#DIV/0!</v>
      </c>
    </row>
    <row r="166" spans="1:9" ht="25.5" hidden="1">
      <c r="A166" s="170" t="str">
        <f>+'11+'!A505</f>
        <v>Расходы на выплаты персоналу государственных (муниципальных) органов</v>
      </c>
      <c r="B166" s="171"/>
      <c r="C166" s="171" t="str">
        <f>+'11+'!C505</f>
        <v>01</v>
      </c>
      <c r="D166" s="171" t="str">
        <f>+'11+'!D505</f>
        <v>13</v>
      </c>
      <c r="E166" s="171" t="str">
        <f>+'11+'!E505</f>
        <v>05 1 01 07020</v>
      </c>
      <c r="F166" s="171" t="str">
        <f>+'11+'!F505</f>
        <v>120</v>
      </c>
      <c r="G166" s="172">
        <f>+'11+'!G505</f>
        <v>0</v>
      </c>
      <c r="H166" s="172">
        <f>+'11+'!H505</f>
        <v>0</v>
      </c>
      <c r="I166" s="275" t="e">
        <f t="shared" si="3"/>
        <v>#DIV/0!</v>
      </c>
    </row>
    <row r="167" spans="1:9" hidden="1">
      <c r="A167" s="170" t="str">
        <f>+'11+'!A506</f>
        <v>Фонд оплаты труда и страховые взносы</v>
      </c>
      <c r="B167" s="171"/>
      <c r="C167" s="171" t="str">
        <f>+'11+'!C506</f>
        <v>01</v>
      </c>
      <c r="D167" s="171" t="str">
        <f>+'11+'!D506</f>
        <v>13</v>
      </c>
      <c r="E167" s="171" t="str">
        <f>+'11+'!E506</f>
        <v>05 1 01 07020</v>
      </c>
      <c r="F167" s="171" t="str">
        <f>+'11+'!F506</f>
        <v>121</v>
      </c>
      <c r="G167" s="172">
        <f>+'11+'!G506</f>
        <v>0</v>
      </c>
      <c r="H167" s="172">
        <f>+'11+'!H506</f>
        <v>0</v>
      </c>
      <c r="I167" s="275" t="e">
        <f t="shared" si="3"/>
        <v>#DIV/0!</v>
      </c>
    </row>
    <row r="168" spans="1:9" ht="25.5" hidden="1">
      <c r="A168" s="170" t="str">
        <f>+'11+'!A507</f>
        <v>Иные выплаты персоналу, за исключением фонда оплаты труда</v>
      </c>
      <c r="B168" s="171"/>
      <c r="C168" s="171" t="str">
        <f>+'11+'!C507</f>
        <v>01</v>
      </c>
      <c r="D168" s="171" t="str">
        <f>+'11+'!D507</f>
        <v>13</v>
      </c>
      <c r="E168" s="171" t="str">
        <f>+'11+'!E507</f>
        <v>05 1 01 07020</v>
      </c>
      <c r="F168" s="171" t="str">
        <f>+'11+'!F507</f>
        <v>122</v>
      </c>
      <c r="G168" s="172">
        <f>+'11+'!G507</f>
        <v>0</v>
      </c>
      <c r="H168" s="172">
        <f>+'11+'!H507</f>
        <v>0</v>
      </c>
      <c r="I168" s="275" t="e">
        <f t="shared" si="3"/>
        <v>#DIV/0!</v>
      </c>
    </row>
    <row r="169" spans="1:9" ht="25.5" hidden="1">
      <c r="A169" s="170" t="str">
        <f>+'11+'!A508</f>
        <v>Закупка товаров, работ и услуг для государственных (муниципальных) нужд</v>
      </c>
      <c r="B169" s="171"/>
      <c r="C169" s="171" t="str">
        <f>+'11+'!C508</f>
        <v>01</v>
      </c>
      <c r="D169" s="171" t="str">
        <f>+'11+'!D508</f>
        <v>13</v>
      </c>
      <c r="E169" s="171" t="str">
        <f>+'11+'!E508</f>
        <v>05 1 01 07020</v>
      </c>
      <c r="F169" s="171">
        <f>+'11+'!F508</f>
        <v>200</v>
      </c>
      <c r="G169" s="172">
        <f>+'11+'!G508</f>
        <v>0</v>
      </c>
      <c r="H169" s="172">
        <f>+'11+'!H508</f>
        <v>0</v>
      </c>
      <c r="I169" s="275" t="e">
        <f t="shared" si="3"/>
        <v>#DIV/0!</v>
      </c>
    </row>
    <row r="170" spans="1:9" ht="25.5" hidden="1">
      <c r="A170" s="170" t="str">
        <f>+'11+'!A509</f>
        <v>Иные закупки товаров, работ и услуг для государственных (муниципальных) нужд</v>
      </c>
      <c r="B170" s="171"/>
      <c r="C170" s="171" t="str">
        <f>+'11+'!C509</f>
        <v>01</v>
      </c>
      <c r="D170" s="171" t="str">
        <f>+'11+'!D509</f>
        <v>13</v>
      </c>
      <c r="E170" s="171" t="str">
        <f>+'11+'!E509</f>
        <v>05 1 01 07020</v>
      </c>
      <c r="F170" s="171">
        <f>+'11+'!F509</f>
        <v>240</v>
      </c>
      <c r="G170" s="172">
        <f>+'11+'!G509</f>
        <v>0</v>
      </c>
      <c r="H170" s="172">
        <f>+'11+'!H509</f>
        <v>0</v>
      </c>
      <c r="I170" s="275" t="e">
        <f t="shared" si="3"/>
        <v>#DIV/0!</v>
      </c>
    </row>
    <row r="171" spans="1:9" ht="25.5" hidden="1">
      <c r="A171" s="170" t="str">
        <f>+'11+'!A510</f>
        <v>Закупка товаров, работ, услуг в сфере информационно-коммуникационных услуг</v>
      </c>
      <c r="B171" s="171"/>
      <c r="C171" s="171" t="str">
        <f>+'11+'!C510</f>
        <v>01</v>
      </c>
      <c r="D171" s="171" t="str">
        <f>+'11+'!D510</f>
        <v>13</v>
      </c>
      <c r="E171" s="171" t="str">
        <f>+'11+'!E510</f>
        <v>05 1 01 07020</v>
      </c>
      <c r="F171" s="171" t="str">
        <f>+'11+'!F510</f>
        <v>242</v>
      </c>
      <c r="G171" s="172">
        <f>+'11+'!G510</f>
        <v>0</v>
      </c>
      <c r="H171" s="172">
        <f>+'11+'!H510</f>
        <v>0</v>
      </c>
      <c r="I171" s="275" t="e">
        <f t="shared" si="3"/>
        <v>#DIV/0!</v>
      </c>
    </row>
    <row r="172" spans="1:9" ht="25.5" hidden="1">
      <c r="A172" s="170" t="str">
        <f>+'11+'!A511</f>
        <v>Прочая закупка товаров, работ и услуг для государственных (муниципальных) нужд</v>
      </c>
      <c r="B172" s="171"/>
      <c r="C172" s="171" t="str">
        <f>+'11+'!C511</f>
        <v>01</v>
      </c>
      <c r="D172" s="171" t="str">
        <f>+'11+'!D511</f>
        <v>13</v>
      </c>
      <c r="E172" s="171" t="str">
        <f>+'11+'!E511</f>
        <v>05 1 01 07020</v>
      </c>
      <c r="F172" s="171">
        <f>+'11+'!F511</f>
        <v>244</v>
      </c>
      <c r="G172" s="172">
        <f>+'11+'!G511</f>
        <v>0</v>
      </c>
      <c r="H172" s="172">
        <f>+'11+'!H511</f>
        <v>0</v>
      </c>
      <c r="I172" s="275" t="e">
        <f t="shared" si="3"/>
        <v>#DIV/0!</v>
      </c>
    </row>
    <row r="173" spans="1:9" ht="38.25" hidden="1">
      <c r="A173" s="170" t="str">
        <f>+'11+'!A512</f>
        <v>Программа "Совершенствование молодежной политики и развитие физической культуры"</v>
      </c>
      <c r="B173" s="171"/>
      <c r="C173" s="171" t="str">
        <f>+'11+'!C512</f>
        <v>01</v>
      </c>
      <c r="D173" s="171" t="str">
        <f>+'11+'!D512</f>
        <v>13</v>
      </c>
      <c r="E173" s="171" t="str">
        <f>+'11+'!E512</f>
        <v>05 2 00 00000</v>
      </c>
      <c r="F173" s="171">
        <f>+'11+'!F512</f>
        <v>0</v>
      </c>
      <c r="G173" s="172">
        <f>+'11+'!G512</f>
        <v>0</v>
      </c>
      <c r="H173" s="172">
        <f>+'11+'!H512</f>
        <v>0</v>
      </c>
      <c r="I173" s="275" t="e">
        <f t="shared" si="3"/>
        <v>#DIV/0!</v>
      </c>
    </row>
    <row r="174" spans="1:9" hidden="1">
      <c r="A174" s="170" t="str">
        <f>+'11+'!A513</f>
        <v>Подпрограмма "Молодежная политика"</v>
      </c>
      <c r="B174" s="171"/>
      <c r="C174" s="171" t="str">
        <f>+'11+'!C513</f>
        <v>01</v>
      </c>
      <c r="D174" s="171" t="str">
        <f>+'11+'!D513</f>
        <v>13</v>
      </c>
      <c r="E174" s="171" t="str">
        <f>+'11+'!E513</f>
        <v>05 2 01 00000</v>
      </c>
      <c r="F174" s="171">
        <f>+'11+'!F513</f>
        <v>0</v>
      </c>
      <c r="G174" s="172">
        <f>+'11+'!G513</f>
        <v>0</v>
      </c>
      <c r="H174" s="172">
        <f>+'11+'!H513</f>
        <v>0</v>
      </c>
      <c r="I174" s="275" t="e">
        <f t="shared" si="3"/>
        <v>#DIV/0!</v>
      </c>
    </row>
    <row r="175" spans="1:9" ht="25.5" hidden="1">
      <c r="A175" s="170" t="str">
        <f>+'11+'!A514</f>
        <v>Субсидии на мероприятия подпрограммы "Обеспечение жильем молодых семей"</v>
      </c>
      <c r="B175" s="171"/>
      <c r="C175" s="171" t="str">
        <f>+'11+'!C514</f>
        <v>01</v>
      </c>
      <c r="D175" s="171" t="str">
        <f>+'11+'!D514</f>
        <v>13</v>
      </c>
      <c r="E175" s="171" t="str">
        <f>+'11+'!E514</f>
        <v>05 2 01 50200</v>
      </c>
      <c r="F175" s="171">
        <f>+'11+'!F514</f>
        <v>0</v>
      </c>
      <c r="G175" s="172">
        <f>+'11+'!G514</f>
        <v>0</v>
      </c>
      <c r="H175" s="172">
        <f>+'11+'!H514</f>
        <v>0</v>
      </c>
      <c r="I175" s="275" t="e">
        <f t="shared" si="3"/>
        <v>#DIV/0!</v>
      </c>
    </row>
    <row r="176" spans="1:9" ht="25.5" hidden="1">
      <c r="A176" s="170" t="str">
        <f>+'11+'!A515</f>
        <v xml:space="preserve">Социальное обеспечение и иные выплаты населению
</v>
      </c>
      <c r="B176" s="171"/>
      <c r="C176" s="171" t="str">
        <f>+'11+'!C515</f>
        <v>01</v>
      </c>
      <c r="D176" s="171" t="str">
        <f>+'11+'!D515</f>
        <v>13</v>
      </c>
      <c r="E176" s="171" t="str">
        <f>+'11+'!E515</f>
        <v>05 2 01 50200</v>
      </c>
      <c r="F176" s="171">
        <f>+'11+'!F515</f>
        <v>300</v>
      </c>
      <c r="G176" s="172">
        <f>+'11+'!G515</f>
        <v>0</v>
      </c>
      <c r="H176" s="172">
        <f>+'11+'!H515</f>
        <v>0</v>
      </c>
      <c r="I176" s="275" t="e">
        <f t="shared" si="3"/>
        <v>#DIV/0!</v>
      </c>
    </row>
    <row r="177" spans="1:9" ht="25.5" hidden="1">
      <c r="A177" s="170" t="str">
        <f>+'11+'!A516</f>
        <v xml:space="preserve">Социальные выплаты гражданам, кроме публичных
нормативных социальных выплат
</v>
      </c>
      <c r="B177" s="171"/>
      <c r="C177" s="171" t="str">
        <f>+'11+'!C516</f>
        <v>01</v>
      </c>
      <c r="D177" s="171" t="str">
        <f>+'11+'!D516</f>
        <v>13</v>
      </c>
      <c r="E177" s="171" t="str">
        <f>+'11+'!E516</f>
        <v>05 2 01 50200</v>
      </c>
      <c r="F177" s="171">
        <f>+'11+'!F516</f>
        <v>320</v>
      </c>
      <c r="G177" s="172">
        <f>+'11+'!G516</f>
        <v>0</v>
      </c>
      <c r="H177" s="172">
        <f>+'11+'!H516</f>
        <v>0</v>
      </c>
      <c r="I177" s="275" t="e">
        <f t="shared" si="3"/>
        <v>#DIV/0!</v>
      </c>
    </row>
    <row r="178" spans="1:9" hidden="1">
      <c r="A178" s="170" t="str">
        <f>+'11+'!A517</f>
        <v>Субсидии гражданам на приобретение жилья</v>
      </c>
      <c r="B178" s="171"/>
      <c r="C178" s="171" t="str">
        <f>+'11+'!C517</f>
        <v>01</v>
      </c>
      <c r="D178" s="171" t="str">
        <f>+'11+'!D517</f>
        <v>13</v>
      </c>
      <c r="E178" s="171" t="str">
        <f>+'11+'!E517</f>
        <v>05 2 01 50200</v>
      </c>
      <c r="F178" s="171">
        <f>+'11+'!F517</f>
        <v>322</v>
      </c>
      <c r="G178" s="172">
        <f>+'11+'!G517</f>
        <v>0</v>
      </c>
      <c r="H178" s="172">
        <f>+'11+'!H517</f>
        <v>0</v>
      </c>
      <c r="I178" s="275" t="e">
        <f t="shared" si="3"/>
        <v>#DIV/0!</v>
      </c>
    </row>
    <row r="179" spans="1:9" ht="38.25">
      <c r="A179" s="173" t="str">
        <f>+'11+'!A518</f>
        <v>Программа "Профилактика социально-значимых заболеваний, вакцинопрофилактика"</v>
      </c>
      <c r="B179" s="174"/>
      <c r="C179" s="174" t="str">
        <f>+'11+'!C518</f>
        <v>01</v>
      </c>
      <c r="D179" s="174" t="str">
        <f>+'11+'!D518</f>
        <v>13</v>
      </c>
      <c r="E179" s="174" t="str">
        <f>+'11+'!E518</f>
        <v>06 0 00 00000</v>
      </c>
      <c r="F179" s="174" t="str">
        <f>+'11+'!F518</f>
        <v xml:space="preserve">   </v>
      </c>
      <c r="G179" s="178">
        <f>+'11+'!G518</f>
        <v>238.5</v>
      </c>
      <c r="H179" s="178">
        <f>+'11+'!H518</f>
        <v>237.708</v>
      </c>
      <c r="I179" s="275">
        <f t="shared" si="3"/>
        <v>99.667924528301882</v>
      </c>
    </row>
    <row r="180" spans="1:9" ht="25.5">
      <c r="A180" s="170" t="str">
        <f>+'11+'!A519</f>
        <v>Основное мероприятие: Оказание услуг по медицинскому обслуживанию населения</v>
      </c>
      <c r="B180" s="171"/>
      <c r="C180" s="171" t="str">
        <f>+'11+'!C519</f>
        <v>01</v>
      </c>
      <c r="D180" s="171" t="str">
        <f>+'11+'!D519</f>
        <v>13</v>
      </c>
      <c r="E180" s="171" t="str">
        <f>+'11+'!E519</f>
        <v>06 0 01 00000</v>
      </c>
      <c r="F180" s="171">
        <f>+'11+'!F519</f>
        <v>0</v>
      </c>
      <c r="G180" s="172">
        <f>+'11+'!G519</f>
        <v>238.5</v>
      </c>
      <c r="H180" s="172">
        <f>+'11+'!H519</f>
        <v>237.708</v>
      </c>
      <c r="I180" s="275">
        <f t="shared" si="3"/>
        <v>99.667924528301882</v>
      </c>
    </row>
    <row r="181" spans="1:9" ht="63.75">
      <c r="A181" s="170" t="str">
        <f>+'11+'!A520</f>
        <v>Реализация мероприятий направленных на создание условий для оказания медицинской помощи населению, профилактика заболеваний и формирование здорового образа жизни</v>
      </c>
      <c r="B181" s="171"/>
      <c r="C181" s="171" t="str">
        <f>+'11+'!C520</f>
        <v>01</v>
      </c>
      <c r="D181" s="171" t="str">
        <f>+'11+'!D520</f>
        <v>13</v>
      </c>
      <c r="E181" s="171" t="str">
        <f>+'11+'!E520</f>
        <v>06 0 01 04008</v>
      </c>
      <c r="F181" s="171">
        <f>+'11+'!F520</f>
        <v>0</v>
      </c>
      <c r="G181" s="172">
        <f>+'11+'!G520</f>
        <v>238.5</v>
      </c>
      <c r="H181" s="172">
        <f>+'11+'!H520</f>
        <v>237.708</v>
      </c>
      <c r="I181" s="275">
        <f t="shared" si="3"/>
        <v>99.667924528301882</v>
      </c>
    </row>
    <row r="182" spans="1:9" ht="25.5">
      <c r="A182" s="170" t="str">
        <f>+'11+'!A521</f>
        <v>Закупка товаров, работ и услуг для государственных (муниципальных) нужд</v>
      </c>
      <c r="B182" s="171"/>
      <c r="C182" s="171" t="str">
        <f>+'11+'!C521</f>
        <v>01</v>
      </c>
      <c r="D182" s="171" t="str">
        <f>+'11+'!D521</f>
        <v>13</v>
      </c>
      <c r="E182" s="171" t="str">
        <f>+'11+'!E521</f>
        <v>06 0 01 04008</v>
      </c>
      <c r="F182" s="171">
        <f>+'11+'!F521</f>
        <v>200</v>
      </c>
      <c r="G182" s="172">
        <f>+'11+'!G521</f>
        <v>238.5</v>
      </c>
      <c r="H182" s="172">
        <f>+'11+'!H521</f>
        <v>237.708</v>
      </c>
      <c r="I182" s="275">
        <f t="shared" si="3"/>
        <v>99.667924528301882</v>
      </c>
    </row>
    <row r="183" spans="1:9" ht="25.5">
      <c r="A183" s="170" t="str">
        <f>+'11+'!A522</f>
        <v>Иные закупки товаров, работ и услуг для государственных (муниципальных) нужд</v>
      </c>
      <c r="B183" s="171"/>
      <c r="C183" s="171" t="str">
        <f>+'11+'!C522</f>
        <v>01</v>
      </c>
      <c r="D183" s="171" t="str">
        <f>+'11+'!D522</f>
        <v>13</v>
      </c>
      <c r="E183" s="171" t="str">
        <f>+'11+'!E522</f>
        <v>06 0 01 04008</v>
      </c>
      <c r="F183" s="171">
        <f>+'11+'!F522</f>
        <v>240</v>
      </c>
      <c r="G183" s="172">
        <f>+'11+'!G522</f>
        <v>238.5</v>
      </c>
      <c r="H183" s="172">
        <f>+'11+'!H522</f>
        <v>237.708</v>
      </c>
      <c r="I183" s="275">
        <f t="shared" si="3"/>
        <v>99.667924528301882</v>
      </c>
    </row>
    <row r="184" spans="1:9" ht="25.5">
      <c r="A184" s="170" t="str">
        <f>+'11+'!A523</f>
        <v>Прочая закупка товаров, работ и услуг для государственных (муниципальных) нужд</v>
      </c>
      <c r="B184" s="171"/>
      <c r="C184" s="171" t="str">
        <f>+'11+'!C523</f>
        <v>01</v>
      </c>
      <c r="D184" s="171" t="str">
        <f>+'11+'!D523</f>
        <v>13</v>
      </c>
      <c r="E184" s="171" t="str">
        <f>+'11+'!E523</f>
        <v>06 0 01 04008</v>
      </c>
      <c r="F184" s="171">
        <f>+'11+'!F523</f>
        <v>244</v>
      </c>
      <c r="G184" s="172">
        <f>+'11+'!G523</f>
        <v>238.5</v>
      </c>
      <c r="H184" s="172">
        <f>+'11+'!H523</f>
        <v>237.708</v>
      </c>
      <c r="I184" s="275">
        <f t="shared" si="3"/>
        <v>99.667924528301882</v>
      </c>
    </row>
    <row r="185" spans="1:9" ht="23.25" customHeight="1">
      <c r="A185" s="216" t="str">
        <f>+'11+'!A524</f>
        <v>Национальная оборона</v>
      </c>
      <c r="B185" s="217"/>
      <c r="C185" s="217" t="str">
        <f>+'11+'!C524</f>
        <v>02</v>
      </c>
      <c r="D185" s="217" t="str">
        <f>+'11+'!D524</f>
        <v xml:space="preserve">  </v>
      </c>
      <c r="E185" s="217" t="str">
        <f>+'11+'!E524</f>
        <v xml:space="preserve">         </v>
      </c>
      <c r="F185" s="217" t="str">
        <f>+'11+'!F524</f>
        <v xml:space="preserve">   </v>
      </c>
      <c r="G185" s="218">
        <f>+G186+G197</f>
        <v>970.6</v>
      </c>
      <c r="H185" s="218">
        <f>+H186+H197</f>
        <v>970.6</v>
      </c>
      <c r="I185" s="275">
        <f t="shared" si="3"/>
        <v>100</v>
      </c>
    </row>
    <row r="186" spans="1:9" ht="25.5">
      <c r="A186" s="170" t="str">
        <f>+'11+'!A525</f>
        <v>Мобилизационная и вневойсковая подготовка</v>
      </c>
      <c r="B186" s="171"/>
      <c r="C186" s="171" t="str">
        <f>+'11+'!C525</f>
        <v>02</v>
      </c>
      <c r="D186" s="171" t="str">
        <f>+'11+'!D525</f>
        <v>03</v>
      </c>
      <c r="E186" s="171" t="str">
        <f>+'11+'!E525</f>
        <v xml:space="preserve">         </v>
      </c>
      <c r="F186" s="171" t="str">
        <f>+'11+'!F525</f>
        <v xml:space="preserve">   </v>
      </c>
      <c r="G186" s="172">
        <f>+G187</f>
        <v>340.20000000000005</v>
      </c>
      <c r="H186" s="172">
        <f>+H187</f>
        <v>340.20000000000005</v>
      </c>
      <c r="I186" s="275">
        <f t="shared" si="3"/>
        <v>100</v>
      </c>
    </row>
    <row r="187" spans="1:9" ht="38.25">
      <c r="A187" s="170" t="str">
        <f>+'11+'!A526</f>
        <v>Осуществление первичного воинского учета на территориях, где отсутствуют военные комиссариаты</v>
      </c>
      <c r="B187" s="171"/>
      <c r="C187" s="171" t="str">
        <f>+'11+'!C526</f>
        <v>02</v>
      </c>
      <c r="D187" s="171" t="str">
        <f>+'11+'!D526</f>
        <v>03</v>
      </c>
      <c r="E187" s="171" t="str">
        <f>+'11+'!E526</f>
        <v>999 00 51 180</v>
      </c>
      <c r="F187" s="171"/>
      <c r="G187" s="172">
        <f>G188+G193</f>
        <v>340.20000000000005</v>
      </c>
      <c r="H187" s="172">
        <f t="shared" ref="H187" si="4">H188+H193</f>
        <v>340.20000000000005</v>
      </c>
      <c r="I187" s="275">
        <f t="shared" si="3"/>
        <v>100</v>
      </c>
    </row>
    <row r="188" spans="1:9" ht="76.5">
      <c r="A188" s="170" t="str">
        <f>+'11+'!A527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88" s="170"/>
      <c r="C188" s="171" t="str">
        <f>+'11+'!C527</f>
        <v>02</v>
      </c>
      <c r="D188" s="171" t="str">
        <f>+'11+'!D527</f>
        <v>03</v>
      </c>
      <c r="E188" s="171" t="str">
        <f>+'11+'!E527</f>
        <v>999 00 51 180</v>
      </c>
      <c r="F188" s="171" t="str">
        <f>+'11+'!F527</f>
        <v>100</v>
      </c>
      <c r="G188" s="172">
        <f>+'11+'!G527</f>
        <v>291.45982000000004</v>
      </c>
      <c r="H188" s="172">
        <f>+'11+'!H527</f>
        <v>291.45982000000004</v>
      </c>
      <c r="I188" s="275">
        <f t="shared" si="3"/>
        <v>100</v>
      </c>
    </row>
    <row r="189" spans="1:9" ht="36" customHeight="1">
      <c r="A189" s="170" t="str">
        <f>+'11+'!A528</f>
        <v>Расходы на выплаты персоналу казенных учреждений</v>
      </c>
      <c r="B189" s="170"/>
      <c r="C189" s="171" t="str">
        <f>+'11+'!C528</f>
        <v>02</v>
      </c>
      <c r="D189" s="171" t="str">
        <f>+'11+'!D528</f>
        <v>03</v>
      </c>
      <c r="E189" s="171" t="str">
        <f>+'11+'!E528</f>
        <v>999 00 51 180</v>
      </c>
      <c r="F189" s="171" t="str">
        <f>+'11+'!F528</f>
        <v>110</v>
      </c>
      <c r="G189" s="172">
        <f>+'11+'!G528</f>
        <v>291.45982000000004</v>
      </c>
      <c r="H189" s="172">
        <f>+'11+'!H528</f>
        <v>291.45982000000004</v>
      </c>
      <c r="I189" s="275">
        <f t="shared" si="3"/>
        <v>100</v>
      </c>
    </row>
    <row r="190" spans="1:9" ht="21.75" customHeight="1">
      <c r="A190" s="170" t="str">
        <f>+'11+'!A529</f>
        <v>Фонд оплаты труда и страховые взносы</v>
      </c>
      <c r="B190" s="170"/>
      <c r="C190" s="171" t="str">
        <f>+'11+'!C529</f>
        <v>02</v>
      </c>
      <c r="D190" s="171" t="str">
        <f>+'11+'!D529</f>
        <v>03</v>
      </c>
      <c r="E190" s="171" t="str">
        <f>+'11+'!E529</f>
        <v>999 00 51 180</v>
      </c>
      <c r="F190" s="171" t="str">
        <f>+'11+'!F529</f>
        <v>111</v>
      </c>
      <c r="G190" s="172">
        <f>+'11+'!G529</f>
        <v>215.12817000000001</v>
      </c>
      <c r="H190" s="172">
        <f>+'11+'!H529</f>
        <v>215.12817000000001</v>
      </c>
      <c r="I190" s="275">
        <f t="shared" si="3"/>
        <v>100</v>
      </c>
    </row>
    <row r="191" spans="1:9" ht="25.5">
      <c r="A191" s="170" t="str">
        <f>+'11+'!A530</f>
        <v>Иные выплаты персоналу, за исключением фонда оплаты труда</v>
      </c>
      <c r="B191" s="170"/>
      <c r="C191" s="171" t="str">
        <f>+'11+'!C530</f>
        <v>02</v>
      </c>
      <c r="D191" s="171" t="str">
        <f>+'11+'!D530</f>
        <v>03</v>
      </c>
      <c r="E191" s="171" t="str">
        <f>+'11+'!E530</f>
        <v>999 00 51 180</v>
      </c>
      <c r="F191" s="171" t="str">
        <f>+'11+'!F530</f>
        <v>112</v>
      </c>
      <c r="G191" s="172">
        <f>+'11+'!G530</f>
        <v>0</v>
      </c>
      <c r="H191" s="172">
        <f>+'11+'!H530</f>
        <v>0</v>
      </c>
      <c r="I191" s="275" t="e">
        <f t="shared" si="3"/>
        <v>#DIV/0!</v>
      </c>
    </row>
    <row r="192" spans="1:9" ht="60" customHeight="1">
      <c r="A192" s="170" t="str">
        <f>+'11+'!A531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192" s="170"/>
      <c r="C192" s="171" t="str">
        <f>+'11+'!C531</f>
        <v>02</v>
      </c>
      <c r="D192" s="171" t="str">
        <f>+'11+'!D531</f>
        <v>03</v>
      </c>
      <c r="E192" s="171" t="str">
        <f>+'11+'!E531</f>
        <v>999 00 51 180</v>
      </c>
      <c r="F192" s="171" t="str">
        <f>+'11+'!F531</f>
        <v>119</v>
      </c>
      <c r="G192" s="172">
        <f>+'11+'!G531</f>
        <v>76.331649999999996</v>
      </c>
      <c r="H192" s="172">
        <f>+'11+'!H531</f>
        <v>76.331649999999996</v>
      </c>
      <c r="I192" s="275">
        <f t="shared" si="3"/>
        <v>100</v>
      </c>
    </row>
    <row r="193" spans="1:9" ht="25.5">
      <c r="A193" s="170" t="str">
        <f>+'11+'!A535</f>
        <v>Закупка товаров, работ и услуг для государственных (муниципальных) нужд</v>
      </c>
      <c r="B193" s="171"/>
      <c r="C193" s="171" t="str">
        <f>+'11+'!C535</f>
        <v>02</v>
      </c>
      <c r="D193" s="171" t="str">
        <f>+'11+'!D535</f>
        <v>03</v>
      </c>
      <c r="E193" s="171" t="str">
        <f>+'11+'!E535</f>
        <v>999 00 51 180</v>
      </c>
      <c r="F193" s="171" t="str">
        <f>+'11+'!F535</f>
        <v>200</v>
      </c>
      <c r="G193" s="172">
        <f>+'11+'!G535</f>
        <v>48.740180000000002</v>
      </c>
      <c r="H193" s="172">
        <f>+'11+'!H535</f>
        <v>48.740180000000002</v>
      </c>
      <c r="I193" s="275">
        <f t="shared" si="3"/>
        <v>100</v>
      </c>
    </row>
    <row r="194" spans="1:9" ht="25.5">
      <c r="A194" s="170" t="str">
        <f>+'11+'!A536</f>
        <v>Иные закупки товаров, работ и услуг для государственных (муниципальных) нужд</v>
      </c>
      <c r="B194" s="171"/>
      <c r="C194" s="171" t="str">
        <f>+'11+'!C536</f>
        <v>02</v>
      </c>
      <c r="D194" s="171" t="str">
        <f>+'11+'!D536</f>
        <v>03</v>
      </c>
      <c r="E194" s="171" t="str">
        <f>+'11+'!E536</f>
        <v>999 00 51 180</v>
      </c>
      <c r="F194" s="171" t="str">
        <f>+'11+'!F536</f>
        <v>240</v>
      </c>
      <c r="G194" s="172">
        <f>+'11+'!G536</f>
        <v>48.740180000000002</v>
      </c>
      <c r="H194" s="172">
        <f>+'11+'!H536</f>
        <v>48.740180000000002</v>
      </c>
      <c r="I194" s="275">
        <f t="shared" si="3"/>
        <v>100</v>
      </c>
    </row>
    <row r="195" spans="1:9" ht="25.5">
      <c r="A195" s="170" t="str">
        <f>+'11+'!A537</f>
        <v>Закупка товаров, работ, услуг в сфере информационно-коммуникационных услуг</v>
      </c>
      <c r="B195" s="171"/>
      <c r="C195" s="171" t="str">
        <f>+'11+'!C537</f>
        <v>02</v>
      </c>
      <c r="D195" s="171" t="str">
        <f>+'11+'!D537</f>
        <v>03</v>
      </c>
      <c r="E195" s="171" t="str">
        <f>+'11+'!E537</f>
        <v>999 00 51 180</v>
      </c>
      <c r="F195" s="171" t="str">
        <f>+'11+'!F537</f>
        <v>242</v>
      </c>
      <c r="G195" s="172">
        <f>+'11+'!G537</f>
        <v>24.35</v>
      </c>
      <c r="H195" s="172">
        <f>+'11+'!H537</f>
        <v>24.35</v>
      </c>
      <c r="I195" s="275">
        <f t="shared" si="3"/>
        <v>100</v>
      </c>
    </row>
    <row r="196" spans="1:9" ht="25.5">
      <c r="A196" s="170" t="str">
        <f>+'11+'!A538</f>
        <v>Прочая закупка товаров, работ и услуг для государственных (муниципальных) нужд</v>
      </c>
      <c r="B196" s="171"/>
      <c r="C196" s="171" t="str">
        <f>+'11+'!C538</f>
        <v>02</v>
      </c>
      <c r="D196" s="171" t="str">
        <f>+'11+'!D538</f>
        <v>03</v>
      </c>
      <c r="E196" s="171" t="str">
        <f>+'11+'!E538</f>
        <v>999 00 51 180</v>
      </c>
      <c r="F196" s="171" t="str">
        <f>+'11+'!F538</f>
        <v>244</v>
      </c>
      <c r="G196" s="172">
        <f>+'11+'!G538</f>
        <v>24.390180000000001</v>
      </c>
      <c r="H196" s="172">
        <f>+'11+'!H538</f>
        <v>24.390180000000001</v>
      </c>
      <c r="I196" s="275">
        <f t="shared" si="3"/>
        <v>100</v>
      </c>
    </row>
    <row r="197" spans="1:9">
      <c r="A197" s="169" t="s">
        <v>238</v>
      </c>
      <c r="B197" s="171"/>
      <c r="C197" s="117" t="s">
        <v>16</v>
      </c>
      <c r="D197" s="117" t="s">
        <v>28</v>
      </c>
      <c r="E197" s="117" t="s">
        <v>29</v>
      </c>
      <c r="F197" s="117" t="s">
        <v>17</v>
      </c>
      <c r="G197" s="118">
        <f>+G198</f>
        <v>630.4</v>
      </c>
      <c r="H197" s="118">
        <f t="shared" ref="H197:H200" si="5">+H198</f>
        <v>630.4</v>
      </c>
      <c r="I197" s="275">
        <f t="shared" si="3"/>
        <v>100</v>
      </c>
    </row>
    <row r="198" spans="1:9" ht="25.5">
      <c r="A198" s="169" t="s">
        <v>239</v>
      </c>
      <c r="B198" s="171"/>
      <c r="C198" s="117" t="s">
        <v>16</v>
      </c>
      <c r="D198" s="117" t="s">
        <v>98</v>
      </c>
      <c r="E198" s="117" t="s">
        <v>29</v>
      </c>
      <c r="F198" s="117" t="s">
        <v>17</v>
      </c>
      <c r="G198" s="118">
        <f>+G199</f>
        <v>630.4</v>
      </c>
      <c r="H198" s="118">
        <f t="shared" si="5"/>
        <v>630.4</v>
      </c>
      <c r="I198" s="275">
        <f t="shared" si="3"/>
        <v>100</v>
      </c>
    </row>
    <row r="199" spans="1:9" ht="38.25">
      <c r="A199" s="169" t="s">
        <v>240</v>
      </c>
      <c r="B199" s="171"/>
      <c r="C199" s="117" t="s">
        <v>16</v>
      </c>
      <c r="D199" s="117" t="s">
        <v>98</v>
      </c>
      <c r="E199" s="117" t="s">
        <v>241</v>
      </c>
      <c r="F199" s="117"/>
      <c r="G199" s="118">
        <f>+G200</f>
        <v>630.4</v>
      </c>
      <c r="H199" s="118">
        <f t="shared" si="5"/>
        <v>630.4</v>
      </c>
      <c r="I199" s="275">
        <f t="shared" si="3"/>
        <v>100</v>
      </c>
    </row>
    <row r="200" spans="1:9">
      <c r="A200" s="169" t="s">
        <v>142</v>
      </c>
      <c r="B200" s="171"/>
      <c r="C200" s="117" t="s">
        <v>16</v>
      </c>
      <c r="D200" s="117" t="s">
        <v>98</v>
      </c>
      <c r="E200" s="117" t="s">
        <v>241</v>
      </c>
      <c r="F200" s="117" t="s">
        <v>275</v>
      </c>
      <c r="G200" s="118">
        <f>+G201</f>
        <v>630.4</v>
      </c>
      <c r="H200" s="118">
        <f t="shared" si="5"/>
        <v>630.4</v>
      </c>
      <c r="I200" s="275">
        <f t="shared" si="3"/>
        <v>100</v>
      </c>
    </row>
    <row r="201" spans="1:9">
      <c r="A201" s="169" t="s">
        <v>276</v>
      </c>
      <c r="B201" s="171"/>
      <c r="C201" s="117" t="s">
        <v>16</v>
      </c>
      <c r="D201" s="117" t="s">
        <v>98</v>
      </c>
      <c r="E201" s="117" t="s">
        <v>241</v>
      </c>
      <c r="F201" s="117" t="s">
        <v>277</v>
      </c>
      <c r="G201" s="118">
        <f>'11+'!G710</f>
        <v>630.4</v>
      </c>
      <c r="H201" s="118">
        <f>'11+'!H710</f>
        <v>630.4</v>
      </c>
      <c r="I201" s="275">
        <f t="shared" si="3"/>
        <v>100</v>
      </c>
    </row>
    <row r="202" spans="1:9" ht="51">
      <c r="A202" s="216" t="str">
        <f>+'11+'!A540</f>
        <v xml:space="preserve">Защита населения и территории от чрезвычайных ситуаций природного и техногенного характера, гражданская оборона  </v>
      </c>
      <c r="B202" s="217"/>
      <c r="C202" s="217" t="str">
        <f>+'11+'!C540</f>
        <v>03</v>
      </c>
      <c r="D202" s="217" t="str">
        <f>+'11+'!D540</f>
        <v>09</v>
      </c>
      <c r="E202" s="217">
        <f>+'11+'!E540</f>
        <v>0</v>
      </c>
      <c r="F202" s="217" t="str">
        <f>+'11+'!F540</f>
        <v xml:space="preserve">   </v>
      </c>
      <c r="G202" s="218">
        <f>+'11+'!G540</f>
        <v>1379.2323700000002</v>
      </c>
      <c r="H202" s="218">
        <f>+'11+'!H540</f>
        <v>1369.8009300000001</v>
      </c>
      <c r="I202" s="275">
        <f t="shared" si="3"/>
        <v>99.316181942568534</v>
      </c>
    </row>
    <row r="203" spans="1:9">
      <c r="A203" s="170" t="str">
        <f>+'11+'!A541</f>
        <v>Обеспечение деятельности ЕДДС</v>
      </c>
      <c r="B203" s="171"/>
      <c r="C203" s="171" t="str">
        <f>+'11+'!C541</f>
        <v>03</v>
      </c>
      <c r="D203" s="171" t="str">
        <f>+'11+'!D541</f>
        <v>09</v>
      </c>
      <c r="E203" s="171" t="str">
        <f>+'11+'!E541</f>
        <v>77 0 70 00000</v>
      </c>
      <c r="F203" s="171">
        <f>+'11+'!F541</f>
        <v>0</v>
      </c>
      <c r="G203" s="172">
        <f>+'11+'!G541</f>
        <v>1379.2323700000002</v>
      </c>
      <c r="H203" s="172">
        <f>+'11+'!H541</f>
        <v>1369.8009300000001</v>
      </c>
      <c r="I203" s="275">
        <f t="shared" si="3"/>
        <v>99.316181942568534</v>
      </c>
    </row>
    <row r="204" spans="1:9" ht="38.25">
      <c r="A204" s="170" t="str">
        <f>+'11+'!A542</f>
        <v>Предупреждение и ликвидация последствий чрезвычайных ситуаций природного и техногенного характера</v>
      </c>
      <c r="B204" s="171"/>
      <c r="C204" s="171" t="str">
        <f>+'11+'!C542</f>
        <v>03</v>
      </c>
      <c r="D204" s="171" t="str">
        <f>+'11+'!D542</f>
        <v>09</v>
      </c>
      <c r="E204" s="171" t="str">
        <f>+'11+'!E542</f>
        <v>77 0 70 16000</v>
      </c>
      <c r="F204" s="171" t="str">
        <f>+'11+'!F542</f>
        <v xml:space="preserve">   </v>
      </c>
      <c r="G204" s="172">
        <f>+'11+'!G542</f>
        <v>1379.2323700000002</v>
      </c>
      <c r="H204" s="172">
        <f>+'11+'!H542</f>
        <v>1369.8009300000001</v>
      </c>
      <c r="I204" s="275">
        <f t="shared" si="3"/>
        <v>99.316181942568534</v>
      </c>
    </row>
    <row r="205" spans="1:9" ht="76.5">
      <c r="A205" s="170" t="str">
        <f>+'11+'!A543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05" s="171"/>
      <c r="C205" s="171" t="str">
        <f>+'11+'!C543</f>
        <v>03</v>
      </c>
      <c r="D205" s="171" t="str">
        <f>+'11+'!D543</f>
        <v>09</v>
      </c>
      <c r="E205" s="171" t="str">
        <f>+'11+'!E543</f>
        <v>77 0 70 16000</v>
      </c>
      <c r="F205" s="171" t="str">
        <f>+'11+'!F543</f>
        <v>100</v>
      </c>
      <c r="G205" s="172">
        <f>+'11+'!G543</f>
        <v>1307.2823700000001</v>
      </c>
      <c r="H205" s="172">
        <f>+'11+'!H543</f>
        <v>1307.2823700000001</v>
      </c>
      <c r="I205" s="275">
        <f t="shared" si="3"/>
        <v>100</v>
      </c>
    </row>
    <row r="206" spans="1:9" ht="25.5">
      <c r="A206" s="170" t="str">
        <f>+'11+'!A544</f>
        <v>Расходы на выплаты персоналу казенных учреждений</v>
      </c>
      <c r="B206" s="170"/>
      <c r="C206" s="171" t="str">
        <f>+'11+'!C544</f>
        <v>03</v>
      </c>
      <c r="D206" s="171" t="str">
        <f>+'11+'!D544</f>
        <v>09</v>
      </c>
      <c r="E206" s="171" t="str">
        <f>+'11+'!E544</f>
        <v>77 0 70 16000</v>
      </c>
      <c r="F206" s="171" t="str">
        <f>+'11+'!F544</f>
        <v>110</v>
      </c>
      <c r="G206" s="172">
        <f>+'11+'!G544</f>
        <v>1307.2823700000001</v>
      </c>
      <c r="H206" s="172">
        <f>+'11+'!H544</f>
        <v>1307.2823700000001</v>
      </c>
      <c r="I206" s="275">
        <f t="shared" si="3"/>
        <v>100</v>
      </c>
    </row>
    <row r="207" spans="1:9">
      <c r="A207" s="170" t="str">
        <f>+'11+'!A545</f>
        <v>Фонд оплаты труда и страховые взносы</v>
      </c>
      <c r="B207" s="170"/>
      <c r="C207" s="171" t="str">
        <f>+'11+'!C545</f>
        <v>03</v>
      </c>
      <c r="D207" s="171" t="str">
        <f>+'11+'!D545</f>
        <v>09</v>
      </c>
      <c r="E207" s="171" t="str">
        <f>+'11+'!E545</f>
        <v>77 0 70 16000</v>
      </c>
      <c r="F207" s="171" t="str">
        <f>+'11+'!F545</f>
        <v>111</v>
      </c>
      <c r="G207" s="172">
        <f>+'11+'!G545</f>
        <v>1004.0571200000001</v>
      </c>
      <c r="H207" s="172">
        <f>+'11+'!H545</f>
        <v>1004.0571200000001</v>
      </c>
      <c r="I207" s="275">
        <f t="shared" si="3"/>
        <v>100</v>
      </c>
    </row>
    <row r="208" spans="1:9" ht="25.5">
      <c r="A208" s="170" t="str">
        <f>+'11+'!A546</f>
        <v>Иные выплаты персоналу, за исключением фонда оплаты труда</v>
      </c>
      <c r="B208" s="170"/>
      <c r="C208" s="171" t="str">
        <f>+'11+'!C546</f>
        <v>03</v>
      </c>
      <c r="D208" s="171" t="str">
        <f>+'11+'!D546</f>
        <v>09</v>
      </c>
      <c r="E208" s="171" t="str">
        <f>+'11+'!E546</f>
        <v>77 0 70 16000</v>
      </c>
      <c r="F208" s="171" t="str">
        <f>+'11+'!F546</f>
        <v>112</v>
      </c>
      <c r="G208" s="172">
        <f>+'11+'!G546</f>
        <v>0</v>
      </c>
      <c r="H208" s="172">
        <f>+'11+'!H546</f>
        <v>0</v>
      </c>
      <c r="I208" s="275" t="e">
        <f t="shared" si="3"/>
        <v>#DIV/0!</v>
      </c>
    </row>
    <row r="209" spans="1:10" ht="51">
      <c r="A209" s="170" t="str">
        <f>+'11+'!A547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209" s="170"/>
      <c r="C209" s="171" t="str">
        <f>+'11+'!C547</f>
        <v>03</v>
      </c>
      <c r="D209" s="171" t="str">
        <f>+'11+'!D547</f>
        <v>09</v>
      </c>
      <c r="E209" s="171" t="str">
        <f>+'11+'!E547</f>
        <v>77 0 70 16000</v>
      </c>
      <c r="F209" s="171" t="str">
        <f>+'11+'!F547</f>
        <v>119</v>
      </c>
      <c r="G209" s="172">
        <f>+'11+'!G547</f>
        <v>303.22525000000002</v>
      </c>
      <c r="H209" s="172">
        <f>+'11+'!H547</f>
        <v>303.22525000000002</v>
      </c>
      <c r="I209" s="275">
        <f t="shared" ref="I209:I272" si="6">H209/G209*100</f>
        <v>100</v>
      </c>
    </row>
    <row r="210" spans="1:10" ht="25.5">
      <c r="A210" s="170" t="str">
        <f>+'11+'!A548</f>
        <v>Расходы на выплаты персоналу государственных (муниципальных) органов</v>
      </c>
      <c r="B210" s="171"/>
      <c r="C210" s="171" t="str">
        <f>+'11+'!C548</f>
        <v>03</v>
      </c>
      <c r="D210" s="171" t="str">
        <f>+'11+'!D548</f>
        <v>09</v>
      </c>
      <c r="E210" s="171" t="str">
        <f>+'11+'!E548</f>
        <v>77 0 70 16000</v>
      </c>
      <c r="F210" s="171" t="str">
        <f>+'11+'!F548</f>
        <v>120</v>
      </c>
      <c r="G210" s="172">
        <f>+'11+'!G548</f>
        <v>0</v>
      </c>
      <c r="H210" s="172">
        <f>+'11+'!H548</f>
        <v>0</v>
      </c>
      <c r="I210" s="275" t="e">
        <f t="shared" si="6"/>
        <v>#DIV/0!</v>
      </c>
    </row>
    <row r="211" spans="1:10">
      <c r="A211" s="170" t="str">
        <f>+'11+'!A549</f>
        <v>Фонд оплаты труда и страховые взносы</v>
      </c>
      <c r="B211" s="171"/>
      <c r="C211" s="171" t="str">
        <f>+'11+'!C549</f>
        <v>03</v>
      </c>
      <c r="D211" s="171" t="str">
        <f>+'11+'!D549</f>
        <v>09</v>
      </c>
      <c r="E211" s="171" t="str">
        <f>+'11+'!E549</f>
        <v>77 0 70 16000</v>
      </c>
      <c r="F211" s="171" t="str">
        <f>+'11+'!F549</f>
        <v>121</v>
      </c>
      <c r="G211" s="172">
        <f>+'11+'!G549</f>
        <v>0</v>
      </c>
      <c r="H211" s="172">
        <f>+'11+'!H549</f>
        <v>0</v>
      </c>
      <c r="I211" s="275" t="e">
        <f t="shared" si="6"/>
        <v>#DIV/0!</v>
      </c>
    </row>
    <row r="212" spans="1:10" ht="51">
      <c r="A212" s="170" t="str">
        <f>+'11+'!A550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212" s="171"/>
      <c r="C212" s="171" t="str">
        <f>+'11+'!C550</f>
        <v>03</v>
      </c>
      <c r="D212" s="171" t="str">
        <f>+'11+'!D550</f>
        <v>09</v>
      </c>
      <c r="E212" s="171" t="str">
        <f>+'11+'!E550</f>
        <v>77 0 70 16000</v>
      </c>
      <c r="F212" s="171" t="str">
        <f>+'11+'!F550</f>
        <v>129</v>
      </c>
      <c r="G212" s="172">
        <f>+'11+'!G550</f>
        <v>0</v>
      </c>
      <c r="H212" s="172">
        <f>+'11+'!H550</f>
        <v>0</v>
      </c>
      <c r="I212" s="275" t="e">
        <f t="shared" si="6"/>
        <v>#DIV/0!</v>
      </c>
    </row>
    <row r="213" spans="1:10" ht="25.5">
      <c r="A213" s="170" t="str">
        <f>+'11+'!A551</f>
        <v>Иные закупки товаров, работ и услуг для государственных (муниципальных) нужд</v>
      </c>
      <c r="B213" s="171"/>
      <c r="C213" s="171" t="str">
        <f>+'11+'!C551</f>
        <v>03</v>
      </c>
      <c r="D213" s="171" t="str">
        <f>+'11+'!D551</f>
        <v>09</v>
      </c>
      <c r="E213" s="171" t="str">
        <f>+'11+'!E551</f>
        <v>77 0 70 16000</v>
      </c>
      <c r="F213" s="171" t="str">
        <f>+'11+'!F551</f>
        <v>200</v>
      </c>
      <c r="G213" s="172">
        <f>+'11+'!G551</f>
        <v>71.95</v>
      </c>
      <c r="H213" s="172">
        <f>+'11+'!H551</f>
        <v>62.518560000000001</v>
      </c>
      <c r="I213" s="275">
        <f t="shared" si="6"/>
        <v>86.891674774148711</v>
      </c>
    </row>
    <row r="214" spans="1:10" ht="25.5">
      <c r="A214" s="170" t="str">
        <f>+'11+'!A552</f>
        <v>Закупка товаров, работ, услуг в сфере информационно-коммуникационных услуг</v>
      </c>
      <c r="B214" s="171"/>
      <c r="C214" s="171" t="str">
        <f>+'11+'!C552</f>
        <v>03</v>
      </c>
      <c r="D214" s="171" t="str">
        <f>+'11+'!D552</f>
        <v>09</v>
      </c>
      <c r="E214" s="171" t="str">
        <f>+'11+'!E552</f>
        <v>77 0 70 16000</v>
      </c>
      <c r="F214" s="171" t="str">
        <f>+'11+'!F552</f>
        <v>240</v>
      </c>
      <c r="G214" s="172">
        <f>+'11+'!G552</f>
        <v>71.95</v>
      </c>
      <c r="H214" s="172">
        <f>+'11+'!H552</f>
        <v>62.518560000000001</v>
      </c>
      <c r="I214" s="275">
        <f t="shared" si="6"/>
        <v>86.891674774148711</v>
      </c>
    </row>
    <row r="215" spans="1:10" ht="25.5">
      <c r="A215" s="170" t="str">
        <f>+'11+'!A553</f>
        <v>Закупка товаров, работ, услуг в сфере информационно-коммуникационных услуг</v>
      </c>
      <c r="B215" s="171"/>
      <c r="C215" s="171" t="str">
        <f>+'11+'!C553</f>
        <v>03</v>
      </c>
      <c r="D215" s="171" t="str">
        <f>+'11+'!D553</f>
        <v>09</v>
      </c>
      <c r="E215" s="171" t="str">
        <f>+'11+'!E553</f>
        <v>77 0 70 16000</v>
      </c>
      <c r="F215" s="171" t="str">
        <f>+'11+'!F553</f>
        <v>242</v>
      </c>
      <c r="G215" s="172">
        <f>+'11+'!G553</f>
        <v>67.3</v>
      </c>
      <c r="H215" s="172">
        <f>+'11+'!H553</f>
        <v>57.88608</v>
      </c>
      <c r="I215" s="275">
        <f t="shared" si="6"/>
        <v>86.012005943536408</v>
      </c>
    </row>
    <row r="216" spans="1:10" ht="25.5">
      <c r="A216" s="170" t="str">
        <f>+'11+'!A554</f>
        <v>Прочая закупка товаров, работ и услуг для государственных (муниципальных) нужд</v>
      </c>
      <c r="B216" s="171"/>
      <c r="C216" s="171" t="str">
        <f>+'11+'!C554</f>
        <v>03</v>
      </c>
      <c r="D216" s="171" t="str">
        <f>+'11+'!D554</f>
        <v>09</v>
      </c>
      <c r="E216" s="171" t="str">
        <f>+'11+'!E554</f>
        <v>77 0 70 16000</v>
      </c>
      <c r="F216" s="171" t="str">
        <f>+'11+'!F554</f>
        <v>244</v>
      </c>
      <c r="G216" s="172">
        <f>+'11+'!G554</f>
        <v>4.6500000000000004</v>
      </c>
      <c r="H216" s="172">
        <f>+'11+'!H554</f>
        <v>4.6324800000000002</v>
      </c>
      <c r="I216" s="275">
        <f t="shared" si="6"/>
        <v>99.623225806451615</v>
      </c>
    </row>
    <row r="217" spans="1:10" ht="28.5" customHeight="1">
      <c r="A217" s="216" t="str">
        <f>+'11+'!A555</f>
        <v>Национальная экономика</v>
      </c>
      <c r="B217" s="217"/>
      <c r="C217" s="217" t="str">
        <f>+'11+'!C555</f>
        <v>04</v>
      </c>
      <c r="D217" s="217" t="str">
        <f>+'11+'!D555</f>
        <v xml:space="preserve">  </v>
      </c>
      <c r="E217" s="217" t="str">
        <f>+'11+'!E555</f>
        <v xml:space="preserve">         </v>
      </c>
      <c r="F217" s="217" t="str">
        <f>+'11+'!F555</f>
        <v xml:space="preserve">   </v>
      </c>
      <c r="G217" s="218">
        <f>G218+G262+G274</f>
        <v>4717.6353300000001</v>
      </c>
      <c r="H217" s="218">
        <f>+H218+H262+H274</f>
        <v>4634.5242900000003</v>
      </c>
      <c r="I217" s="275">
        <f t="shared" si="6"/>
        <v>98.238290283450127</v>
      </c>
      <c r="J217" s="172">
        <f>+'11+'!H203+'11+'!H555</f>
        <v>4589.5242900000003</v>
      </c>
    </row>
    <row r="218" spans="1:10" ht="18" customHeight="1">
      <c r="A218" s="170" t="str">
        <f>+'11+'!A205</f>
        <v>Сельское хозяйство и рыболовство</v>
      </c>
      <c r="B218" s="171"/>
      <c r="C218" s="171" t="str">
        <f>+'11+'!C205</f>
        <v>04</v>
      </c>
      <c r="D218" s="171" t="str">
        <f>+'11+'!D205</f>
        <v>05</v>
      </c>
      <c r="E218" s="171" t="str">
        <f>+'11+'!E205</f>
        <v xml:space="preserve">         </v>
      </c>
      <c r="F218" s="171" t="str">
        <f>+'11+'!F205</f>
        <v xml:space="preserve">   </v>
      </c>
      <c r="G218" s="171">
        <f>+G219+G234+G252+G259</f>
        <v>3437.7182000000003</v>
      </c>
      <c r="H218" s="171">
        <f>+H219+H234+H252+H259</f>
        <v>3437.6892400000002</v>
      </c>
      <c r="I218" s="275">
        <f t="shared" si="6"/>
        <v>99.999157580746427</v>
      </c>
      <c r="J218" s="172">
        <f>H217-J217</f>
        <v>45</v>
      </c>
    </row>
    <row r="219" spans="1:10" ht="38.25">
      <c r="A219" s="170" t="str">
        <f>+'11+'!A206</f>
        <v>Руководство и управление в сфере установленных функций органов государственной власти Республики Тыва</v>
      </c>
      <c r="B219" s="171"/>
      <c r="C219" s="171" t="str">
        <f>+'11+'!C206</f>
        <v>04</v>
      </c>
      <c r="D219" s="171" t="str">
        <f>+'11+'!D206</f>
        <v>05</v>
      </c>
      <c r="E219" s="171" t="str">
        <f>+'11+'!E206</f>
        <v>77 2 00 00000</v>
      </c>
      <c r="F219" s="171" t="str">
        <f>+'11+'!F206</f>
        <v xml:space="preserve">   </v>
      </c>
      <c r="G219" s="172">
        <f>+'11+'!G206</f>
        <v>3020.8946000000001</v>
      </c>
      <c r="H219" s="172">
        <f>+'11+'!H206</f>
        <v>3020.86564</v>
      </c>
      <c r="I219" s="275">
        <f t="shared" si="6"/>
        <v>99.999041343580799</v>
      </c>
    </row>
    <row r="220" spans="1:10">
      <c r="A220" s="170" t="str">
        <f>+'11+'!A207</f>
        <v>Центральный аппарат</v>
      </c>
      <c r="B220" s="171"/>
      <c r="C220" s="171" t="str">
        <f>+'11+'!C207</f>
        <v>04</v>
      </c>
      <c r="D220" s="171" t="str">
        <f>+'11+'!D207</f>
        <v>05</v>
      </c>
      <c r="E220" s="171" t="str">
        <f>+'11+'!E207</f>
        <v>77 2 04 19000</v>
      </c>
      <c r="F220" s="171" t="str">
        <f>+'11+'!F207</f>
        <v xml:space="preserve">   </v>
      </c>
      <c r="G220" s="172">
        <f>+'11+'!G207</f>
        <v>3020.8946000000001</v>
      </c>
      <c r="H220" s="172">
        <f>+'11+'!H207</f>
        <v>3020.86564</v>
      </c>
      <c r="I220" s="275">
        <f t="shared" si="6"/>
        <v>99.999041343580799</v>
      </c>
    </row>
    <row r="221" spans="1:10" ht="76.5">
      <c r="A221" s="170" t="str">
        <f>+'11+'!A208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21" s="171"/>
      <c r="C221" s="171" t="str">
        <f>+'11+'!C208</f>
        <v>04</v>
      </c>
      <c r="D221" s="171" t="str">
        <f>+'11+'!D208</f>
        <v>05</v>
      </c>
      <c r="E221" s="171" t="str">
        <f>+'11+'!E208</f>
        <v>77 2 04 19000</v>
      </c>
      <c r="F221" s="171" t="str">
        <f>+'11+'!F208</f>
        <v>100</v>
      </c>
      <c r="G221" s="172">
        <f>+'11+'!G208</f>
        <v>2531.5506</v>
      </c>
      <c r="H221" s="172">
        <f>+'11+'!H208</f>
        <v>2531.5506</v>
      </c>
      <c r="I221" s="275">
        <f t="shared" si="6"/>
        <v>100</v>
      </c>
    </row>
    <row r="222" spans="1:10" ht="24.75" customHeight="1">
      <c r="A222" s="170" t="str">
        <f>+'11+'!A209</f>
        <v>Расходы на выплаты персоналу государственных (муниципальных) органов</v>
      </c>
      <c r="B222" s="171"/>
      <c r="C222" s="171" t="str">
        <f>+'11+'!C209</f>
        <v>04</v>
      </c>
      <c r="D222" s="171" t="str">
        <f>+'11+'!D209</f>
        <v>05</v>
      </c>
      <c r="E222" s="171" t="str">
        <f>+'11+'!E209</f>
        <v>77 2 04 19000</v>
      </c>
      <c r="F222" s="171" t="str">
        <f>+'11+'!F209</f>
        <v>120</v>
      </c>
      <c r="G222" s="172">
        <f>+'11+'!G209</f>
        <v>2531.5506</v>
      </c>
      <c r="H222" s="172">
        <f>+'11+'!H209</f>
        <v>2531.5506</v>
      </c>
      <c r="I222" s="275">
        <f t="shared" si="6"/>
        <v>100</v>
      </c>
    </row>
    <row r="223" spans="1:10">
      <c r="A223" s="170" t="str">
        <f>+'11+'!A210</f>
        <v>Фонд оплаты труда и страховые взносы</v>
      </c>
      <c r="B223" s="171"/>
      <c r="C223" s="171" t="str">
        <f>+'11+'!C210</f>
        <v>04</v>
      </c>
      <c r="D223" s="171" t="str">
        <f>+'11+'!D210</f>
        <v>05</v>
      </c>
      <c r="E223" s="171" t="str">
        <f>+'11+'!E210</f>
        <v>77 2 04 19000</v>
      </c>
      <c r="F223" s="171" t="str">
        <f>+'11+'!F210</f>
        <v>121</v>
      </c>
      <c r="G223" s="172">
        <f>+'11+'!G210</f>
        <v>1947.1202800000001</v>
      </c>
      <c r="H223" s="172">
        <f>+'11+'!H210</f>
        <v>1947.1202800000001</v>
      </c>
      <c r="I223" s="275">
        <f t="shared" si="6"/>
        <v>100</v>
      </c>
    </row>
    <row r="224" spans="1:10" ht="25.5">
      <c r="A224" s="170" t="str">
        <f>+'11+'!A211</f>
        <v>Иные выплаты персоналу, за исключением фонда оплаты труда</v>
      </c>
      <c r="B224" s="171"/>
      <c r="C224" s="171" t="str">
        <f>+'11+'!C211</f>
        <v>04</v>
      </c>
      <c r="D224" s="171" t="str">
        <f>+'11+'!D211</f>
        <v>05</v>
      </c>
      <c r="E224" s="171" t="str">
        <f>+'11+'!E211</f>
        <v>77 2 04 19000</v>
      </c>
      <c r="F224" s="171" t="str">
        <f>+'11+'!F211</f>
        <v>122</v>
      </c>
      <c r="G224" s="172">
        <f>+'11+'!G211</f>
        <v>0</v>
      </c>
      <c r="H224" s="172">
        <f>+'11+'!H211</f>
        <v>0</v>
      </c>
      <c r="I224" s="275" t="e">
        <f t="shared" si="6"/>
        <v>#DIV/0!</v>
      </c>
    </row>
    <row r="225" spans="1:9" ht="51">
      <c r="A225" s="170" t="str">
        <f>+'11+'!A212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225" s="171"/>
      <c r="C225" s="171" t="str">
        <f>+'11+'!C212</f>
        <v>04</v>
      </c>
      <c r="D225" s="171" t="str">
        <f>+'11+'!D212</f>
        <v>05</v>
      </c>
      <c r="E225" s="171" t="str">
        <f>+'11+'!E212</f>
        <v>77 2 04 19000</v>
      </c>
      <c r="F225" s="171" t="str">
        <f>+'11+'!F212</f>
        <v>129</v>
      </c>
      <c r="G225" s="172">
        <f>+'11+'!G212</f>
        <v>584.43032000000005</v>
      </c>
      <c r="H225" s="172">
        <f>+'11+'!H212</f>
        <v>584.43032000000005</v>
      </c>
      <c r="I225" s="275">
        <f t="shared" si="6"/>
        <v>100</v>
      </c>
    </row>
    <row r="226" spans="1:9" ht="25.5">
      <c r="A226" s="170" t="str">
        <f>+'11+'!A213</f>
        <v>Закупка товаров, работ и услуг для государственных (муниципальных) нужд</v>
      </c>
      <c r="B226" s="171"/>
      <c r="C226" s="171" t="str">
        <f>+'11+'!C213</f>
        <v>04</v>
      </c>
      <c r="D226" s="171" t="str">
        <f>+'11+'!D213</f>
        <v>05</v>
      </c>
      <c r="E226" s="171" t="str">
        <f>+'11+'!E213</f>
        <v>77 2 04 19000</v>
      </c>
      <c r="F226" s="171" t="str">
        <f>+'11+'!F213</f>
        <v>200</v>
      </c>
      <c r="G226" s="172">
        <f>+'11+'!G213</f>
        <v>485.9</v>
      </c>
      <c r="H226" s="172">
        <f>+'11+'!H213</f>
        <v>485.87103999999999</v>
      </c>
      <c r="I226" s="275">
        <f t="shared" si="6"/>
        <v>99.994039925910684</v>
      </c>
    </row>
    <row r="227" spans="1:9" ht="25.5">
      <c r="A227" s="170" t="str">
        <f>+'11+'!A214</f>
        <v>Иные закупки товаров, работ и услуг для государственных (муниципальных) нужд</v>
      </c>
      <c r="B227" s="171"/>
      <c r="C227" s="171" t="str">
        <f>+'11+'!C214</f>
        <v>04</v>
      </c>
      <c r="D227" s="171" t="str">
        <f>+'11+'!D214</f>
        <v>05</v>
      </c>
      <c r="E227" s="171" t="str">
        <f>+'11+'!E214</f>
        <v>77 2 04 19000</v>
      </c>
      <c r="F227" s="171" t="str">
        <f>+'11+'!F214</f>
        <v>240</v>
      </c>
      <c r="G227" s="172">
        <f>+'11+'!G214</f>
        <v>485.9</v>
      </c>
      <c r="H227" s="172">
        <f>+'11+'!H214</f>
        <v>485.87103999999999</v>
      </c>
      <c r="I227" s="275">
        <f t="shared" si="6"/>
        <v>99.994039925910684</v>
      </c>
    </row>
    <row r="228" spans="1:9" ht="25.5">
      <c r="A228" s="170" t="str">
        <f>+'11+'!A215</f>
        <v>Закупка товаров, работ, услуг в сфере информационно-коммуникационных услуг</v>
      </c>
      <c r="B228" s="171"/>
      <c r="C228" s="171" t="str">
        <f>+'11+'!C215</f>
        <v>04</v>
      </c>
      <c r="D228" s="171" t="str">
        <f>+'11+'!D215</f>
        <v>05</v>
      </c>
      <c r="E228" s="171" t="str">
        <f>+'11+'!E215</f>
        <v>77 2 04 19000</v>
      </c>
      <c r="F228" s="171">
        <f>+'11+'!F215</f>
        <v>242</v>
      </c>
      <c r="G228" s="172">
        <f>+'11+'!G215</f>
        <v>118.1</v>
      </c>
      <c r="H228" s="172">
        <f>+'11+'!H215</f>
        <v>118.07104</v>
      </c>
      <c r="I228" s="275">
        <f t="shared" si="6"/>
        <v>99.975478408128708</v>
      </c>
    </row>
    <row r="229" spans="1:9" ht="25.5">
      <c r="A229" s="170" t="str">
        <f>+'11+'!A216</f>
        <v>Прочая закупка товаров, работ и услуг для государственных (муниципальных) нужд</v>
      </c>
      <c r="B229" s="171"/>
      <c r="C229" s="171" t="str">
        <f>+'11+'!C216</f>
        <v>04</v>
      </c>
      <c r="D229" s="171" t="str">
        <f>+'11+'!D216</f>
        <v>05</v>
      </c>
      <c r="E229" s="171" t="str">
        <f>+'11+'!E216</f>
        <v>77 2 04 19000</v>
      </c>
      <c r="F229" s="171" t="str">
        <f>+'11+'!F216</f>
        <v>244</v>
      </c>
      <c r="G229" s="172">
        <f>+'11+'!G216</f>
        <v>367.8</v>
      </c>
      <c r="H229" s="172">
        <f>+'11+'!H216</f>
        <v>367.8</v>
      </c>
      <c r="I229" s="275">
        <f t="shared" si="6"/>
        <v>100</v>
      </c>
    </row>
    <row r="230" spans="1:9">
      <c r="A230" s="170" t="str">
        <f>+'11+'!A217</f>
        <v>Иные бюджетные ассигнования</v>
      </c>
      <c r="B230" s="171"/>
      <c r="C230" s="171" t="str">
        <f>+'11+'!C217</f>
        <v>04</v>
      </c>
      <c r="D230" s="171" t="str">
        <f>+'11+'!D217</f>
        <v>05</v>
      </c>
      <c r="E230" s="171" t="str">
        <f>+'11+'!E217</f>
        <v>77 2 04 19000</v>
      </c>
      <c r="F230" s="171" t="str">
        <f>+'11+'!F217</f>
        <v>800</v>
      </c>
      <c r="G230" s="172">
        <f>+'11+'!G217</f>
        <v>3.444</v>
      </c>
      <c r="H230" s="172">
        <f>+'11+'!H217</f>
        <v>3.444</v>
      </c>
      <c r="I230" s="275">
        <f t="shared" si="6"/>
        <v>100</v>
      </c>
    </row>
    <row r="231" spans="1:9">
      <c r="A231" s="170" t="str">
        <f>+'11+'!A218</f>
        <v>Уплата налогов, сборов, и иных платежей</v>
      </c>
      <c r="B231" s="171"/>
      <c r="C231" s="171" t="str">
        <f>+'11+'!C218</f>
        <v>04</v>
      </c>
      <c r="D231" s="171" t="str">
        <f>+'11+'!D218</f>
        <v>05</v>
      </c>
      <c r="E231" s="171" t="str">
        <f>+'11+'!E218</f>
        <v>77 2 04 19000</v>
      </c>
      <c r="F231" s="171" t="str">
        <f>+'11+'!F218</f>
        <v>850</v>
      </c>
      <c r="G231" s="172">
        <f>+'11+'!G218</f>
        <v>3.444</v>
      </c>
      <c r="H231" s="172">
        <f>+'11+'!H218</f>
        <v>3.444</v>
      </c>
      <c r="I231" s="275">
        <f t="shared" si="6"/>
        <v>100</v>
      </c>
    </row>
    <row r="232" spans="1:9" ht="25.5">
      <c r="A232" s="170" t="str">
        <f>+'11+'!A219</f>
        <v>Уплата налога на имущество организаций и земельного налога</v>
      </c>
      <c r="B232" s="171"/>
      <c r="C232" s="171" t="str">
        <f>+'11+'!C219</f>
        <v>04</v>
      </c>
      <c r="D232" s="171" t="str">
        <f>+'11+'!D219</f>
        <v>05</v>
      </c>
      <c r="E232" s="171" t="str">
        <f>+'11+'!E219</f>
        <v>77 2 04 19000</v>
      </c>
      <c r="F232" s="171" t="str">
        <f>+'11+'!F219</f>
        <v>851</v>
      </c>
      <c r="G232" s="172">
        <f>+'11+'!G219</f>
        <v>2.2040000000000002</v>
      </c>
      <c r="H232" s="172">
        <f>+'11+'!H219</f>
        <v>2.2040000000000002</v>
      </c>
      <c r="I232" s="275">
        <f t="shared" si="6"/>
        <v>100</v>
      </c>
    </row>
    <row r="233" spans="1:9" ht="25.5">
      <c r="A233" s="170" t="str">
        <f>+'11+'!A220</f>
        <v>Уплата прочих налогов, сборов и иных платежей</v>
      </c>
      <c r="B233" s="171"/>
      <c r="C233" s="171" t="str">
        <f>+'11+'!C220</f>
        <v>04</v>
      </c>
      <c r="D233" s="171" t="str">
        <f>+'11+'!D220</f>
        <v>05</v>
      </c>
      <c r="E233" s="171" t="str">
        <f>+'11+'!E220</f>
        <v xml:space="preserve"> 77 2 04 19000</v>
      </c>
      <c r="F233" s="171" t="str">
        <f>+'11+'!F220</f>
        <v>852</v>
      </c>
      <c r="G233" s="172">
        <f>+'11+'!G220</f>
        <v>1.24</v>
      </c>
      <c r="H233" s="172">
        <f>+'11+'!H220</f>
        <v>1.24</v>
      </c>
      <c r="I233" s="275">
        <f t="shared" si="6"/>
        <v>100</v>
      </c>
    </row>
    <row r="234" spans="1:9" ht="29.25" customHeight="1">
      <c r="A234" s="173" t="str">
        <f>+'11+'!A221</f>
        <v>Муниципальная программа "Развитие сельского хозяйства"</v>
      </c>
      <c r="B234" s="174"/>
      <c r="C234" s="174" t="str">
        <f>+'11+'!C221</f>
        <v>04</v>
      </c>
      <c r="D234" s="174" t="str">
        <f>+'11+'!D221</f>
        <v>05</v>
      </c>
      <c r="E234" s="174" t="str">
        <f>+'11+'!E221</f>
        <v>04 0 00 00000</v>
      </c>
      <c r="F234" s="174" t="str">
        <f>+'11+'!F221</f>
        <v xml:space="preserve">   </v>
      </c>
      <c r="G234" s="178">
        <f>+'11+'!G221</f>
        <v>366.8236</v>
      </c>
      <c r="H234" s="178">
        <f>+'11+'!H221</f>
        <v>366.8236</v>
      </c>
      <c r="I234" s="275">
        <f t="shared" si="6"/>
        <v>100</v>
      </c>
    </row>
    <row r="235" spans="1:9" ht="25.5" hidden="1">
      <c r="A235" s="170" t="str">
        <f>+'11+'!A222</f>
        <v>Подпрограмма "Устойчивое развитие сельских территорий"</v>
      </c>
      <c r="B235" s="171"/>
      <c r="C235" s="171" t="str">
        <f>+'11+'!C222</f>
        <v>04</v>
      </c>
      <c r="D235" s="171" t="str">
        <f>+'11+'!D222</f>
        <v>05</v>
      </c>
      <c r="E235" s="171" t="str">
        <f>+'11+'!E222</f>
        <v>04 1 00 00000</v>
      </c>
      <c r="F235" s="171"/>
      <c r="G235" s="172">
        <f>+'11+'!G222</f>
        <v>0</v>
      </c>
      <c r="H235" s="172">
        <f>+'11+'!H222</f>
        <v>0</v>
      </c>
      <c r="I235" s="275" t="e">
        <f t="shared" si="6"/>
        <v>#DIV/0!</v>
      </c>
    </row>
    <row r="236" spans="1:9" ht="25.5" hidden="1">
      <c r="A236" s="170" t="str">
        <f>+'11+'!A223</f>
        <v>Основное мероприятие: "Развитие сельхоз предприятий"</v>
      </c>
      <c r="B236" s="171"/>
      <c r="C236" s="171" t="str">
        <f>+'11+'!C223</f>
        <v>04</v>
      </c>
      <c r="D236" s="171" t="str">
        <f>+'11+'!D223</f>
        <v>05</v>
      </c>
      <c r="E236" s="171" t="str">
        <f>+'11+'!E223</f>
        <v>04 1 01 00000</v>
      </c>
      <c r="F236" s="171"/>
      <c r="G236" s="172">
        <f>+'11+'!G223</f>
        <v>0</v>
      </c>
      <c r="H236" s="172">
        <f>+'11+'!H223</f>
        <v>0</v>
      </c>
      <c r="I236" s="275" t="e">
        <f t="shared" si="6"/>
        <v>#DIV/0!</v>
      </c>
    </row>
    <row r="237" spans="1:9" ht="63.75" hidden="1">
      <c r="A237" s="170" t="str">
        <f>+'11+'!A224</f>
        <v>Расходы на обеспечение мероприятийпо улучшению жилищных условий граждан, молодых семей и молодых специалистов, проживающих и работающих в сельской местности</v>
      </c>
      <c r="B237" s="171"/>
      <c r="C237" s="171" t="str">
        <f>+'11+'!C224</f>
        <v>04</v>
      </c>
      <c r="D237" s="171" t="str">
        <f>+'11+'!D224</f>
        <v>05</v>
      </c>
      <c r="E237" s="171" t="str">
        <f>+'11+'!E224</f>
        <v>04 1 01 72000</v>
      </c>
      <c r="F237" s="171"/>
      <c r="G237" s="172">
        <f>+'11+'!G224</f>
        <v>0</v>
      </c>
      <c r="H237" s="172">
        <f>+'11+'!H224</f>
        <v>0</v>
      </c>
      <c r="I237" s="275" t="e">
        <f t="shared" si="6"/>
        <v>#DIV/0!</v>
      </c>
    </row>
    <row r="238" spans="1:9" ht="25.5" hidden="1">
      <c r="A238" s="170" t="str">
        <f>+'11+'!A225</f>
        <v>Закупка товаров, работ и услуг для государственных (муниципальных) нужд</v>
      </c>
      <c r="B238" s="171"/>
      <c r="C238" s="171" t="str">
        <f>+'11+'!C225</f>
        <v>04</v>
      </c>
      <c r="D238" s="171" t="str">
        <f>+'11+'!D225</f>
        <v>05</v>
      </c>
      <c r="E238" s="171" t="str">
        <f>+'11+'!E225</f>
        <v>04 1 01 72000</v>
      </c>
      <c r="F238" s="171">
        <f>+'11+'!F225</f>
        <v>200</v>
      </c>
      <c r="G238" s="172">
        <f>+'11+'!G225</f>
        <v>0</v>
      </c>
      <c r="H238" s="172">
        <f>+'11+'!H225</f>
        <v>0</v>
      </c>
      <c r="I238" s="275" t="e">
        <f t="shared" si="6"/>
        <v>#DIV/0!</v>
      </c>
    </row>
    <row r="239" spans="1:9" ht="25.5" hidden="1">
      <c r="A239" s="170" t="str">
        <f>+'11+'!A226</f>
        <v>Иные закупки товаров, работ и услуг для государственных (муниципальных) нужд</v>
      </c>
      <c r="B239" s="171"/>
      <c r="C239" s="171" t="str">
        <f>+'11+'!C226</f>
        <v>04</v>
      </c>
      <c r="D239" s="171" t="str">
        <f>+'11+'!D226</f>
        <v>05</v>
      </c>
      <c r="E239" s="171" t="str">
        <f>+'11+'!E226</f>
        <v>04 1 01 72000</v>
      </c>
      <c r="F239" s="171">
        <f>+'11+'!F226</f>
        <v>240</v>
      </c>
      <c r="G239" s="172">
        <f>+'11+'!G226</f>
        <v>0</v>
      </c>
      <c r="H239" s="172">
        <f>+'11+'!H226</f>
        <v>0</v>
      </c>
      <c r="I239" s="275" t="e">
        <f t="shared" si="6"/>
        <v>#DIV/0!</v>
      </c>
    </row>
    <row r="240" spans="1:9" ht="25.5" hidden="1">
      <c r="A240" s="170" t="str">
        <f>+'11+'!A227</f>
        <v>Прочая закупка товаров, работ и услуг для государственных (муниципальных) нужд</v>
      </c>
      <c r="B240" s="171"/>
      <c r="C240" s="171" t="str">
        <f>+'11+'!C227</f>
        <v>04</v>
      </c>
      <c r="D240" s="171" t="str">
        <f>+'11+'!D227</f>
        <v>05</v>
      </c>
      <c r="E240" s="171" t="str">
        <f>+'11+'!E227</f>
        <v>04 1 01 72000</v>
      </c>
      <c r="F240" s="171">
        <f>+'11+'!F227</f>
        <v>244</v>
      </c>
      <c r="I240" s="275" t="e">
        <f t="shared" si="6"/>
        <v>#DIV/0!</v>
      </c>
    </row>
    <row r="241" spans="1:9" hidden="1">
      <c r="A241" s="170" t="str">
        <f>+'11+'!A228</f>
        <v>Иные бюджетные ассигнования</v>
      </c>
      <c r="B241" s="171"/>
      <c r="C241" s="171" t="str">
        <f>+'11+'!C228</f>
        <v>04</v>
      </c>
      <c r="D241" s="171" t="str">
        <f>+'11+'!D228</f>
        <v>05</v>
      </c>
      <c r="E241" s="171" t="str">
        <f>+'11+'!E228</f>
        <v>04 1 01 72000</v>
      </c>
      <c r="F241" s="171" t="str">
        <f>+'11+'!F228</f>
        <v>800</v>
      </c>
      <c r="G241" s="172">
        <f>+'11+'!G228</f>
        <v>0</v>
      </c>
      <c r="H241" s="172">
        <f>+'11+'!H228</f>
        <v>0</v>
      </c>
      <c r="I241" s="275" t="e">
        <f t="shared" si="6"/>
        <v>#DIV/0!</v>
      </c>
    </row>
    <row r="242" spans="1:9" ht="51" hidden="1">
      <c r="A242" s="170" t="str">
        <f>+'11+'!A229</f>
        <v>Субсидии юридическим лицам (кроме коммерческих организаций), индивидуальным предпринимателям, физическим лицам</v>
      </c>
      <c r="B242" s="171"/>
      <c r="C242" s="171" t="str">
        <f>+'11+'!C229</f>
        <v>04</v>
      </c>
      <c r="D242" s="171" t="str">
        <f>+'11+'!D229</f>
        <v>05</v>
      </c>
      <c r="E242" s="171" t="str">
        <f>+'11+'!E229</f>
        <v>04 1 01 72000</v>
      </c>
      <c r="F242" s="171" t="str">
        <f>+'11+'!F229</f>
        <v>810</v>
      </c>
      <c r="G242" s="172">
        <f>+'11+'!G229</f>
        <v>0</v>
      </c>
      <c r="H242" s="172">
        <f>+'11+'!H229</f>
        <v>0</v>
      </c>
      <c r="I242" s="275" t="e">
        <f t="shared" si="6"/>
        <v>#DIV/0!</v>
      </c>
    </row>
    <row r="243" spans="1:9" ht="51" hidden="1">
      <c r="A243" s="170" t="str">
        <f>+'11+'!A230</f>
        <v>Субсидии (гранты в форме субсидий)
на финансовое обеспечение затрат в связи с производством
(реализацией товаров), выполнением работ, оказанием услуг</v>
      </c>
      <c r="B243" s="171"/>
      <c r="C243" s="171" t="str">
        <f>+'11+'!C230</f>
        <v>04</v>
      </c>
      <c r="D243" s="171" t="str">
        <f>+'11+'!D230</f>
        <v>05</v>
      </c>
      <c r="E243" s="171" t="str">
        <f>+'11+'!E230</f>
        <v>04 1 01 72000</v>
      </c>
      <c r="F243" s="171" t="str">
        <f>+'11+'!F230</f>
        <v>812</v>
      </c>
      <c r="G243" s="172">
        <f>+'11+'!G230</f>
        <v>0</v>
      </c>
      <c r="H243" s="172">
        <f>+'11+'!H230</f>
        <v>0</v>
      </c>
      <c r="I243" s="275" t="e">
        <f t="shared" si="6"/>
        <v>#DIV/0!</v>
      </c>
    </row>
    <row r="244" spans="1:9" ht="38.25">
      <c r="A244" s="170" t="str">
        <f>+'11+'!A231</f>
        <v>Подпрограмма "Реализация мероприятий по развитию сельского хозяйства и расшение рынка сельскохозяйственной продукции"</v>
      </c>
      <c r="B244" s="171"/>
      <c r="C244" s="171" t="str">
        <f>+'11+'!C231</f>
        <v>04</v>
      </c>
      <c r="D244" s="171" t="str">
        <f>+'11+'!D231</f>
        <v>05</v>
      </c>
      <c r="E244" s="171" t="str">
        <f>+'11+'!E231</f>
        <v>04 2 00 00000</v>
      </c>
      <c r="F244" s="171">
        <f>+'11+'!F231</f>
        <v>0</v>
      </c>
      <c r="G244" s="172">
        <f>+'11+'!G231</f>
        <v>366.8236</v>
      </c>
      <c r="H244" s="172">
        <f>+'11+'!H231</f>
        <v>366.8236</v>
      </c>
      <c r="I244" s="275">
        <f t="shared" si="6"/>
        <v>100</v>
      </c>
    </row>
    <row r="245" spans="1:9" ht="25.5">
      <c r="A245" s="170" t="str">
        <f>+'11+'!A232</f>
        <v>Основное мероприятие: "Развитие сельхоз предприятий"</v>
      </c>
      <c r="B245" s="171"/>
      <c r="C245" s="171" t="str">
        <f>+'11+'!C232</f>
        <v>04</v>
      </c>
      <c r="D245" s="171" t="str">
        <f>+'11+'!D232</f>
        <v>05</v>
      </c>
      <c r="E245" s="171" t="str">
        <f>+'11+'!E232</f>
        <v>04 2 01 00000</v>
      </c>
      <c r="F245" s="171">
        <f>+'11+'!F232</f>
        <v>0</v>
      </c>
      <c r="G245" s="172">
        <f>+'11+'!G232</f>
        <v>366.8236</v>
      </c>
      <c r="H245" s="172">
        <f>+'11+'!H232</f>
        <v>366.8236</v>
      </c>
      <c r="I245" s="275">
        <f t="shared" si="6"/>
        <v>100</v>
      </c>
    </row>
    <row r="246" spans="1:9" ht="25.5">
      <c r="A246" s="170" t="str">
        <f>+'11+'!A233</f>
        <v>Закупка товаров, работ и услуг для государственных (муниципальных) нужд</v>
      </c>
      <c r="B246" s="171"/>
      <c r="C246" s="171" t="str">
        <f>+'11+'!C233</f>
        <v>04</v>
      </c>
      <c r="D246" s="171" t="str">
        <f>+'11+'!D233</f>
        <v>05</v>
      </c>
      <c r="E246" s="171" t="str">
        <f>+'11+'!E233</f>
        <v>04 2 01 70060</v>
      </c>
      <c r="F246" s="171">
        <f>+'11+'!F233</f>
        <v>200</v>
      </c>
      <c r="G246" s="172">
        <f>+'11+'!G233</f>
        <v>50</v>
      </c>
      <c r="H246" s="172">
        <f>+'11+'!H233</f>
        <v>50</v>
      </c>
      <c r="I246" s="275">
        <f t="shared" si="6"/>
        <v>100</v>
      </c>
    </row>
    <row r="247" spans="1:9" ht="25.5">
      <c r="A247" s="170" t="str">
        <f>+'11+'!A234</f>
        <v>Иные закупки товаров, работ и услуг для государственных (муниципальных) нужд</v>
      </c>
      <c r="B247" s="171"/>
      <c r="C247" s="171" t="str">
        <f>+'11+'!C234</f>
        <v>04</v>
      </c>
      <c r="D247" s="171" t="str">
        <f>+'11+'!D234</f>
        <v>05</v>
      </c>
      <c r="E247" s="171" t="str">
        <f>+'11+'!E234</f>
        <v>04 2 01 70060</v>
      </c>
      <c r="F247" s="171">
        <f>+'11+'!F234</f>
        <v>240</v>
      </c>
      <c r="G247" s="172">
        <f>+'11+'!G234</f>
        <v>50</v>
      </c>
      <c r="H247" s="172">
        <f>+'11+'!H234</f>
        <v>50</v>
      </c>
      <c r="I247" s="275">
        <f t="shared" si="6"/>
        <v>100</v>
      </c>
    </row>
    <row r="248" spans="1:9" ht="25.5">
      <c r="A248" s="170" t="str">
        <f>+'11+'!A235</f>
        <v>Прочая закупка товаров, работ и услуг для государственных (муниципальных) нужд</v>
      </c>
      <c r="B248" s="171"/>
      <c r="C248" s="171" t="str">
        <f>+'11+'!C235</f>
        <v>04</v>
      </c>
      <c r="D248" s="171" t="str">
        <f>+'11+'!D235</f>
        <v>05</v>
      </c>
      <c r="E248" s="171" t="str">
        <f>+'11+'!E235</f>
        <v>04 2 01 70060</v>
      </c>
      <c r="F248" s="171">
        <f>+'11+'!F235</f>
        <v>244</v>
      </c>
      <c r="G248" s="172">
        <f>+'11+'!G235</f>
        <v>50</v>
      </c>
      <c r="H248" s="172">
        <f>+'11+'!H235</f>
        <v>50</v>
      </c>
      <c r="I248" s="275">
        <f t="shared" si="6"/>
        <v>100</v>
      </c>
    </row>
    <row r="249" spans="1:9">
      <c r="A249" s="170" t="str">
        <f>+'11+'!A236</f>
        <v>Иные бюджетные ассигнования</v>
      </c>
      <c r="B249" s="171"/>
      <c r="C249" s="171" t="str">
        <f>+'11+'!C236</f>
        <v>04</v>
      </c>
      <c r="D249" s="171" t="str">
        <f>+'11+'!D236</f>
        <v>05</v>
      </c>
      <c r="E249" s="171" t="str">
        <f>+'11+'!E236</f>
        <v>04 2 01 70060</v>
      </c>
      <c r="F249" s="171" t="str">
        <f>+'11+'!F236</f>
        <v>800</v>
      </c>
      <c r="G249" s="172">
        <f>+'11+'!G236</f>
        <v>316.8236</v>
      </c>
      <c r="H249" s="172">
        <f>+'11+'!H236</f>
        <v>316.8236</v>
      </c>
      <c r="I249" s="275">
        <f t="shared" si="6"/>
        <v>100</v>
      </c>
    </row>
    <row r="250" spans="1:9" ht="51" hidden="1">
      <c r="A250" s="170" t="str">
        <f>+'11+'!A237</f>
        <v>Субсидии юридическим лицам (кроме коммерческих организаций), индивидуальным предпринимателям, физическим лицам</v>
      </c>
      <c r="B250" s="171"/>
      <c r="C250" s="171" t="str">
        <f>+'11+'!C237</f>
        <v>04</v>
      </c>
      <c r="D250" s="171" t="str">
        <f>+'11+'!D237</f>
        <v>05</v>
      </c>
      <c r="E250" s="171" t="str">
        <f>+'11+'!E237</f>
        <v>04 2 01 70060</v>
      </c>
      <c r="F250" s="171" t="str">
        <f>+'11+'!F237</f>
        <v>810</v>
      </c>
      <c r="G250" s="172">
        <f>+'11+'!G237</f>
        <v>0</v>
      </c>
      <c r="H250" s="172">
        <f>+'11+'!H237</f>
        <v>0</v>
      </c>
      <c r="I250" s="275" t="e">
        <f t="shared" si="6"/>
        <v>#DIV/0!</v>
      </c>
    </row>
    <row r="251" spans="1:9" ht="51">
      <c r="A251" s="170" t="str">
        <f>+'11+'!A238</f>
        <v>Субсидии (гранты в форме субсидий)
на финансовое обеспечение затрат в связи с производством
(реализацией товаров), выполнением работ, оказанием услуг</v>
      </c>
      <c r="B251" s="170"/>
      <c r="C251" s="171" t="str">
        <f>+'11+'!C238</f>
        <v>04</v>
      </c>
      <c r="D251" s="171" t="str">
        <f>+'11+'!D238</f>
        <v>05</v>
      </c>
      <c r="E251" s="171" t="str">
        <f>+'11+'!E238</f>
        <v>04 2 01 70060</v>
      </c>
      <c r="F251" s="171" t="str">
        <f>+'11+'!F238</f>
        <v>812</v>
      </c>
      <c r="G251" s="172">
        <f>+'11+'!G238</f>
        <v>316.8236</v>
      </c>
      <c r="H251" s="172">
        <f>+'11+'!H238</f>
        <v>316.8236</v>
      </c>
      <c r="I251" s="275">
        <f t="shared" si="6"/>
        <v>100</v>
      </c>
    </row>
    <row r="252" spans="1:9">
      <c r="A252" s="170" t="str">
        <f>+'11+'!A556</f>
        <v>Сельское хозяйство и рыболовство</v>
      </c>
      <c r="B252" s="170"/>
      <c r="C252" s="170" t="str">
        <f>+'11+'!C556</f>
        <v>04</v>
      </c>
      <c r="D252" s="170" t="str">
        <f>+'11+'!D556</f>
        <v>05</v>
      </c>
      <c r="E252" s="170">
        <f>+'11+'!E556</f>
        <v>0</v>
      </c>
      <c r="F252" s="170">
        <f>+'11+'!F556</f>
        <v>0</v>
      </c>
      <c r="G252" s="170">
        <f>+G253+G256</f>
        <v>35</v>
      </c>
      <c r="H252" s="170">
        <f>+H253+H256</f>
        <v>35</v>
      </c>
      <c r="I252" s="275">
        <f t="shared" si="6"/>
        <v>100</v>
      </c>
    </row>
    <row r="253" spans="1:9" ht="25.5">
      <c r="A253" s="170" t="str">
        <f>+'11+'!A557</f>
        <v>Межбюджетные трансферты на поощрение за результаты по заготовке кормов</v>
      </c>
      <c r="B253" s="170"/>
      <c r="C253" s="170" t="str">
        <f>+'11+'!C557</f>
        <v>04</v>
      </c>
      <c r="D253" s="170" t="str">
        <f>+'11+'!D557</f>
        <v>05</v>
      </c>
      <c r="E253" s="170" t="str">
        <f>+'11+'!E557</f>
        <v>7700070250</v>
      </c>
      <c r="F253" s="170">
        <f>+'11+'!F557</f>
        <v>0</v>
      </c>
      <c r="G253" s="170">
        <f>+'11+'!G557</f>
        <v>5</v>
      </c>
      <c r="H253" s="170">
        <f>+'11+'!H557</f>
        <v>5</v>
      </c>
      <c r="I253" s="275">
        <f t="shared" si="6"/>
        <v>100</v>
      </c>
    </row>
    <row r="254" spans="1:9" ht="25.5">
      <c r="A254" s="170" t="str">
        <f>+'11+'!A558</f>
        <v>Социальное обеспечение и иные выплаты населению</v>
      </c>
      <c r="B254" s="170"/>
      <c r="C254" s="170" t="str">
        <f>+'11+'!C558</f>
        <v>04</v>
      </c>
      <c r="D254" s="170" t="str">
        <f>+'11+'!D558</f>
        <v>05</v>
      </c>
      <c r="E254" s="170" t="str">
        <f>+'11+'!E558</f>
        <v>7700070250</v>
      </c>
      <c r="F254" s="170" t="str">
        <f>+'11+'!F558</f>
        <v>300</v>
      </c>
      <c r="G254" s="170">
        <f>+'11+'!G558</f>
        <v>5</v>
      </c>
      <c r="H254" s="170">
        <f>+'11+'!H558</f>
        <v>5</v>
      </c>
      <c r="I254" s="275">
        <f t="shared" si="6"/>
        <v>100</v>
      </c>
    </row>
    <row r="255" spans="1:9">
      <c r="A255" s="170" t="str">
        <f>+'11+'!A559</f>
        <v>Иные выплаты населению</v>
      </c>
      <c r="B255" s="170"/>
      <c r="C255" s="170" t="str">
        <f>+'11+'!C559</f>
        <v>04</v>
      </c>
      <c r="D255" s="170" t="str">
        <f>+'11+'!D559</f>
        <v>05</v>
      </c>
      <c r="E255" s="170" t="str">
        <f>+'11+'!E559</f>
        <v>7700070250</v>
      </c>
      <c r="F255" s="170" t="str">
        <f>+'11+'!F559</f>
        <v>360</v>
      </c>
      <c r="G255" s="170">
        <f>+'11+'!G559</f>
        <v>5</v>
      </c>
      <c r="H255" s="170">
        <f>+'11+'!H559</f>
        <v>5</v>
      </c>
      <c r="I255" s="275">
        <f t="shared" si="6"/>
        <v>100</v>
      </c>
    </row>
    <row r="256" spans="1:9" ht="25.5">
      <c r="A256" s="170" t="str">
        <f>+'11+'!A713</f>
        <v>Межбюджетные трансферты на поощрение за результаты по заготовке кормов</v>
      </c>
      <c r="B256" s="170"/>
      <c r="C256" s="170" t="str">
        <f>+'11+'!C713</f>
        <v>04</v>
      </c>
      <c r="D256" s="170" t="str">
        <f>+'11+'!D713</f>
        <v>05</v>
      </c>
      <c r="E256" s="170" t="str">
        <f>+'11+'!E713</f>
        <v>7700070250</v>
      </c>
      <c r="F256" s="170">
        <f>+'11+'!F713</f>
        <v>0</v>
      </c>
      <c r="G256" s="170">
        <f>+'11+'!G713</f>
        <v>30</v>
      </c>
      <c r="H256" s="170">
        <f>+'11+'!H713</f>
        <v>30</v>
      </c>
      <c r="I256" s="275">
        <f t="shared" si="6"/>
        <v>100</v>
      </c>
    </row>
    <row r="257" spans="1:9">
      <c r="A257" s="170" t="str">
        <f>+'11+'!A714</f>
        <v>Межбюджетные трансферты</v>
      </c>
      <c r="B257" s="170"/>
      <c r="C257" s="170" t="str">
        <f>+'11+'!C714</f>
        <v>04</v>
      </c>
      <c r="D257" s="170" t="str">
        <f>+'11+'!D714</f>
        <v>05</v>
      </c>
      <c r="E257" s="170" t="str">
        <f>+'11+'!E714</f>
        <v>7700070250</v>
      </c>
      <c r="F257" s="170" t="str">
        <f>+'11+'!F714</f>
        <v>500</v>
      </c>
      <c r="G257" s="170">
        <f>+'11+'!G714</f>
        <v>30</v>
      </c>
      <c r="H257" s="170">
        <f>+'11+'!H714</f>
        <v>30</v>
      </c>
      <c r="I257" s="275">
        <f t="shared" si="6"/>
        <v>100</v>
      </c>
    </row>
    <row r="258" spans="1:9">
      <c r="A258" s="170" t="str">
        <f>+'11+'!A715</f>
        <v>Иные межбюджетные трансферты</v>
      </c>
      <c r="B258" s="170"/>
      <c r="C258" s="170" t="str">
        <f>+'11+'!C715</f>
        <v>04</v>
      </c>
      <c r="D258" s="170" t="str">
        <f>+'11+'!D715</f>
        <v>05</v>
      </c>
      <c r="E258" s="170" t="str">
        <f>+'11+'!E715</f>
        <v>7700070250</v>
      </c>
      <c r="F258" s="170" t="str">
        <f>+'11+'!F715</f>
        <v>540</v>
      </c>
      <c r="G258" s="170">
        <f>+'11+'!G715</f>
        <v>30</v>
      </c>
      <c r="H258" s="170">
        <f>+'11+'!H715</f>
        <v>30</v>
      </c>
      <c r="I258" s="275">
        <f t="shared" si="6"/>
        <v>100</v>
      </c>
    </row>
    <row r="259" spans="1:9" ht="25.5">
      <c r="A259" s="170" t="str">
        <f>+'11+'!A716</f>
        <v>Межбюджетные трансферты на поощрение за результаты огородничества</v>
      </c>
      <c r="B259" s="170"/>
      <c r="C259" s="170" t="str">
        <f>+'11+'!C716</f>
        <v>04</v>
      </c>
      <c r="D259" s="170" t="str">
        <f>+'11+'!D716</f>
        <v>05</v>
      </c>
      <c r="E259" s="170" t="str">
        <f>+'11+'!E716</f>
        <v>7700078030</v>
      </c>
      <c r="F259" s="170">
        <f>+'11+'!F716</f>
        <v>0</v>
      </c>
      <c r="G259" s="170">
        <f>+'11+'!G716</f>
        <v>15</v>
      </c>
      <c r="H259" s="170">
        <f>+'11+'!H716</f>
        <v>15</v>
      </c>
      <c r="I259" s="275">
        <f t="shared" si="6"/>
        <v>100</v>
      </c>
    </row>
    <row r="260" spans="1:9">
      <c r="A260" s="170" t="str">
        <f>+'11+'!A717</f>
        <v>Межбюджетные трансферты</v>
      </c>
      <c r="B260" s="170"/>
      <c r="C260" s="170" t="str">
        <f>+'11+'!C717</f>
        <v>04</v>
      </c>
      <c r="D260" s="170" t="str">
        <f>+'11+'!D717</f>
        <v>05</v>
      </c>
      <c r="E260" s="170" t="str">
        <f>+'11+'!E717</f>
        <v>7700078030</v>
      </c>
      <c r="F260" s="170" t="str">
        <f>+'11+'!F717</f>
        <v>500</v>
      </c>
      <c r="G260" s="170">
        <f>+'11+'!G717</f>
        <v>15</v>
      </c>
      <c r="H260" s="170">
        <f>+'11+'!H717</f>
        <v>15</v>
      </c>
      <c r="I260" s="275">
        <f t="shared" si="6"/>
        <v>100</v>
      </c>
    </row>
    <row r="261" spans="1:9">
      <c r="A261" s="170" t="str">
        <f>+'11+'!A718</f>
        <v>Иные межбюджетные трансферты</v>
      </c>
      <c r="B261" s="170"/>
      <c r="C261" s="170" t="str">
        <f>+'11+'!C718</f>
        <v>04</v>
      </c>
      <c r="D261" s="170" t="str">
        <f>+'11+'!D718</f>
        <v>05</v>
      </c>
      <c r="E261" s="170" t="str">
        <f>+'11+'!E718</f>
        <v>7700078030</v>
      </c>
      <c r="F261" s="170" t="str">
        <f>+'11+'!F718</f>
        <v>540</v>
      </c>
      <c r="G261" s="170">
        <f>+'11+'!G718</f>
        <v>15</v>
      </c>
      <c r="H261" s="170">
        <f>+'11+'!H718</f>
        <v>15</v>
      </c>
      <c r="I261" s="275">
        <f t="shared" si="6"/>
        <v>100</v>
      </c>
    </row>
    <row r="262" spans="1:9" ht="29.25" customHeight="1">
      <c r="A262" s="173" t="str">
        <f>+'11+'!A560</f>
        <v>Дорожное хозяйство (дорожные фонды)</v>
      </c>
      <c r="B262" s="174"/>
      <c r="C262" s="174" t="str">
        <f>+'11+'!C560</f>
        <v>04</v>
      </c>
      <c r="D262" s="174" t="str">
        <f>+'11+'!D560</f>
        <v>09</v>
      </c>
      <c r="E262" s="174"/>
      <c r="F262" s="174"/>
      <c r="G262" s="219">
        <f>+G263+G270</f>
        <v>596.69108000000006</v>
      </c>
      <c r="H262" s="219">
        <f t="shared" ref="H262" si="7">+H263+H270</f>
        <v>513.60900000000004</v>
      </c>
      <c r="I262" s="275">
        <f t="shared" si="6"/>
        <v>86.07619875933122</v>
      </c>
    </row>
    <row r="263" spans="1:9" ht="25.5">
      <c r="A263" s="170" t="str">
        <f>+'11+'!A561</f>
        <v>Программа "Содержание и развитие муниципального хозяйства"</v>
      </c>
      <c r="B263" s="171"/>
      <c r="C263" s="171" t="str">
        <f>+'11+'!C561</f>
        <v>04</v>
      </c>
      <c r="D263" s="171" t="str">
        <f>+'11+'!D561</f>
        <v>09</v>
      </c>
      <c r="E263" s="171" t="str">
        <f>+'11+'!E561</f>
        <v>03 0 00 00000</v>
      </c>
      <c r="F263" s="171"/>
      <c r="G263" s="220">
        <f>+G264</f>
        <v>596.69108000000006</v>
      </c>
      <c r="H263" s="220">
        <f t="shared" ref="H263:H268" si="8">H264</f>
        <v>513.60900000000004</v>
      </c>
      <c r="I263" s="275">
        <f t="shared" si="6"/>
        <v>86.07619875933122</v>
      </c>
    </row>
    <row r="264" spans="1:9" ht="25.5">
      <c r="A264" s="170" t="str">
        <f>+'11+'!A562</f>
        <v>Подпрограмма "Развитие транспортной системы"</v>
      </c>
      <c r="B264" s="171"/>
      <c r="C264" s="171" t="str">
        <f>+'11+'!C562</f>
        <v>04</v>
      </c>
      <c r="D264" s="171" t="str">
        <f>+'11+'!D562</f>
        <v>09</v>
      </c>
      <c r="E264" s="171" t="str">
        <f>+'11+'!E562</f>
        <v>03 2 00 00000</v>
      </c>
      <c r="F264" s="171"/>
      <c r="G264" s="220">
        <f>+G265</f>
        <v>596.69108000000006</v>
      </c>
      <c r="H264" s="220">
        <f t="shared" si="8"/>
        <v>513.60900000000004</v>
      </c>
      <c r="I264" s="275">
        <f t="shared" si="6"/>
        <v>86.07619875933122</v>
      </c>
    </row>
    <row r="265" spans="1:9" ht="38.25">
      <c r="A265" s="170" t="str">
        <f>+'11+'!A563</f>
        <v>Основное мероприятие: "Организация пассажирских перевозок на маршрутах регулярного сообщения"</v>
      </c>
      <c r="B265" s="171"/>
      <c r="C265" s="171" t="str">
        <f>+'11+'!C563</f>
        <v>04</v>
      </c>
      <c r="D265" s="171" t="str">
        <f>+'11+'!D563</f>
        <v>09</v>
      </c>
      <c r="E265" s="171" t="str">
        <f>+'11+'!E563</f>
        <v>03 2 01 00000</v>
      </c>
      <c r="F265" s="171"/>
      <c r="G265" s="220">
        <f>+G266</f>
        <v>596.69108000000006</v>
      </c>
      <c r="H265" s="220">
        <f t="shared" si="8"/>
        <v>513.60900000000004</v>
      </c>
      <c r="I265" s="275">
        <f t="shared" si="6"/>
        <v>86.07619875933122</v>
      </c>
    </row>
    <row r="266" spans="1:9" ht="63.75">
      <c r="A266" s="170" t="str">
        <f>+'11+'!A564</f>
        <v>Строительство, модернизация, ремонт и содержание автомобильных дорог общего пользования, в том числе дорог в поселениях (за исключением дорог федерального значения)</v>
      </c>
      <c r="B266" s="171"/>
      <c r="C266" s="171" t="str">
        <f>+'11+'!C564</f>
        <v>04</v>
      </c>
      <c r="D266" s="171" t="str">
        <f>+'11+'!D564</f>
        <v>09</v>
      </c>
      <c r="E266" s="171" t="str">
        <f>+'11+'!E564</f>
        <v>03 2 01  07505</v>
      </c>
      <c r="F266" s="171"/>
      <c r="G266" s="220">
        <f>G267</f>
        <v>596.69108000000006</v>
      </c>
      <c r="H266" s="220">
        <f t="shared" si="8"/>
        <v>513.60900000000004</v>
      </c>
      <c r="I266" s="275">
        <f t="shared" si="6"/>
        <v>86.07619875933122</v>
      </c>
    </row>
    <row r="267" spans="1:9" ht="25.5">
      <c r="A267" s="170" t="str">
        <f>+'11+'!A565</f>
        <v>Закупка товаров, работ и услуг для государственных (муниципальных) нужд</v>
      </c>
      <c r="B267" s="171"/>
      <c r="C267" s="171" t="str">
        <f>+'11+'!C565</f>
        <v>04</v>
      </c>
      <c r="D267" s="171" t="str">
        <f>+'11+'!D565</f>
        <v>09</v>
      </c>
      <c r="E267" s="171" t="str">
        <f>+'11+'!E565</f>
        <v>03 2 01  07505</v>
      </c>
      <c r="F267" s="171" t="str">
        <f>+'11+'!F565</f>
        <v>200</v>
      </c>
      <c r="G267" s="220">
        <f>+'11+'!G565</f>
        <v>596.69108000000006</v>
      </c>
      <c r="H267" s="220">
        <f t="shared" si="8"/>
        <v>513.60900000000004</v>
      </c>
      <c r="I267" s="275">
        <f t="shared" si="6"/>
        <v>86.07619875933122</v>
      </c>
    </row>
    <row r="268" spans="1:9" ht="25.5">
      <c r="A268" s="170" t="str">
        <f>+'11+'!A566</f>
        <v>Иные закупки товаров, работ и услуг для государственных (муниципальных) нужд</v>
      </c>
      <c r="B268" s="171"/>
      <c r="C268" s="171" t="str">
        <f>+'11+'!C566</f>
        <v>04</v>
      </c>
      <c r="D268" s="171" t="str">
        <f>+'11+'!D566</f>
        <v>09</v>
      </c>
      <c r="E268" s="171" t="str">
        <f>+'11+'!E566</f>
        <v>03 2 01  07505</v>
      </c>
      <c r="F268" s="171" t="str">
        <f>+'11+'!F566</f>
        <v>240</v>
      </c>
      <c r="G268" s="220">
        <f>+'11+'!G566</f>
        <v>596.69108000000006</v>
      </c>
      <c r="H268" s="220">
        <f t="shared" si="8"/>
        <v>513.60900000000004</v>
      </c>
      <c r="I268" s="275">
        <f t="shared" si="6"/>
        <v>86.07619875933122</v>
      </c>
    </row>
    <row r="269" spans="1:9" ht="25.5">
      <c r="A269" s="170" t="str">
        <f>+'11+'!A567</f>
        <v>Прочая закупка товаров, работ и услуг для государственных (муниципальных) нужд</v>
      </c>
      <c r="B269" s="171"/>
      <c r="C269" s="171" t="str">
        <f>+'11+'!C567</f>
        <v>04</v>
      </c>
      <c r="D269" s="171" t="str">
        <f>+'11+'!D567</f>
        <v>09</v>
      </c>
      <c r="E269" s="171" t="str">
        <f>+'11+'!E567</f>
        <v>03 2 01  07505</v>
      </c>
      <c r="F269" s="171" t="str">
        <f>+'11+'!F567</f>
        <v>244</v>
      </c>
      <c r="G269" s="172">
        <f>+'11+'!G567</f>
        <v>596.69108000000006</v>
      </c>
      <c r="H269" s="172">
        <f>+'11+'!H567</f>
        <v>513.60900000000004</v>
      </c>
      <c r="I269" s="275">
        <f t="shared" si="6"/>
        <v>86.07619875933122</v>
      </c>
    </row>
    <row r="270" spans="1:9" ht="51">
      <c r="A270" s="179" t="s">
        <v>279</v>
      </c>
      <c r="B270" s="171"/>
      <c r="C270" s="117" t="s">
        <v>71</v>
      </c>
      <c r="D270" s="117" t="s">
        <v>188</v>
      </c>
      <c r="E270" s="117" t="s">
        <v>280</v>
      </c>
      <c r="F270" s="117" t="s">
        <v>670</v>
      </c>
      <c r="G270" s="220">
        <f>G271</f>
        <v>0</v>
      </c>
      <c r="H270" s="172">
        <f>H271</f>
        <v>0</v>
      </c>
      <c r="I270" s="275" t="e">
        <f t="shared" si="6"/>
        <v>#DIV/0!</v>
      </c>
    </row>
    <row r="271" spans="1:9">
      <c r="A271" s="177" t="s">
        <v>142</v>
      </c>
      <c r="B271" s="171"/>
      <c r="C271" s="117" t="s">
        <v>71</v>
      </c>
      <c r="D271" s="117" t="s">
        <v>188</v>
      </c>
      <c r="E271" s="117" t="s">
        <v>280</v>
      </c>
      <c r="F271" s="117" t="s">
        <v>275</v>
      </c>
      <c r="G271" s="220">
        <f>G272</f>
        <v>0</v>
      </c>
      <c r="H271" s="172">
        <f>H272</f>
        <v>0</v>
      </c>
      <c r="I271" s="275" t="e">
        <f t="shared" si="6"/>
        <v>#DIV/0!</v>
      </c>
    </row>
    <row r="272" spans="1:9">
      <c r="A272" s="177" t="s">
        <v>620</v>
      </c>
      <c r="B272" s="171"/>
      <c r="C272" s="117" t="s">
        <v>71</v>
      </c>
      <c r="D272" s="117" t="s">
        <v>188</v>
      </c>
      <c r="E272" s="117" t="s">
        <v>280</v>
      </c>
      <c r="F272" s="117" t="s">
        <v>627</v>
      </c>
      <c r="G272" s="220"/>
      <c r="I272" s="275" t="e">
        <f t="shared" si="6"/>
        <v>#DIV/0!</v>
      </c>
    </row>
    <row r="273" spans="1:9">
      <c r="A273" s="172"/>
      <c r="I273" s="275" t="e">
        <f t="shared" ref="I273:I336" si="9">H273/G273*100</f>
        <v>#DIV/0!</v>
      </c>
    </row>
    <row r="274" spans="1:9" ht="37.5" customHeight="1">
      <c r="A274" s="173" t="str">
        <f>+'11+'!A568</f>
        <v xml:space="preserve">Другие вопросы в области национальной экономики </v>
      </c>
      <c r="B274" s="174"/>
      <c r="C274" s="174" t="str">
        <f>+'11+'!C568</f>
        <v>04</v>
      </c>
      <c r="D274" s="174" t="str">
        <f>+'11+'!D568</f>
        <v>12</v>
      </c>
      <c r="E274" s="174"/>
      <c r="F274" s="174"/>
      <c r="G274" s="178">
        <f>G275+G285</f>
        <v>683.22604999999999</v>
      </c>
      <c r="H274" s="178">
        <f t="shared" ref="H274" si="10">H275+H285</f>
        <v>683.22604999999999</v>
      </c>
      <c r="I274" s="275">
        <f t="shared" si="9"/>
        <v>100</v>
      </c>
    </row>
    <row r="275" spans="1:9" ht="63.75">
      <c r="A275" s="170" t="str">
        <f>+'11+'!A569</f>
        <v>Программа "Развитие земельно-имущественных отношений и градостроительства на территории Овюрского кожууна Республики Тыва на 2016 - 2018 годы"</v>
      </c>
      <c r="B275" s="171"/>
      <c r="C275" s="171" t="str">
        <f>+'11+'!C569</f>
        <v>04</v>
      </c>
      <c r="D275" s="171" t="str">
        <f>+'11+'!D569</f>
        <v>12</v>
      </c>
      <c r="E275" s="171" t="str">
        <f>+'11+'!E569</f>
        <v>10 0 00 00000</v>
      </c>
      <c r="F275" s="171"/>
      <c r="G275" s="172">
        <f>+'11+'!G569</f>
        <v>392.4</v>
      </c>
      <c r="H275" s="172">
        <f>+'11+'!H569</f>
        <v>392.4</v>
      </c>
      <c r="I275" s="275">
        <f t="shared" si="9"/>
        <v>100</v>
      </c>
    </row>
    <row r="276" spans="1:9" ht="25.5">
      <c r="A276" s="170" t="str">
        <f>+'11+'!A570</f>
        <v>Подпрограмма "Развитие землеустройства и градостроительства</v>
      </c>
      <c r="B276" s="171"/>
      <c r="C276" s="171" t="str">
        <f>+'11+'!C570</f>
        <v>04</v>
      </c>
      <c r="D276" s="171" t="str">
        <f>+'11+'!D570</f>
        <v>12</v>
      </c>
      <c r="E276" s="171" t="str">
        <f>+'11+'!E570</f>
        <v>10 1 00 00000</v>
      </c>
      <c r="F276" s="171"/>
      <c r="G276" s="172">
        <f>+'11+'!G570</f>
        <v>392.4</v>
      </c>
      <c r="H276" s="172">
        <f>+'11+'!H570</f>
        <v>392.4</v>
      </c>
      <c r="I276" s="275">
        <f t="shared" si="9"/>
        <v>100</v>
      </c>
    </row>
    <row r="277" spans="1:9" ht="25.5">
      <c r="A277" s="170" t="str">
        <f>+'11+'!A571</f>
        <v>Основное мероприятие: "Реализация градостроительной деятельности"</v>
      </c>
      <c r="B277" s="171"/>
      <c r="C277" s="171" t="str">
        <f>+'11+'!C571</f>
        <v>04</v>
      </c>
      <c r="D277" s="171" t="str">
        <f>+'11+'!D571</f>
        <v>12</v>
      </c>
      <c r="E277" s="171" t="str">
        <f>+'11+'!E571</f>
        <v>10 1 01 00000</v>
      </c>
      <c r="F277" s="171"/>
      <c r="G277" s="172">
        <f>+'11+'!G571</f>
        <v>392.4</v>
      </c>
      <c r="H277" s="172">
        <f>+'11+'!H571</f>
        <v>392.4</v>
      </c>
      <c r="I277" s="275">
        <f t="shared" si="9"/>
        <v>100</v>
      </c>
    </row>
    <row r="278" spans="1:9" ht="25.5">
      <c r="A278" s="170" t="str">
        <f>+'11+'!A572</f>
        <v>Мероприятия по подготовке документов территориального планирования</v>
      </c>
      <c r="B278" s="171"/>
      <c r="C278" s="171" t="str">
        <f>+'11+'!C572</f>
        <v>04</v>
      </c>
      <c r="D278" s="171" t="str">
        <f>+'11+'!D572</f>
        <v>12</v>
      </c>
      <c r="E278" s="171" t="str">
        <f>+'11+'!E572</f>
        <v>10 1 01 75030</v>
      </c>
      <c r="F278" s="171"/>
      <c r="G278" s="172">
        <f>+'11+'!G572</f>
        <v>392.4</v>
      </c>
      <c r="H278" s="172">
        <f>+'11+'!H572</f>
        <v>392.4</v>
      </c>
      <c r="I278" s="275">
        <f t="shared" si="9"/>
        <v>100</v>
      </c>
    </row>
    <row r="279" spans="1:9" ht="25.5">
      <c r="A279" s="170" t="str">
        <f>+'11+'!A573</f>
        <v>Закупка товаров, работ и услуг для государственных (муниципальных) нужд</v>
      </c>
      <c r="B279" s="171"/>
      <c r="C279" s="171" t="str">
        <f>+'11+'!C573</f>
        <v>04</v>
      </c>
      <c r="D279" s="171" t="str">
        <f>+'11+'!D573</f>
        <v>12</v>
      </c>
      <c r="E279" s="171" t="str">
        <f>+'11+'!E573</f>
        <v>10 1 01 75030</v>
      </c>
      <c r="F279" s="171" t="str">
        <f>+'11+'!F573</f>
        <v>200</v>
      </c>
      <c r="G279" s="172">
        <f>+'11+'!G573</f>
        <v>392.4</v>
      </c>
      <c r="H279" s="172">
        <f>+'11+'!H573</f>
        <v>392.4</v>
      </c>
      <c r="I279" s="275">
        <f t="shared" si="9"/>
        <v>100</v>
      </c>
    </row>
    <row r="280" spans="1:9" ht="25.5">
      <c r="A280" s="170" t="str">
        <f>+'11+'!A574</f>
        <v>Иные закупки товаров, работ и услуг для государственных (муниципальных) нужд</v>
      </c>
      <c r="B280" s="171"/>
      <c r="C280" s="171" t="str">
        <f>+'11+'!C574</f>
        <v>04</v>
      </c>
      <c r="D280" s="171" t="str">
        <f>+'11+'!D574</f>
        <v>12</v>
      </c>
      <c r="E280" s="171" t="str">
        <f>+'11+'!E574</f>
        <v>10 1 01 75030</v>
      </c>
      <c r="F280" s="171" t="str">
        <f>+'11+'!F574</f>
        <v>240</v>
      </c>
      <c r="G280" s="172">
        <f>+'11+'!G574</f>
        <v>392.4</v>
      </c>
      <c r="H280" s="172">
        <f>+'11+'!H574</f>
        <v>392.4</v>
      </c>
      <c r="I280" s="275">
        <f t="shared" si="9"/>
        <v>100</v>
      </c>
    </row>
    <row r="281" spans="1:9" ht="25.5">
      <c r="A281" s="170" t="str">
        <f>+'11+'!A575</f>
        <v>Прочая закупка товаров, работ и услуг для государственных (муниципальных) нужд</v>
      </c>
      <c r="B281" s="171"/>
      <c r="C281" s="171" t="str">
        <f>+'11+'!C575</f>
        <v>04</v>
      </c>
      <c r="D281" s="171" t="str">
        <f>+'11+'!D575</f>
        <v>12</v>
      </c>
      <c r="E281" s="171" t="str">
        <f>+'11+'!E575</f>
        <v>10 1 01 75030</v>
      </c>
      <c r="F281" s="171" t="str">
        <f>+'11+'!F575</f>
        <v>244</v>
      </c>
      <c r="G281" s="172">
        <f>+'11+'!G575</f>
        <v>392.4</v>
      </c>
      <c r="H281" s="172">
        <f>+'11+'!H575</f>
        <v>392.4</v>
      </c>
      <c r="I281" s="275">
        <f t="shared" si="9"/>
        <v>100</v>
      </c>
    </row>
    <row r="282" spans="1:9" hidden="1">
      <c r="A282" s="170" t="str">
        <f>+'11+'!A576</f>
        <v>Иные бюджетные ассигнования</v>
      </c>
      <c r="B282" s="170"/>
      <c r="C282" s="171" t="str">
        <f>+'11+'!C576</f>
        <v>04</v>
      </c>
      <c r="D282" s="171" t="str">
        <f>+'11+'!D576</f>
        <v>12</v>
      </c>
      <c r="E282" s="171" t="str">
        <f>+'11+'!E576</f>
        <v>10 1 01 75030</v>
      </c>
      <c r="F282" s="171" t="str">
        <f>+'11+'!F576</f>
        <v>800</v>
      </c>
      <c r="G282" s="172">
        <f>+'11+'!G576</f>
        <v>0</v>
      </c>
      <c r="H282" s="172">
        <f>+'11+'!H576</f>
        <v>0</v>
      </c>
      <c r="I282" s="275" t="e">
        <f t="shared" si="9"/>
        <v>#DIV/0!</v>
      </c>
    </row>
    <row r="283" spans="1:9" hidden="1">
      <c r="A283" s="170" t="str">
        <f>+'11+'!A577</f>
        <v>Исполнение судебных актов</v>
      </c>
      <c r="B283" s="170"/>
      <c r="C283" s="171" t="str">
        <f>+'11+'!C577</f>
        <v>04</v>
      </c>
      <c r="D283" s="171" t="str">
        <f>+'11+'!D577</f>
        <v>12</v>
      </c>
      <c r="E283" s="171" t="str">
        <f>+'11+'!E577</f>
        <v>10 1 01 75030</v>
      </c>
      <c r="F283" s="171" t="str">
        <f>+'11+'!F577</f>
        <v>830</v>
      </c>
      <c r="G283" s="172">
        <f>+'11+'!G577</f>
        <v>0</v>
      </c>
      <c r="H283" s="172">
        <f>+'11+'!H577</f>
        <v>0</v>
      </c>
      <c r="I283" s="275" t="e">
        <f t="shared" si="9"/>
        <v>#DIV/0!</v>
      </c>
    </row>
    <row r="284" spans="1:9" ht="38.25" hidden="1">
      <c r="A284" s="170" t="str">
        <f>+'11+'!A578</f>
        <v xml:space="preserve"> Исполнение судебных актов Российской Федерации
и мировых соглашений по возмещению причиненного вреда</v>
      </c>
      <c r="B284" s="170"/>
      <c r="C284" s="171" t="str">
        <f>+'11+'!C578</f>
        <v>04</v>
      </c>
      <c r="D284" s="171" t="str">
        <f>+'11+'!D578</f>
        <v>12</v>
      </c>
      <c r="E284" s="171" t="str">
        <f>+'11+'!E578</f>
        <v>10 1 01 75030</v>
      </c>
      <c r="F284" s="171" t="str">
        <f>+'11+'!F578</f>
        <v>831</v>
      </c>
      <c r="G284" s="172">
        <f>+'11+'!G578</f>
        <v>0</v>
      </c>
      <c r="H284" s="172">
        <f>+'11+'!H578</f>
        <v>0</v>
      </c>
      <c r="I284" s="275" t="e">
        <f t="shared" si="9"/>
        <v>#DIV/0!</v>
      </c>
    </row>
    <row r="285" spans="1:9" ht="25.5">
      <c r="A285" s="170" t="str">
        <f>+'11+'!A241</f>
        <v>Учреждения по обеспечению хозяйственного обслуживания</v>
      </c>
      <c r="B285" s="171"/>
      <c r="C285" s="171" t="str">
        <f>+'11+'!C241</f>
        <v>04</v>
      </c>
      <c r="D285" s="171" t="str">
        <f>+'11+'!D241</f>
        <v>12</v>
      </c>
      <c r="E285" s="171" t="str">
        <f>+'11+'!E241</f>
        <v>77 0 93 19000</v>
      </c>
      <c r="F285" s="171"/>
      <c r="G285" s="172">
        <f>+'11+'!G241</f>
        <v>290.82605000000001</v>
      </c>
      <c r="H285" s="172">
        <f>+'11+'!H241</f>
        <v>290.82605000000001</v>
      </c>
      <c r="I285" s="275">
        <f t="shared" si="9"/>
        <v>100</v>
      </c>
    </row>
    <row r="286" spans="1:9" ht="76.5">
      <c r="A286" s="170" t="str">
        <f>+'11+'!A243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86" s="171"/>
      <c r="C286" s="171" t="str">
        <f>+'11+'!C243</f>
        <v>04</v>
      </c>
      <c r="D286" s="171" t="str">
        <f>+'11+'!D243</f>
        <v>12</v>
      </c>
      <c r="E286" s="171" t="str">
        <f>+'11+'!E243</f>
        <v>77 0 93 19000</v>
      </c>
      <c r="F286" s="171" t="str">
        <f>+'11+'!F243</f>
        <v>100</v>
      </c>
      <c r="G286" s="172">
        <f>+'11+'!G243</f>
        <v>290.82605000000001</v>
      </c>
      <c r="H286" s="172">
        <f>+'11+'!H243</f>
        <v>290.82605000000001</v>
      </c>
      <c r="I286" s="275">
        <f t="shared" si="9"/>
        <v>100</v>
      </c>
    </row>
    <row r="287" spans="1:9" ht="25.5">
      <c r="A287" s="170" t="str">
        <f>+'11+'!A244</f>
        <v>Расходы на выплаты персоналу государственных (муниципальных) органов</v>
      </c>
      <c r="B287" s="171"/>
      <c r="C287" s="171" t="str">
        <f>+'11+'!C244</f>
        <v>04</v>
      </c>
      <c r="D287" s="171" t="str">
        <f>+'11+'!D244</f>
        <v>12</v>
      </c>
      <c r="E287" s="171" t="str">
        <f>+'11+'!E244</f>
        <v>77 0 93 19000</v>
      </c>
      <c r="F287" s="171" t="str">
        <f>+'11+'!F244</f>
        <v>120</v>
      </c>
      <c r="G287" s="172">
        <f>+'11+'!G244</f>
        <v>290.82605000000001</v>
      </c>
      <c r="H287" s="172">
        <f>+'11+'!H244</f>
        <v>290.82605000000001</v>
      </c>
      <c r="I287" s="275">
        <f t="shared" si="9"/>
        <v>100</v>
      </c>
    </row>
    <row r="288" spans="1:9">
      <c r="A288" s="170" t="str">
        <f>+'11+'!A245</f>
        <v>Фонд оплаты труда и страховые взносы</v>
      </c>
      <c r="B288" s="171"/>
      <c r="C288" s="171" t="str">
        <f>+'11+'!C245</f>
        <v>04</v>
      </c>
      <c r="D288" s="171" t="str">
        <f>+'11+'!D245</f>
        <v>12</v>
      </c>
      <c r="E288" s="171" t="str">
        <f>+'11+'!E245</f>
        <v>77 0 93 19000</v>
      </c>
      <c r="F288" s="171" t="str">
        <f>+'11+'!F245</f>
        <v>121</v>
      </c>
      <c r="G288" s="172">
        <f>+'11+'!G245</f>
        <v>223.36869999999999</v>
      </c>
      <c r="H288" s="172">
        <f>+'11+'!H245</f>
        <v>223.36869999999999</v>
      </c>
      <c r="I288" s="275">
        <f t="shared" si="9"/>
        <v>100</v>
      </c>
    </row>
    <row r="289" spans="1:10" ht="25.5" hidden="1">
      <c r="A289" s="170" t="str">
        <f>+'11+'!A246</f>
        <v>Иные выплаты персоналу, за исключением фонда оплаты труда</v>
      </c>
      <c r="B289" s="171"/>
      <c r="C289" s="171" t="str">
        <f>+'11+'!C246</f>
        <v>04</v>
      </c>
      <c r="D289" s="171" t="str">
        <f>+'11+'!D246</f>
        <v>12</v>
      </c>
      <c r="E289" s="171" t="str">
        <f>+'11+'!E246</f>
        <v>77 0 93 19000</v>
      </c>
      <c r="F289" s="171" t="str">
        <f>+'11+'!F246</f>
        <v>122</v>
      </c>
      <c r="G289" s="172">
        <f>+'11+'!G246</f>
        <v>0</v>
      </c>
      <c r="H289" s="172">
        <f>+'11+'!H246</f>
        <v>0</v>
      </c>
      <c r="I289" s="275" t="e">
        <f t="shared" si="9"/>
        <v>#DIV/0!</v>
      </c>
    </row>
    <row r="290" spans="1:10" ht="51">
      <c r="A290" s="170" t="str">
        <f>+'11+'!A247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290" s="171"/>
      <c r="C290" s="171" t="str">
        <f>+'11+'!C247</f>
        <v>04</v>
      </c>
      <c r="D290" s="171" t="str">
        <f>+'11+'!D247</f>
        <v>12</v>
      </c>
      <c r="E290" s="171" t="str">
        <f>+'11+'!E247</f>
        <v>77 0 93 19000</v>
      </c>
      <c r="F290" s="171" t="str">
        <f>+'11+'!F247</f>
        <v>129</v>
      </c>
      <c r="G290" s="172">
        <f>+'11+'!G247</f>
        <v>67.457350000000005</v>
      </c>
      <c r="H290" s="172">
        <f>+'11+'!H247</f>
        <v>67.457350000000005</v>
      </c>
      <c r="I290" s="275">
        <f t="shared" si="9"/>
        <v>100</v>
      </c>
    </row>
    <row r="291" spans="1:10" ht="19.5" customHeight="1">
      <c r="A291" s="216" t="str">
        <f>+'11+'!A579</f>
        <v>Жилищно-коммунальное хозяйство</v>
      </c>
      <c r="B291" s="217"/>
      <c r="C291" s="217" t="str">
        <f>+'11+'!C579</f>
        <v>05</v>
      </c>
      <c r="D291" s="217"/>
      <c r="E291" s="217"/>
      <c r="F291" s="217"/>
      <c r="G291" s="221">
        <f>+G292+G302</f>
        <v>2009.9</v>
      </c>
      <c r="H291" s="221">
        <f>+H292+H302</f>
        <v>2009.87131</v>
      </c>
      <c r="I291" s="275">
        <f t="shared" si="9"/>
        <v>99.998572565799293</v>
      </c>
      <c r="J291" s="172">
        <f>'11+'!H579</f>
        <v>2009.87131</v>
      </c>
    </row>
    <row r="292" spans="1:10">
      <c r="A292" s="170" t="str">
        <f>+'11+'!A580</f>
        <v>Коммунальное хозяйство</v>
      </c>
      <c r="B292" s="170"/>
      <c r="C292" s="171" t="str">
        <f>+'11+'!C580</f>
        <v>05</v>
      </c>
      <c r="D292" s="171" t="str">
        <f>+'11+'!D580</f>
        <v>02</v>
      </c>
      <c r="E292" s="171">
        <f>+'11+'!E580</f>
        <v>0</v>
      </c>
      <c r="F292" s="171">
        <f>+'11+'!F580</f>
        <v>0</v>
      </c>
      <c r="G292" s="214">
        <f t="shared" ref="G292:H294" si="11">+G293</f>
        <v>1368</v>
      </c>
      <c r="H292" s="214">
        <f t="shared" si="11"/>
        <v>1368</v>
      </c>
      <c r="I292" s="275">
        <f t="shared" si="9"/>
        <v>100</v>
      </c>
    </row>
    <row r="293" spans="1:10">
      <c r="A293" s="170" t="str">
        <f>+'11+'!A581</f>
        <v>Международное сотрудничество</v>
      </c>
      <c r="B293" s="170"/>
      <c r="C293" s="171" t="str">
        <f>+'11+'!C581</f>
        <v>05</v>
      </c>
      <c r="D293" s="171" t="str">
        <f>+'11+'!D581</f>
        <v>02</v>
      </c>
      <c r="E293" s="171" t="str">
        <f>+'11+'!E581</f>
        <v>03 0 00 00000</v>
      </c>
      <c r="F293" s="171">
        <f>+'11+'!F581</f>
        <v>0</v>
      </c>
      <c r="G293" s="172">
        <f t="shared" si="11"/>
        <v>1368</v>
      </c>
      <c r="H293" s="172">
        <f t="shared" si="11"/>
        <v>1368</v>
      </c>
      <c r="I293" s="275">
        <f t="shared" si="9"/>
        <v>100</v>
      </c>
    </row>
    <row r="294" spans="1:10">
      <c r="A294" s="170">
        <f>+'11+'!A582</f>
        <v>0</v>
      </c>
      <c r="B294" s="170"/>
      <c r="C294" s="171" t="str">
        <f>+'11+'!C582</f>
        <v>05</v>
      </c>
      <c r="D294" s="171" t="str">
        <f>+'11+'!D582</f>
        <v>02</v>
      </c>
      <c r="E294" s="171" t="str">
        <f>+'11+'!E582</f>
        <v>03 1 00 00000</v>
      </c>
      <c r="F294" s="171">
        <f>+'11+'!F582</f>
        <v>0</v>
      </c>
      <c r="G294" s="172">
        <f t="shared" si="11"/>
        <v>1368</v>
      </c>
      <c r="H294" s="172">
        <f t="shared" si="11"/>
        <v>1368</v>
      </c>
      <c r="I294" s="275">
        <f t="shared" si="9"/>
        <v>100</v>
      </c>
    </row>
    <row r="295" spans="1:10" ht="25.5">
      <c r="A295" s="170" t="str">
        <f>+'11+'!A583</f>
        <v>Субсидии на строительство и реконструкцию локальных систем водоснабжения</v>
      </c>
      <c r="B295" s="170"/>
      <c r="C295" s="171" t="str">
        <f>+'11+'!C583</f>
        <v>05</v>
      </c>
      <c r="D295" s="171" t="str">
        <f>+'11+'!D583</f>
        <v>02</v>
      </c>
      <c r="E295" s="171" t="str">
        <f>+'11+'!E583</f>
        <v>03 1 01 00000</v>
      </c>
      <c r="F295" s="171">
        <f>+'11+'!F583</f>
        <v>0</v>
      </c>
      <c r="G295" s="172">
        <f>+G296+G299</f>
        <v>1368</v>
      </c>
      <c r="H295" s="172">
        <f>+H296+H299</f>
        <v>1368</v>
      </c>
      <c r="I295" s="275">
        <f t="shared" si="9"/>
        <v>100</v>
      </c>
    </row>
    <row r="296" spans="1:10" ht="25.5">
      <c r="A296" s="170" t="str">
        <f>+'11+'!A584</f>
        <v>Закупка товаров, работ и услуг для государственных (муниципальных) нужд</v>
      </c>
      <c r="B296" s="170"/>
      <c r="C296" s="171" t="str">
        <f>+'11+'!C584</f>
        <v>05</v>
      </c>
      <c r="D296" s="171" t="str">
        <f>+'11+'!D584</f>
        <v>02</v>
      </c>
      <c r="E296" s="171" t="str">
        <f>+'11+'!E584</f>
        <v>03 1 01 75030</v>
      </c>
      <c r="F296" s="171" t="str">
        <f>+'11+'!F584</f>
        <v>200</v>
      </c>
      <c r="G296" s="172">
        <f>+G297</f>
        <v>50</v>
      </c>
      <c r="H296" s="172">
        <f>+H297</f>
        <v>50</v>
      </c>
      <c r="I296" s="275">
        <f t="shared" si="9"/>
        <v>100</v>
      </c>
    </row>
    <row r="297" spans="1:10" ht="25.5">
      <c r="A297" s="170" t="str">
        <f>+'11+'!A585</f>
        <v>Иные закупки товаров, работ и услуг для государственных (муниципальных) нужд</v>
      </c>
      <c r="B297" s="170"/>
      <c r="C297" s="171" t="str">
        <f>+'11+'!C585</f>
        <v>05</v>
      </c>
      <c r="D297" s="171" t="str">
        <f>+'11+'!D585</f>
        <v>02</v>
      </c>
      <c r="E297" s="171" t="str">
        <f>+'11+'!E585</f>
        <v>03 1 01 75030</v>
      </c>
      <c r="F297" s="171" t="str">
        <f>+'11+'!F585</f>
        <v>240</v>
      </c>
      <c r="G297" s="172">
        <f>+G298</f>
        <v>50</v>
      </c>
      <c r="H297" s="172">
        <f>+H298</f>
        <v>50</v>
      </c>
      <c r="I297" s="275">
        <f t="shared" si="9"/>
        <v>100</v>
      </c>
    </row>
    <row r="298" spans="1:10" ht="25.5">
      <c r="A298" s="170" t="str">
        <f>+'11+'!A586</f>
        <v>Прочая закупка товаров, работ и услуг для государственных (муниципальных) нужд</v>
      </c>
      <c r="B298" s="170"/>
      <c r="C298" s="171" t="str">
        <f>+'11+'!C586</f>
        <v>05</v>
      </c>
      <c r="D298" s="171" t="str">
        <f>+'11+'!D586</f>
        <v>02</v>
      </c>
      <c r="E298" s="171" t="str">
        <f>+'11+'!E586</f>
        <v>03 1 01 75030</v>
      </c>
      <c r="F298" s="171" t="str">
        <f>+'11+'!F586</f>
        <v>244</v>
      </c>
      <c r="G298" s="172">
        <f>+'11+'!G586</f>
        <v>50</v>
      </c>
      <c r="H298" s="172">
        <f>+'11+'!H586</f>
        <v>50</v>
      </c>
      <c r="I298" s="275">
        <f t="shared" si="9"/>
        <v>100</v>
      </c>
    </row>
    <row r="299" spans="1:10" ht="38.25">
      <c r="A299" s="170" t="str">
        <f>+'11+'!A587</f>
        <v>Капитальные вложения в объекты государственной
(муниципальной) собственности</v>
      </c>
      <c r="B299" s="170"/>
      <c r="C299" s="171" t="str">
        <f>+'11+'!C587</f>
        <v>05</v>
      </c>
      <c r="D299" s="171" t="str">
        <f>+'11+'!D587</f>
        <v>02</v>
      </c>
      <c r="E299" s="171" t="str">
        <f>+'11+'!E587</f>
        <v>03 1 01 75030</v>
      </c>
      <c r="F299" s="171" t="str">
        <f>+'11+'!F587</f>
        <v>400</v>
      </c>
      <c r="G299" s="172">
        <f>+G300</f>
        <v>1318</v>
      </c>
      <c r="H299" s="172">
        <f>+H300</f>
        <v>1318</v>
      </c>
      <c r="I299" s="275">
        <f t="shared" si="9"/>
        <v>100</v>
      </c>
    </row>
    <row r="300" spans="1:10">
      <c r="A300" s="170" t="str">
        <f>+'11+'!A588</f>
        <v>Бюджетные инвестиции</v>
      </c>
      <c r="B300" s="170"/>
      <c r="C300" s="171" t="str">
        <f>+'11+'!C588</f>
        <v>05</v>
      </c>
      <c r="D300" s="171" t="str">
        <f>+'11+'!D588</f>
        <v>02</v>
      </c>
      <c r="E300" s="171" t="str">
        <f>+'11+'!E588</f>
        <v>03 1 01 75030</v>
      </c>
      <c r="F300" s="171" t="str">
        <f>+'11+'!F588</f>
        <v>410</v>
      </c>
      <c r="G300" s="172">
        <f>+G301</f>
        <v>1318</v>
      </c>
      <c r="H300" s="172">
        <f>+H301</f>
        <v>1318</v>
      </c>
      <c r="I300" s="275">
        <f t="shared" si="9"/>
        <v>100</v>
      </c>
    </row>
    <row r="301" spans="1:10" ht="38.25">
      <c r="A301" s="170" t="str">
        <f>+'11+'!A589</f>
        <v>Бюджетные инвестиции в объекты капитального
строительства государственной (муниципальной) собственности</v>
      </c>
      <c r="B301" s="170"/>
      <c r="C301" s="171" t="str">
        <f>+'11+'!C589</f>
        <v>05</v>
      </c>
      <c r="D301" s="171" t="str">
        <f>+'11+'!D589</f>
        <v>02</v>
      </c>
      <c r="E301" s="171" t="str">
        <f>+'11+'!E589</f>
        <v>03 1 01 75030</v>
      </c>
      <c r="F301" s="171" t="str">
        <f>+'11+'!F589</f>
        <v>414</v>
      </c>
      <c r="G301" s="172">
        <f>+'11+'!G589</f>
        <v>1318</v>
      </c>
      <c r="H301" s="172">
        <f>+'11+'!H589</f>
        <v>1318</v>
      </c>
      <c r="I301" s="275">
        <f t="shared" si="9"/>
        <v>100</v>
      </c>
    </row>
    <row r="302" spans="1:10">
      <c r="A302" s="170" t="str">
        <f>+'11+'!A590</f>
        <v>Благоустройство</v>
      </c>
      <c r="B302" s="171"/>
      <c r="C302" s="171" t="str">
        <f>+'11+'!C590</f>
        <v>05</v>
      </c>
      <c r="D302" s="171" t="str">
        <f>+'11+'!D590</f>
        <v>03</v>
      </c>
      <c r="E302" s="171">
        <f>+'11+'!E590</f>
        <v>0</v>
      </c>
      <c r="F302" s="171"/>
      <c r="G302" s="172">
        <f>+'11+'!G590</f>
        <v>641.9</v>
      </c>
      <c r="H302" s="172">
        <f>+'11+'!H590</f>
        <v>641.87130999999999</v>
      </c>
      <c r="I302" s="275">
        <f t="shared" si="9"/>
        <v>99.995530456457388</v>
      </c>
    </row>
    <row r="303" spans="1:10" ht="25.5">
      <c r="A303" s="170" t="str">
        <f>+'11+'!A591</f>
        <v>Программа "Содержание и развитие муниципального хозяйства"</v>
      </c>
      <c r="B303" s="171"/>
      <c r="C303" s="171" t="str">
        <f>+'11+'!C591</f>
        <v>05</v>
      </c>
      <c r="D303" s="171" t="str">
        <f>+'11+'!D591</f>
        <v>03</v>
      </c>
      <c r="E303" s="171" t="str">
        <f>+'11+'!E591</f>
        <v>03 0 00 00000</v>
      </c>
      <c r="F303" s="171"/>
      <c r="G303" s="172">
        <f>+'11+'!G591</f>
        <v>641.9</v>
      </c>
      <c r="H303" s="172">
        <f>+'11+'!H591</f>
        <v>641.87130999999999</v>
      </c>
      <c r="I303" s="275">
        <f t="shared" si="9"/>
        <v>99.995530456457388</v>
      </c>
    </row>
    <row r="304" spans="1:10">
      <c r="A304" s="170" t="str">
        <f>+'11+'!A592</f>
        <v>Подпрограмма "Благоустройство"</v>
      </c>
      <c r="B304" s="171"/>
      <c r="C304" s="171" t="str">
        <f>+'11+'!C592</f>
        <v>05</v>
      </c>
      <c r="D304" s="171" t="str">
        <f>+'11+'!D592</f>
        <v>03</v>
      </c>
      <c r="E304" s="171" t="str">
        <f>+'11+'!E592</f>
        <v>03 1 00 00000</v>
      </c>
      <c r="F304" s="171"/>
      <c r="G304" s="172">
        <f>+'11+'!G592</f>
        <v>641.9</v>
      </c>
      <c r="H304" s="172">
        <f>+'11+'!H592</f>
        <v>641.87130999999999</v>
      </c>
      <c r="I304" s="275">
        <f t="shared" si="9"/>
        <v>99.995530456457388</v>
      </c>
    </row>
    <row r="305" spans="1:10" ht="25.5">
      <c r="A305" s="170" t="str">
        <f>+'11+'!A593</f>
        <v>Основное мероприятие: Благоустройство территории поселения</v>
      </c>
      <c r="B305" s="171"/>
      <c r="C305" s="171" t="str">
        <f>+'11+'!C593</f>
        <v>05</v>
      </c>
      <c r="D305" s="171" t="str">
        <f>+'11+'!D593</f>
        <v>03</v>
      </c>
      <c r="E305" s="171" t="str">
        <f>+'11+'!E593</f>
        <v>03 1 01 00000</v>
      </c>
      <c r="F305" s="171">
        <f>+'11+'!F593</f>
        <v>0</v>
      </c>
      <c r="G305" s="172">
        <f>+'11+'!G593</f>
        <v>641.9</v>
      </c>
      <c r="H305" s="172">
        <f>+'11+'!H593</f>
        <v>641.87130999999999</v>
      </c>
      <c r="I305" s="275">
        <f t="shared" si="9"/>
        <v>99.995530456457388</v>
      </c>
    </row>
    <row r="306" spans="1:10">
      <c r="A306" s="170" t="str">
        <f>+'11+'!A594</f>
        <v>Благоустройство территории поселения</v>
      </c>
      <c r="B306" s="171"/>
      <c r="C306" s="171" t="str">
        <f>+'11+'!C594</f>
        <v>05</v>
      </c>
      <c r="D306" s="171" t="str">
        <f>+'11+'!D594</f>
        <v>03</v>
      </c>
      <c r="E306" s="171" t="str">
        <f>+'11+'!E594</f>
        <v>03 1 01 07011</v>
      </c>
      <c r="F306" s="171">
        <f>+'11+'!F594</f>
        <v>0</v>
      </c>
      <c r="G306" s="172">
        <f>+'11+'!G594</f>
        <v>641.9</v>
      </c>
      <c r="H306" s="172">
        <f>+'11+'!H594</f>
        <v>641.87130999999999</v>
      </c>
      <c r="I306" s="275">
        <f t="shared" si="9"/>
        <v>99.995530456457388</v>
      </c>
    </row>
    <row r="307" spans="1:10" ht="25.5">
      <c r="A307" s="170" t="str">
        <f>+'11+'!A595</f>
        <v>Закупка товаров, работ и услуг для государственных (муниципальных) нужд</v>
      </c>
      <c r="B307" s="171"/>
      <c r="C307" s="171" t="str">
        <f>+'11+'!C595</f>
        <v>05</v>
      </c>
      <c r="D307" s="171" t="str">
        <f>+'11+'!D595</f>
        <v>03</v>
      </c>
      <c r="E307" s="171" t="str">
        <f>+'11+'!E595</f>
        <v>03 1 01 07011</v>
      </c>
      <c r="F307" s="171" t="str">
        <f>+'11+'!F595</f>
        <v>200</v>
      </c>
      <c r="G307" s="172">
        <f>+'11+'!G595</f>
        <v>641.9</v>
      </c>
      <c r="H307" s="172">
        <f>+'11+'!H595</f>
        <v>641.87130999999999</v>
      </c>
      <c r="I307" s="275">
        <f t="shared" si="9"/>
        <v>99.995530456457388</v>
      </c>
    </row>
    <row r="308" spans="1:10" ht="25.5">
      <c r="A308" s="170" t="str">
        <f>+'11+'!A596</f>
        <v>Иные закупки товаров, работ и услуг для государственных (муниципальных) нужд</v>
      </c>
      <c r="B308" s="171"/>
      <c r="C308" s="171" t="str">
        <f>+'11+'!C596</f>
        <v>05</v>
      </c>
      <c r="D308" s="171" t="str">
        <f>+'11+'!D596</f>
        <v>03</v>
      </c>
      <c r="E308" s="171" t="str">
        <f>+'11+'!E596</f>
        <v>03 1 01 07011</v>
      </c>
      <c r="F308" s="171" t="str">
        <f>+'11+'!F596</f>
        <v>240</v>
      </c>
      <c r="G308" s="172">
        <f>+'11+'!G596</f>
        <v>641.9</v>
      </c>
      <c r="H308" s="172">
        <f>+'11+'!H596</f>
        <v>641.87130999999999</v>
      </c>
      <c r="I308" s="275">
        <f t="shared" si="9"/>
        <v>99.995530456457388</v>
      </c>
    </row>
    <row r="309" spans="1:10" ht="25.5">
      <c r="A309" s="170" t="str">
        <f>+'11+'!A597</f>
        <v>Прочая закупка товаров, работ и услуг для государственных (муниципальных) нужд</v>
      </c>
      <c r="B309" s="171"/>
      <c r="C309" s="171" t="str">
        <f>+'11+'!C597</f>
        <v>05</v>
      </c>
      <c r="D309" s="171" t="str">
        <f>+'11+'!D597</f>
        <v>03</v>
      </c>
      <c r="E309" s="171" t="str">
        <f>+'11+'!E597</f>
        <v>03 1 01 07011</v>
      </c>
      <c r="F309" s="171" t="str">
        <f>+'11+'!F597</f>
        <v>244</v>
      </c>
      <c r="G309" s="172">
        <f>+'11+'!G597</f>
        <v>641.9</v>
      </c>
      <c r="H309" s="172">
        <f>+'11+'!H597</f>
        <v>641.87130999999999</v>
      </c>
      <c r="I309" s="275">
        <f t="shared" si="9"/>
        <v>99.995530456457388</v>
      </c>
    </row>
    <row r="310" spans="1:10" ht="24" customHeight="1">
      <c r="A310" s="216" t="str">
        <f>+'11+'!A249</f>
        <v>Образование</v>
      </c>
      <c r="B310" s="217"/>
      <c r="C310" s="217" t="str">
        <f>+'11+'!C249</f>
        <v>07</v>
      </c>
      <c r="D310" s="217" t="str">
        <f>+'11+'!D249</f>
        <v xml:space="preserve">  </v>
      </c>
      <c r="E310" s="217" t="str">
        <f>+'11+'!E249</f>
        <v xml:space="preserve">         </v>
      </c>
      <c r="F310" s="217" t="str">
        <f>+'11+'!F249</f>
        <v xml:space="preserve">   </v>
      </c>
      <c r="G310" s="218">
        <f>G311+G329+G360+G367+G370+G381</f>
        <v>304778.54999000003</v>
      </c>
      <c r="H310" s="218">
        <f>H311+H329+H360+H367+H370+H381</f>
        <v>304472.61219000001</v>
      </c>
      <c r="I310" s="275">
        <f t="shared" si="9"/>
        <v>99.899619641864547</v>
      </c>
      <c r="J310" s="172">
        <f>+'11+'!H598+'11+'!H17+'11+'!H249</f>
        <v>304472.61219000001</v>
      </c>
    </row>
    <row r="311" spans="1:10" ht="19.5" customHeight="1">
      <c r="A311" s="173" t="str">
        <f>+'11+'!A250</f>
        <v>Дошкольное образование</v>
      </c>
      <c r="B311" s="178"/>
      <c r="C311" s="174" t="str">
        <f>+'11+'!C250</f>
        <v>07</v>
      </c>
      <c r="D311" s="174" t="str">
        <f>+'11+'!D250</f>
        <v>01</v>
      </c>
      <c r="E311" s="174" t="str">
        <f>+'11+'!E250</f>
        <v xml:space="preserve">         </v>
      </c>
      <c r="F311" s="174" t="str">
        <f>+'11+'!F250</f>
        <v xml:space="preserve">   </v>
      </c>
      <c r="G311" s="178">
        <f>+'11+'!G250</f>
        <v>96135.713660000009</v>
      </c>
      <c r="H311" s="178">
        <f>+'11+'!H250</f>
        <v>96135.712610000002</v>
      </c>
      <c r="I311" s="275">
        <f t="shared" si="9"/>
        <v>99.999998907794037</v>
      </c>
      <c r="J311" s="172">
        <f>J310-H310</f>
        <v>0</v>
      </c>
    </row>
    <row r="312" spans="1:10" ht="25.5">
      <c r="A312" s="170" t="str">
        <f>+'11+'!A251</f>
        <v>Муниципальная программа "Развитие образования Овюрского кожууна"</v>
      </c>
      <c r="C312" s="171" t="str">
        <f>+'11+'!C251</f>
        <v>07</v>
      </c>
      <c r="D312" s="171" t="str">
        <f>+'11+'!D251</f>
        <v>01</v>
      </c>
      <c r="E312" s="171" t="str">
        <f>+'11+'!E251</f>
        <v xml:space="preserve">07 0 00 00000 </v>
      </c>
      <c r="F312" s="171"/>
      <c r="G312" s="172">
        <f>+'11+'!G251</f>
        <v>96135.713660000009</v>
      </c>
      <c r="H312" s="172">
        <f>+'11+'!H251</f>
        <v>96135.712610000002</v>
      </c>
      <c r="I312" s="275">
        <f t="shared" si="9"/>
        <v>99.999998907794037</v>
      </c>
    </row>
    <row r="313" spans="1:10" ht="25.5">
      <c r="A313" s="170" t="str">
        <f>+'11+'!A252</f>
        <v xml:space="preserve">Подпрограмма "Развитие дошкольного образования" </v>
      </c>
      <c r="C313" s="171" t="str">
        <f>+'11+'!C252</f>
        <v>07</v>
      </c>
      <c r="D313" s="171" t="str">
        <f>+'11+'!D252</f>
        <v>01</v>
      </c>
      <c r="E313" s="171" t="str">
        <f>+'11+'!E252</f>
        <v>07 1 00 00000</v>
      </c>
      <c r="F313" s="171"/>
      <c r="G313" s="172">
        <f>+'11+'!G252</f>
        <v>96135.713660000009</v>
      </c>
      <c r="H313" s="172">
        <f>+'11+'!H252</f>
        <v>96135.712610000002</v>
      </c>
      <c r="I313" s="275">
        <f t="shared" si="9"/>
        <v>99.999998907794037</v>
      </c>
    </row>
    <row r="314" spans="1:10" ht="63.75">
      <c r="A314" s="170" t="str">
        <f>+'11+'!A253</f>
        <v>Основное мероприятие: Субсидии на оказание муниципальных услуг по предоставлению общедоступногои бесплатного дошкольного образования, осуществление присмотра и ухода за детьми</v>
      </c>
      <c r="C314" s="171" t="str">
        <f>+'11+'!C253</f>
        <v>07</v>
      </c>
      <c r="D314" s="171" t="str">
        <f>+'11+'!D253</f>
        <v>01</v>
      </c>
      <c r="E314" s="171" t="str">
        <f>+'11+'!E253</f>
        <v>07 1 01 00000</v>
      </c>
      <c r="F314" s="171"/>
      <c r="G314" s="172">
        <f>+'11+'!G253</f>
        <v>39414.54</v>
      </c>
      <c r="H314" s="172">
        <f>+'11+'!H253</f>
        <v>39414.538950000002</v>
      </c>
      <c r="I314" s="275">
        <f t="shared" si="9"/>
        <v>99.999997336008491</v>
      </c>
    </row>
    <row r="315" spans="1:10" ht="38.25">
      <c r="A315" s="170" t="str">
        <f>+'11+'!A254</f>
        <v xml:space="preserve">Обеспечение деятельности муниципальных учреждений (оказание услуг) - средства местного бюджета </v>
      </c>
      <c r="C315" s="171" t="str">
        <f>+'11+'!C254</f>
        <v>07</v>
      </c>
      <c r="D315" s="171" t="str">
        <f>+'11+'!D254</f>
        <v>01</v>
      </c>
      <c r="E315" s="171" t="str">
        <f>+'11+'!E254</f>
        <v>07 1 01 00059</v>
      </c>
      <c r="F315" s="171"/>
      <c r="G315" s="172">
        <f>+'11+'!G254</f>
        <v>39414.54</v>
      </c>
      <c r="H315" s="172">
        <f>+'11+'!H254</f>
        <v>39414.538950000002</v>
      </c>
      <c r="I315" s="275">
        <f t="shared" si="9"/>
        <v>99.999997336008491</v>
      </c>
    </row>
    <row r="316" spans="1:10" ht="51">
      <c r="A316" s="170" t="str">
        <f>+'11+'!A255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16" s="171" t="str">
        <f>+'11+'!C255</f>
        <v>07</v>
      </c>
      <c r="D316" s="171" t="str">
        <f>+'11+'!D255</f>
        <v>01</v>
      </c>
      <c r="E316" s="171" t="str">
        <f>+'11+'!E255</f>
        <v>07 1 01 00059</v>
      </c>
      <c r="F316" s="171" t="str">
        <f>+'11+'!F255</f>
        <v>600</v>
      </c>
      <c r="G316" s="172">
        <f>+'11+'!G255</f>
        <v>39414.54</v>
      </c>
      <c r="H316" s="172">
        <f>+'11+'!H255</f>
        <v>39414.538950000002</v>
      </c>
      <c r="I316" s="275">
        <f t="shared" si="9"/>
        <v>99.999997336008491</v>
      </c>
    </row>
    <row r="317" spans="1:10">
      <c r="A317" s="170" t="str">
        <f>+'11+'!A256</f>
        <v>Субсидии бюджетным учреждениям</v>
      </c>
      <c r="C317" s="171" t="str">
        <f>+'11+'!C256</f>
        <v>07</v>
      </c>
      <c r="D317" s="171" t="str">
        <f>+'11+'!D256</f>
        <v>01</v>
      </c>
      <c r="E317" s="171" t="str">
        <f>+'11+'!E256</f>
        <v>07 1 01 00059</v>
      </c>
      <c r="F317" s="171" t="str">
        <f>+'11+'!F256</f>
        <v>610</v>
      </c>
      <c r="G317" s="172">
        <f>+'11+'!G256</f>
        <v>39414.54</v>
      </c>
      <c r="H317" s="172">
        <f>+'11+'!H256</f>
        <v>39414.538950000002</v>
      </c>
      <c r="I317" s="275">
        <f t="shared" si="9"/>
        <v>99.999997336008491</v>
      </c>
    </row>
    <row r="318" spans="1:10" ht="63.75">
      <c r="A318" s="170" t="str">
        <f>+'11+'!A257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18" s="171" t="str">
        <f>+'11+'!C257</f>
        <v>07</v>
      </c>
      <c r="D318" s="171" t="str">
        <f>+'11+'!D257</f>
        <v>01</v>
      </c>
      <c r="E318" s="171" t="str">
        <f>+'11+'!E257</f>
        <v>07 1 01 00059</v>
      </c>
      <c r="F318" s="171" t="str">
        <f>+'11+'!F257</f>
        <v>611</v>
      </c>
      <c r="G318" s="172">
        <f>+'11+'!G257</f>
        <v>39414.54</v>
      </c>
      <c r="H318" s="172">
        <f>+'11+'!H257</f>
        <v>39414.538950000002</v>
      </c>
      <c r="I318" s="275">
        <f t="shared" si="9"/>
        <v>99.999997336008491</v>
      </c>
    </row>
    <row r="319" spans="1:10" ht="38.25" hidden="1">
      <c r="A319" s="170" t="str">
        <f>+'11+'!A258</f>
        <v xml:space="preserve">Обеспечение деятельности муниципальных учреждений (оказание услуг) - средства местного бюджета </v>
      </c>
      <c r="B319" s="170"/>
      <c r="C319" s="171" t="str">
        <f>+'11+'!C258</f>
        <v>07</v>
      </c>
      <c r="D319" s="171" t="str">
        <f>+'11+'!D258</f>
        <v>01</v>
      </c>
      <c r="E319" s="171" t="str">
        <f>+'11+'!E258</f>
        <v>07 1 01 L0270</v>
      </c>
      <c r="F319" s="171">
        <f>+'11+'!F258</f>
        <v>0</v>
      </c>
      <c r="G319" s="172">
        <f>+'11+'!G258</f>
        <v>0</v>
      </c>
      <c r="H319" s="172">
        <f>+'11+'!H258</f>
        <v>0</v>
      </c>
      <c r="I319" s="275" t="e">
        <f t="shared" si="9"/>
        <v>#DIV/0!</v>
      </c>
    </row>
    <row r="320" spans="1:10" ht="49.5" hidden="1" customHeight="1">
      <c r="A320" s="170" t="str">
        <f>+'11+'!A259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320" s="170"/>
      <c r="C320" s="171" t="str">
        <f>+'11+'!C259</f>
        <v>07</v>
      </c>
      <c r="D320" s="171" t="str">
        <f>+'11+'!D259</f>
        <v>01</v>
      </c>
      <c r="E320" s="171" t="str">
        <f>+'11+'!E259</f>
        <v>07 1 01 L0270</v>
      </c>
      <c r="F320" s="171" t="str">
        <f>+'11+'!F259</f>
        <v>600</v>
      </c>
      <c r="G320" s="172">
        <f>+'11+'!G259</f>
        <v>0</v>
      </c>
      <c r="H320" s="172">
        <f>+'11+'!H259</f>
        <v>0</v>
      </c>
      <c r="I320" s="275" t="e">
        <f t="shared" si="9"/>
        <v>#DIV/0!</v>
      </c>
    </row>
    <row r="321" spans="1:12" ht="24.75" hidden="1" customHeight="1">
      <c r="A321" s="170" t="str">
        <f>+'11+'!A260</f>
        <v>Субсидии бюджетным учреждениям</v>
      </c>
      <c r="B321" s="170"/>
      <c r="C321" s="171" t="str">
        <f>+'11+'!C260</f>
        <v>07</v>
      </c>
      <c r="D321" s="171" t="str">
        <f>+'11+'!D260</f>
        <v>01</v>
      </c>
      <c r="E321" s="171" t="str">
        <f>+'11+'!E260</f>
        <v>07 1 01 L0270</v>
      </c>
      <c r="F321" s="171" t="str">
        <f>+'11+'!F260</f>
        <v>610</v>
      </c>
      <c r="G321" s="172">
        <f>+'11+'!G260</f>
        <v>0</v>
      </c>
      <c r="H321" s="172">
        <f>+'11+'!H260</f>
        <v>0</v>
      </c>
      <c r="I321" s="275" t="e">
        <f t="shared" si="9"/>
        <v>#DIV/0!</v>
      </c>
    </row>
    <row r="322" spans="1:12" ht="69.75" hidden="1" customHeight="1">
      <c r="A322" s="170" t="str">
        <f>+'11+'!A261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22" s="170"/>
      <c r="C322" s="171" t="str">
        <f>+'11+'!C261</f>
        <v>07</v>
      </c>
      <c r="D322" s="171" t="str">
        <f>+'11+'!D261</f>
        <v>01</v>
      </c>
      <c r="E322" s="171" t="str">
        <f>+'11+'!E261</f>
        <v>07 1 01 L0270</v>
      </c>
      <c r="F322" s="171" t="str">
        <f>+'11+'!F261</f>
        <v>611</v>
      </c>
      <c r="G322" s="172">
        <f>+'11+'!G261</f>
        <v>0</v>
      </c>
      <c r="H322" s="172">
        <f>+'11+'!H261</f>
        <v>0</v>
      </c>
      <c r="I322" s="275" t="e">
        <f t="shared" si="9"/>
        <v>#DIV/0!</v>
      </c>
    </row>
    <row r="323" spans="1:12" ht="25.5" hidden="1">
      <c r="A323" s="170" t="str">
        <f>+'11+'!A262</f>
        <v>Субсидии бюджетным учреждениям на иные цели</v>
      </c>
      <c r="B323" s="170"/>
      <c r="C323" s="171" t="str">
        <f>+'11+'!C262</f>
        <v>07</v>
      </c>
      <c r="D323" s="171" t="str">
        <f>+'11+'!D262</f>
        <v>01</v>
      </c>
      <c r="E323" s="171" t="str">
        <f>+'11+'!E262</f>
        <v>07 1 01 L0270</v>
      </c>
      <c r="F323" s="171" t="str">
        <f>+'11+'!F262</f>
        <v>612</v>
      </c>
      <c r="G323" s="172">
        <f>+'11+'!G262</f>
        <v>0</v>
      </c>
      <c r="H323" s="172">
        <f>+'11+'!H262</f>
        <v>0</v>
      </c>
      <c r="I323" s="275" t="e">
        <f t="shared" si="9"/>
        <v>#DIV/0!</v>
      </c>
    </row>
    <row r="324" spans="1:12" ht="63.75">
      <c r="A324" s="170" t="str">
        <f>+'11+'!A263</f>
        <v>Основное мероприятие Субвенции на финансовое обеспечение государственных гарантий на реализацию прав граждан на получение общедоступного и бесплатного дошкольного образования</v>
      </c>
      <c r="C324" s="171" t="str">
        <f>+'11+'!C263</f>
        <v>07</v>
      </c>
      <c r="D324" s="171" t="str">
        <f>+'11+'!D263</f>
        <v>01</v>
      </c>
      <c r="E324" s="171" t="str">
        <f>+'11+'!E263</f>
        <v>07 1 02 00000</v>
      </c>
      <c r="F324" s="171"/>
      <c r="G324" s="172">
        <f>+'11+'!G263</f>
        <v>56721.17366</v>
      </c>
      <c r="H324" s="172">
        <f>+'11+'!H263</f>
        <v>56721.17366</v>
      </c>
      <c r="I324" s="275">
        <f t="shared" si="9"/>
        <v>100</v>
      </c>
    </row>
    <row r="325" spans="1:12" ht="38.25">
      <c r="A325" s="170" t="str">
        <f>+'11+'!A264</f>
        <v xml:space="preserve">Обеспечение деятельности муниципальных тучреждений (оказание услуг) - средства республиканского бюджета </v>
      </c>
      <c r="C325" s="171" t="str">
        <f>+'11+'!C264</f>
        <v>07</v>
      </c>
      <c r="D325" s="171" t="str">
        <f>+'11+'!D264</f>
        <v>01</v>
      </c>
      <c r="E325" s="171" t="str">
        <f>+'11+'!E264</f>
        <v>07 1 02 76020</v>
      </c>
      <c r="F325" s="171"/>
      <c r="G325" s="172">
        <f>+'11+'!G264</f>
        <v>56721.17366</v>
      </c>
      <c r="H325" s="172">
        <f>+'11+'!H264</f>
        <v>56721.17366</v>
      </c>
      <c r="I325" s="275">
        <f t="shared" si="9"/>
        <v>100</v>
      </c>
    </row>
    <row r="326" spans="1:12" ht="51">
      <c r="A326" s="170" t="str">
        <f>+'11+'!A265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26" s="171" t="str">
        <f>+'11+'!C265</f>
        <v>07</v>
      </c>
      <c r="D326" s="171" t="str">
        <f>+'11+'!D265</f>
        <v>01</v>
      </c>
      <c r="E326" s="171" t="str">
        <f>+'11+'!E265</f>
        <v>07 1 02 76020</v>
      </c>
      <c r="F326" s="171" t="str">
        <f>+'11+'!F265</f>
        <v>600</v>
      </c>
      <c r="G326" s="172">
        <f>+'11+'!G265</f>
        <v>56721.17366</v>
      </c>
      <c r="H326" s="172">
        <f>+'11+'!H265</f>
        <v>56721.17366</v>
      </c>
      <c r="I326" s="275">
        <f t="shared" si="9"/>
        <v>100</v>
      </c>
    </row>
    <row r="327" spans="1:12">
      <c r="A327" s="170" t="str">
        <f>+'11+'!A266</f>
        <v>Субсидии бюджетным учреждениям</v>
      </c>
      <c r="C327" s="171" t="str">
        <f>+'11+'!C266</f>
        <v>07</v>
      </c>
      <c r="D327" s="171" t="str">
        <f>+'11+'!D266</f>
        <v>01</v>
      </c>
      <c r="E327" s="171" t="str">
        <f>+'11+'!E266</f>
        <v>07 1 02 76020</v>
      </c>
      <c r="F327" s="171" t="str">
        <f>+'11+'!F266</f>
        <v>610</v>
      </c>
      <c r="G327" s="172">
        <f>+'11+'!G266</f>
        <v>56721.17366</v>
      </c>
      <c r="H327" s="172">
        <f>+'11+'!H266</f>
        <v>56721.17366</v>
      </c>
      <c r="I327" s="275">
        <f t="shared" si="9"/>
        <v>100</v>
      </c>
    </row>
    <row r="328" spans="1:12" ht="63.75">
      <c r="A328" s="170" t="str">
        <f>+'11+'!A267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28" s="171" t="str">
        <f>+'11+'!C267</f>
        <v>07</v>
      </c>
      <c r="D328" s="171" t="str">
        <f>+'11+'!D267</f>
        <v>01</v>
      </c>
      <c r="E328" s="171" t="str">
        <f>+'11+'!E267</f>
        <v>07 1 02 76020</v>
      </c>
      <c r="F328" s="171" t="str">
        <f>+'11+'!F267</f>
        <v>611</v>
      </c>
      <c r="G328" s="172">
        <f>+'11+'!G267</f>
        <v>56721.17366</v>
      </c>
      <c r="H328" s="172">
        <f>+'11+'!H267</f>
        <v>56721.17366</v>
      </c>
      <c r="I328" s="275">
        <f t="shared" si="9"/>
        <v>100</v>
      </c>
    </row>
    <row r="329" spans="1:12" ht="17.25" customHeight="1">
      <c r="A329" s="173" t="str">
        <f>+'11+'!A268</f>
        <v>Общее образование</v>
      </c>
      <c r="B329" s="178"/>
      <c r="C329" s="174" t="str">
        <f>+'11+'!C268</f>
        <v>07</v>
      </c>
      <c r="D329" s="174" t="str">
        <f>+'11+'!D268</f>
        <v>02</v>
      </c>
      <c r="E329" s="174"/>
      <c r="F329" s="174"/>
      <c r="G329" s="178">
        <f>+G330+G354</f>
        <v>170949.35061000002</v>
      </c>
      <c r="H329" s="178">
        <f>+H330+H354</f>
        <v>170643.55988000002</v>
      </c>
      <c r="I329" s="275">
        <f t="shared" si="9"/>
        <v>99.821122028888169</v>
      </c>
      <c r="L329" s="214"/>
    </row>
    <row r="330" spans="1:12" ht="25.5">
      <c r="A330" s="170" t="str">
        <f>+'11+'!A269</f>
        <v>подпрограмма "Развитие общего образования"</v>
      </c>
      <c r="C330" s="171" t="str">
        <f>+'11+'!C269</f>
        <v>07</v>
      </c>
      <c r="D330" s="171" t="str">
        <f>+'11+'!D269</f>
        <v>02</v>
      </c>
      <c r="E330" s="171" t="str">
        <f>+'11+'!E269</f>
        <v>07 2 00 00000</v>
      </c>
      <c r="F330" s="171"/>
      <c r="G330" s="172">
        <f>+G331+G349</f>
        <v>170949.35061000002</v>
      </c>
      <c r="H330" s="172">
        <f>+H331+H349</f>
        <v>170643.55988000002</v>
      </c>
      <c r="I330" s="275">
        <f t="shared" si="9"/>
        <v>99.821122028888169</v>
      </c>
    </row>
    <row r="331" spans="1:12" ht="51">
      <c r="A331" s="170" t="str">
        <f>+'11+'!A270</f>
        <v>Основное мероприятие "Субсидии на оказание муниципальных услуг по предоставлению общедоступного образования</v>
      </c>
      <c r="C331" s="171" t="str">
        <f>+'11+'!C270</f>
        <v>07</v>
      </c>
      <c r="D331" s="171" t="str">
        <f>+'11+'!D270</f>
        <v>02</v>
      </c>
      <c r="E331" s="171" t="str">
        <f>+'11+'!E270</f>
        <v>07 2 01 00000</v>
      </c>
      <c r="F331" s="171"/>
      <c r="G331" s="172">
        <f>G332+G336+G341</f>
        <v>170949.35061000002</v>
      </c>
      <c r="H331" s="172">
        <f>+'11+'!H270</f>
        <v>170643.55988000002</v>
      </c>
      <c r="I331" s="275">
        <f t="shared" si="9"/>
        <v>99.821122028888169</v>
      </c>
    </row>
    <row r="332" spans="1:12" ht="38.25">
      <c r="A332" s="170" t="str">
        <f>+'11+'!A271</f>
        <v xml:space="preserve">Обеспечение деятельности муниципальных учреждений (оказание услуг) - средства местного бюджета </v>
      </c>
      <c r="C332" s="171" t="str">
        <f>+'11+'!C271</f>
        <v>07</v>
      </c>
      <c r="D332" s="171" t="str">
        <f>+'11+'!D271</f>
        <v>02</v>
      </c>
      <c r="E332" s="171" t="str">
        <f>+'11+'!E271</f>
        <v>07 2 01 00059</v>
      </c>
      <c r="F332" s="171" t="str">
        <f>+'11+'!F271</f>
        <v xml:space="preserve">   </v>
      </c>
      <c r="G332" s="172">
        <f>G333</f>
        <v>16979.204870000001</v>
      </c>
      <c r="H332" s="172">
        <f>+'11+'!H271</f>
        <v>19051.414140000001</v>
      </c>
      <c r="I332" s="275">
        <f t="shared" si="9"/>
        <v>112.2043952344395</v>
      </c>
    </row>
    <row r="333" spans="1:12" ht="51">
      <c r="A333" s="170" t="str">
        <f>+'11+'!A272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33" s="171" t="str">
        <f>+'11+'!C272</f>
        <v>07</v>
      </c>
      <c r="D333" s="171" t="str">
        <f>+'11+'!D272</f>
        <v>02</v>
      </c>
      <c r="E333" s="171" t="str">
        <f>+'11+'!E272</f>
        <v>07 2 01 00059</v>
      </c>
      <c r="F333" s="171" t="str">
        <f>+'11+'!F272</f>
        <v>600</v>
      </c>
      <c r="G333" s="172">
        <f>+'11+'!G272</f>
        <v>16979.204870000001</v>
      </c>
      <c r="H333" s="172">
        <f>+'11+'!H272</f>
        <v>16673.414140000001</v>
      </c>
      <c r="I333" s="275">
        <f t="shared" si="9"/>
        <v>98.199027973681538</v>
      </c>
    </row>
    <row r="334" spans="1:12">
      <c r="A334" s="170" t="str">
        <f>+'11+'!A273</f>
        <v>Субсидии бюджетным учреждениям</v>
      </c>
      <c r="C334" s="171" t="str">
        <f>+'11+'!C273</f>
        <v>07</v>
      </c>
      <c r="D334" s="171" t="str">
        <f>+'11+'!D273</f>
        <v>02</v>
      </c>
      <c r="E334" s="171" t="str">
        <f>+'11+'!E273</f>
        <v>07 2 01 00059</v>
      </c>
      <c r="F334" s="171" t="str">
        <f>+'11+'!F273</f>
        <v>610</v>
      </c>
      <c r="G334" s="172">
        <f>+'11+'!G273</f>
        <v>16979.204870000001</v>
      </c>
      <c r="H334" s="172">
        <f>+'11+'!H273</f>
        <v>16673.414140000001</v>
      </c>
      <c r="I334" s="275">
        <f t="shared" si="9"/>
        <v>98.199027973681538</v>
      </c>
    </row>
    <row r="335" spans="1:12" ht="63.75">
      <c r="A335" s="170" t="str">
        <f>+'11+'!A274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35" s="171" t="str">
        <f>+'11+'!C274</f>
        <v>07</v>
      </c>
      <c r="D335" s="171" t="str">
        <f>+'11+'!D274</f>
        <v>02</v>
      </c>
      <c r="E335" s="171" t="str">
        <f>+'11+'!E274</f>
        <v>07 2 01 00059</v>
      </c>
      <c r="F335" s="171" t="str">
        <f>+'11+'!F274</f>
        <v>611</v>
      </c>
      <c r="G335" s="172">
        <f>+'11+'!G274</f>
        <v>16979.204870000001</v>
      </c>
      <c r="H335" s="172">
        <f>+'11+'!H274</f>
        <v>16673.414140000001</v>
      </c>
      <c r="I335" s="275">
        <f t="shared" si="9"/>
        <v>98.199027973681538</v>
      </c>
    </row>
    <row r="336" spans="1:12" ht="38.25">
      <c r="A336" s="170" t="str">
        <f>+'11+'!A283</f>
        <v xml:space="preserve">Обеспечение деятельности муниципальных учреждений (оказание услуг) - средства местного бюджета </v>
      </c>
      <c r="B336" s="170"/>
      <c r="C336" s="171" t="str">
        <f>+'11+'!C283</f>
        <v>07</v>
      </c>
      <c r="D336" s="171" t="str">
        <f>+'11+'!D283</f>
        <v>02</v>
      </c>
      <c r="E336" s="171" t="str">
        <f>+'11+'!E283</f>
        <v>07 2 01 L0970</v>
      </c>
      <c r="F336" s="171" t="str">
        <f>+'11+'!F283</f>
        <v xml:space="preserve">   </v>
      </c>
      <c r="G336" s="172">
        <f>+'11+'!G283</f>
        <v>2378</v>
      </c>
      <c r="H336" s="172">
        <f>+'11+'!H283</f>
        <v>2378</v>
      </c>
      <c r="I336" s="275">
        <f t="shared" si="9"/>
        <v>100</v>
      </c>
    </row>
    <row r="337" spans="1:9" ht="51">
      <c r="A337" s="170" t="str">
        <f>+'11+'!A284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337" s="170"/>
      <c r="C337" s="171" t="str">
        <f>+'11+'!C284</f>
        <v>07</v>
      </c>
      <c r="D337" s="171" t="str">
        <f>+'11+'!D284</f>
        <v>02</v>
      </c>
      <c r="E337" s="171" t="str">
        <f>+'11+'!E284</f>
        <v>07 2 01 L0970</v>
      </c>
      <c r="F337" s="171" t="str">
        <f>+'11+'!F284</f>
        <v>600</v>
      </c>
      <c r="G337" s="172">
        <f>+'11+'!G284</f>
        <v>2378</v>
      </c>
      <c r="H337" s="172">
        <f>+'11+'!H284</f>
        <v>2378</v>
      </c>
      <c r="I337" s="275">
        <f t="shared" ref="I337:I400" si="12">H337/G337*100</f>
        <v>100</v>
      </c>
    </row>
    <row r="338" spans="1:9">
      <c r="A338" s="170" t="str">
        <f>+'11+'!A285</f>
        <v>Субсидии бюджетным учреждениям</v>
      </c>
      <c r="B338" s="170"/>
      <c r="C338" s="171" t="str">
        <f>+'11+'!C285</f>
        <v>07</v>
      </c>
      <c r="D338" s="171" t="str">
        <f>+'11+'!D285</f>
        <v>02</v>
      </c>
      <c r="E338" s="171" t="str">
        <f>+'11+'!E285</f>
        <v>07 2 01 L0970</v>
      </c>
      <c r="F338" s="171" t="str">
        <f>+'11+'!F285</f>
        <v>610</v>
      </c>
      <c r="G338" s="172">
        <f>+'11+'!G285</f>
        <v>2378</v>
      </c>
      <c r="H338" s="172">
        <f>+'11+'!H285</f>
        <v>2378</v>
      </c>
      <c r="I338" s="275">
        <f t="shared" si="12"/>
        <v>100</v>
      </c>
    </row>
    <row r="339" spans="1:9" ht="63.75" hidden="1">
      <c r="A339" s="170" t="str">
        <f>+'11+'!A286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39" s="170"/>
      <c r="C339" s="171" t="str">
        <f>+'11+'!C286</f>
        <v>07</v>
      </c>
      <c r="D339" s="171" t="str">
        <f>+'11+'!D286</f>
        <v>02</v>
      </c>
      <c r="E339" s="171" t="str">
        <f>+'11+'!E286</f>
        <v>07 2 01 L0970</v>
      </c>
      <c r="F339" s="171" t="str">
        <f>+'11+'!F286</f>
        <v>611</v>
      </c>
      <c r="G339" s="172">
        <f>+'11+'!G286</f>
        <v>0</v>
      </c>
      <c r="H339" s="172">
        <f>+'11+'!H286</f>
        <v>0</v>
      </c>
      <c r="I339" s="275" t="e">
        <f t="shared" si="12"/>
        <v>#DIV/0!</v>
      </c>
    </row>
    <row r="340" spans="1:9" ht="25.5">
      <c r="A340" s="170" t="str">
        <f>+'11+'!A287</f>
        <v>Субсидии бюджетным учреждениям на иные цели</v>
      </c>
      <c r="B340" s="170"/>
      <c r="C340" s="171" t="str">
        <f>+'11+'!C287</f>
        <v>07</v>
      </c>
      <c r="D340" s="171" t="str">
        <f>+'11+'!D287</f>
        <v>02</v>
      </c>
      <c r="E340" s="171" t="str">
        <f>+'11+'!E287</f>
        <v>07 2 01 L0970</v>
      </c>
      <c r="F340" s="171" t="str">
        <f>+'11+'!F287</f>
        <v>612</v>
      </c>
      <c r="G340" s="172">
        <f>+'11+'!G287</f>
        <v>2378</v>
      </c>
      <c r="H340" s="172">
        <f>+'11+'!H287</f>
        <v>2378</v>
      </c>
      <c r="I340" s="275">
        <f t="shared" si="12"/>
        <v>100</v>
      </c>
    </row>
    <row r="341" spans="1:9" ht="89.25">
      <c r="A341" s="170" t="str">
        <f>+'11+'!A275</f>
        <v>создание в общеобразовательных организациях, расположенных в сельской местности, условий для занятия физической культурой и спортом в рамках государственной программы Российской Федерации "Развитие образования" на 2013-2020 годы за счет ФБ</v>
      </c>
      <c r="C341" s="171" t="str">
        <f>+'11+'!C275</f>
        <v>07</v>
      </c>
      <c r="D341" s="171" t="str">
        <f>+'11+'!D275</f>
        <v>02</v>
      </c>
      <c r="E341" s="171" t="str">
        <f>+'11+'!E275</f>
        <v>07 2 02 76020</v>
      </c>
      <c r="F341" s="171" t="str">
        <f>+'11+'!F275</f>
        <v xml:space="preserve">   </v>
      </c>
      <c r="G341" s="172">
        <f>+'11+'!G275</f>
        <v>151592.14574000001</v>
      </c>
      <c r="H341" s="172">
        <f>+'11+'!H275</f>
        <v>151592.14574000001</v>
      </c>
      <c r="I341" s="275">
        <f t="shared" si="12"/>
        <v>100</v>
      </c>
    </row>
    <row r="342" spans="1:9" ht="51">
      <c r="A342" s="170" t="str">
        <f>+'11+'!A276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42" s="171" t="str">
        <f>+'11+'!C276</f>
        <v>07</v>
      </c>
      <c r="D342" s="171" t="str">
        <f>+'11+'!D276</f>
        <v>02</v>
      </c>
      <c r="E342" s="171" t="str">
        <f>+'11+'!E276</f>
        <v>07 2 02 76020</v>
      </c>
      <c r="F342" s="171" t="str">
        <f>+'11+'!F276</f>
        <v>600</v>
      </c>
      <c r="G342" s="172">
        <f>+'11+'!G276</f>
        <v>151592.14574000001</v>
      </c>
      <c r="H342" s="172">
        <f>+'11+'!H276</f>
        <v>151592.14574000001</v>
      </c>
      <c r="I342" s="275">
        <f t="shared" si="12"/>
        <v>100</v>
      </c>
    </row>
    <row r="343" spans="1:9">
      <c r="A343" s="170" t="str">
        <f>+'11+'!A277</f>
        <v>Субсидии бюджетным учреждениям</v>
      </c>
      <c r="C343" s="171" t="str">
        <f>+'11+'!C277</f>
        <v>07</v>
      </c>
      <c r="D343" s="171" t="str">
        <f>+'11+'!D277</f>
        <v>02</v>
      </c>
      <c r="E343" s="171" t="str">
        <f>+'11+'!E277</f>
        <v>07 2 02 76020</v>
      </c>
      <c r="F343" s="171" t="str">
        <f>+'11+'!F277</f>
        <v>610</v>
      </c>
      <c r="G343" s="172">
        <f>+'11+'!G277</f>
        <v>151592.14574000001</v>
      </c>
      <c r="H343" s="172">
        <f>+'11+'!H277</f>
        <v>151592.14574000001</v>
      </c>
      <c r="I343" s="275">
        <f t="shared" si="12"/>
        <v>100</v>
      </c>
    </row>
    <row r="344" spans="1:9" ht="63.75">
      <c r="A344" s="170" t="str">
        <f>+'11+'!A278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44" s="171" t="str">
        <f>+'11+'!C278</f>
        <v>07</v>
      </c>
      <c r="D344" s="171" t="str">
        <f>+'11+'!D278</f>
        <v>02</v>
      </c>
      <c r="E344" s="171" t="str">
        <f>+'11+'!E278</f>
        <v>07 2 02 76020</v>
      </c>
      <c r="F344" s="171" t="str">
        <f>+'11+'!F278</f>
        <v>611</v>
      </c>
      <c r="G344" s="172">
        <f>+'11+'!G278</f>
        <v>151592.14574000001</v>
      </c>
      <c r="H344" s="172">
        <f>+'11+'!H278</f>
        <v>151592.14574000001</v>
      </c>
      <c r="I344" s="275">
        <f t="shared" si="12"/>
        <v>100</v>
      </c>
    </row>
    <row r="345" spans="1:9" ht="89.25" hidden="1">
      <c r="A345" s="170" t="str">
        <f>+'11+'!A279</f>
        <v>создание в общеобразовательных организациях, расположенных в сельской местности, условий для занятия физической культурой и спортом в рамках государственной программы Российской Федерации "Развитие образования" на 2013-2020 годы за счет РБ</v>
      </c>
      <c r="C345" s="171" t="str">
        <f>+'11+'!C279</f>
        <v>07</v>
      </c>
      <c r="D345" s="171" t="str">
        <f>+'11+'!D279</f>
        <v>02</v>
      </c>
      <c r="E345" s="171" t="str">
        <f>+'11+'!E279</f>
        <v>07 2 01 75220</v>
      </c>
      <c r="F345" s="171" t="str">
        <f>+'11+'!F279</f>
        <v xml:space="preserve">   </v>
      </c>
      <c r="G345" s="172">
        <f>+'11+'!G279</f>
        <v>0</v>
      </c>
      <c r="H345" s="172">
        <f>+'11+'!H279</f>
        <v>0</v>
      </c>
      <c r="I345" s="275" t="e">
        <f t="shared" si="12"/>
        <v>#DIV/0!</v>
      </c>
    </row>
    <row r="346" spans="1:9" ht="51" hidden="1">
      <c r="A346" s="170" t="str">
        <f>+'11+'!A280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46" s="171" t="str">
        <f>+'11+'!C280</f>
        <v>07</v>
      </c>
      <c r="D346" s="171" t="str">
        <f>+'11+'!D280</f>
        <v>02</v>
      </c>
      <c r="E346" s="171" t="str">
        <f>+'11+'!E280</f>
        <v>07 2 01 75220</v>
      </c>
      <c r="F346" s="171" t="str">
        <f>+'11+'!F280</f>
        <v>600</v>
      </c>
      <c r="G346" s="172">
        <f>+'11+'!G280</f>
        <v>0</v>
      </c>
      <c r="H346" s="172">
        <f>+'11+'!H280</f>
        <v>0</v>
      </c>
      <c r="I346" s="275" t="e">
        <f t="shared" si="12"/>
        <v>#DIV/0!</v>
      </c>
    </row>
    <row r="347" spans="1:9" hidden="1">
      <c r="A347" s="170" t="str">
        <f>+'11+'!A281</f>
        <v>Субсидии бюджетным учреждениям</v>
      </c>
      <c r="C347" s="171" t="str">
        <f>+'11+'!C281</f>
        <v>07</v>
      </c>
      <c r="D347" s="171" t="str">
        <f>+'11+'!D281</f>
        <v>02</v>
      </c>
      <c r="E347" s="171" t="str">
        <f>+'11+'!E281</f>
        <v>07 2 01 75220</v>
      </c>
      <c r="F347" s="171" t="str">
        <f>+'11+'!F281</f>
        <v>610</v>
      </c>
      <c r="G347" s="172">
        <f>+'11+'!G281</f>
        <v>0</v>
      </c>
      <c r="H347" s="172">
        <f>+'11+'!H281</f>
        <v>0</v>
      </c>
      <c r="I347" s="275" t="e">
        <f t="shared" si="12"/>
        <v>#DIV/0!</v>
      </c>
    </row>
    <row r="348" spans="1:9" ht="63.75" hidden="1">
      <c r="A348" s="170" t="str">
        <f>+'11+'!A282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48" s="171" t="str">
        <f>+'11+'!C282</f>
        <v>07</v>
      </c>
      <c r="D348" s="171" t="str">
        <f>+'11+'!D282</f>
        <v>02</v>
      </c>
      <c r="E348" s="171" t="str">
        <f>+'11+'!E282</f>
        <v>07 2 01 75220</v>
      </c>
      <c r="F348" s="171" t="str">
        <f>+'11+'!F282</f>
        <v>611</v>
      </c>
      <c r="G348" s="172">
        <f>+'11+'!G282</f>
        <v>0</v>
      </c>
      <c r="H348" s="172">
        <f>+'11+'!H282</f>
        <v>0</v>
      </c>
      <c r="I348" s="275" t="e">
        <f t="shared" si="12"/>
        <v>#DIV/0!</v>
      </c>
    </row>
    <row r="349" spans="1:9" ht="63.75" hidden="1">
      <c r="A349" s="170" t="str">
        <f>+'11+'!A288</f>
        <v>Основное мероприятие"Субвенции на финансовое обеспечение государственных гарантий на реализацию прав граждан на получение общедоступного и бесплатного общего образования"</v>
      </c>
      <c r="C349" s="171" t="str">
        <f>+'11+'!C288</f>
        <v>07</v>
      </c>
      <c r="D349" s="171" t="str">
        <f>+'11+'!D288</f>
        <v>02</v>
      </c>
      <c r="E349" s="171" t="str">
        <f>+'11+'!E288</f>
        <v>07 2 02 00000</v>
      </c>
      <c r="F349" s="171">
        <f>+'11+'!F288</f>
        <v>0</v>
      </c>
      <c r="G349" s="172">
        <f>+'11+'!G288</f>
        <v>0</v>
      </c>
      <c r="H349" s="172">
        <f>+'11+'!H288</f>
        <v>0</v>
      </c>
      <c r="I349" s="275" t="e">
        <f t="shared" si="12"/>
        <v>#DIV/0!</v>
      </c>
    </row>
    <row r="350" spans="1:9" ht="38.25" hidden="1">
      <c r="A350" s="170" t="str">
        <f>+'11+'!A289</f>
        <v xml:space="preserve">Обеспечение деятельности муниципальных учреждений (оказание услуг) - средства республиканского бюджета </v>
      </c>
      <c r="C350" s="171" t="str">
        <f>+'11+'!C289</f>
        <v>07</v>
      </c>
      <c r="D350" s="171" t="str">
        <f>+'11+'!D289</f>
        <v>02</v>
      </c>
      <c r="E350" s="171" t="str">
        <f>+'11+'!E289</f>
        <v>07 2 02 76020</v>
      </c>
      <c r="F350" s="171" t="str">
        <f>+'11+'!F289</f>
        <v xml:space="preserve">   </v>
      </c>
      <c r="G350" s="172">
        <f>+'11+'!G289</f>
        <v>0</v>
      </c>
      <c r="H350" s="172">
        <f>+'11+'!H289</f>
        <v>0</v>
      </c>
      <c r="I350" s="275" t="e">
        <f t="shared" si="12"/>
        <v>#DIV/0!</v>
      </c>
    </row>
    <row r="351" spans="1:9" ht="51" hidden="1">
      <c r="A351" s="170" t="str">
        <f>+'11+'!A290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51" s="171" t="str">
        <f>+'11+'!C290</f>
        <v>07</v>
      </c>
      <c r="D351" s="171" t="str">
        <f>+'11+'!D290</f>
        <v>02</v>
      </c>
      <c r="E351" s="171" t="str">
        <f>+'11+'!E290</f>
        <v>07 2 02 76020</v>
      </c>
      <c r="F351" s="171" t="str">
        <f>+'11+'!F290</f>
        <v>600</v>
      </c>
      <c r="G351" s="172">
        <f>+'11+'!G290</f>
        <v>0</v>
      </c>
      <c r="H351" s="172">
        <f>+'11+'!H290</f>
        <v>0</v>
      </c>
      <c r="I351" s="275" t="e">
        <f t="shared" si="12"/>
        <v>#DIV/0!</v>
      </c>
    </row>
    <row r="352" spans="1:9" hidden="1">
      <c r="A352" s="170" t="str">
        <f>+'11+'!A291</f>
        <v>Субсидии бюджетным учреждениям</v>
      </c>
      <c r="C352" s="171" t="str">
        <f>+'11+'!C291</f>
        <v>07</v>
      </c>
      <c r="D352" s="171" t="str">
        <f>+'11+'!D291</f>
        <v>02</v>
      </c>
      <c r="E352" s="171" t="str">
        <f>+'11+'!E291</f>
        <v>07 2 02 76020</v>
      </c>
      <c r="F352" s="171" t="str">
        <f>+'11+'!F291</f>
        <v>610</v>
      </c>
      <c r="G352" s="172">
        <f>+'11+'!G291</f>
        <v>0</v>
      </c>
      <c r="H352" s="172">
        <f>+'11+'!H291</f>
        <v>0</v>
      </c>
      <c r="I352" s="275" t="e">
        <f t="shared" si="12"/>
        <v>#DIV/0!</v>
      </c>
    </row>
    <row r="353" spans="1:9" ht="63.75" hidden="1">
      <c r="A353" s="170" t="str">
        <f>+'11+'!A292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53" s="171" t="str">
        <f>+'11+'!C292</f>
        <v>07</v>
      </c>
      <c r="D353" s="171" t="str">
        <f>+'11+'!D292</f>
        <v>02</v>
      </c>
      <c r="E353" s="171" t="str">
        <f>+'11+'!E292</f>
        <v>07 2 02 76020</v>
      </c>
      <c r="F353" s="171" t="str">
        <f>+'11+'!F292</f>
        <v>611</v>
      </c>
      <c r="G353" s="172">
        <f>+'11+'!G292</f>
        <v>0</v>
      </c>
      <c r="H353" s="172">
        <f>+'11+'!H292</f>
        <v>0</v>
      </c>
      <c r="I353" s="275" t="e">
        <f t="shared" si="12"/>
        <v>#DIV/0!</v>
      </c>
    </row>
    <row r="354" spans="1:9" ht="25.5" hidden="1">
      <c r="A354" s="170" t="str">
        <f>+'11+'!A293</f>
        <v>Подпрограмма "Организация горячего питания учащихся"</v>
      </c>
      <c r="C354" s="171" t="str">
        <f>+'11+'!C293</f>
        <v>07</v>
      </c>
      <c r="D354" s="171" t="str">
        <f>+'11+'!D293</f>
        <v>02</v>
      </c>
      <c r="E354" s="171" t="str">
        <f>+'11+'!E293</f>
        <v>07 5 00 00000</v>
      </c>
      <c r="F354" s="171" t="str">
        <f>+'11+'!F293</f>
        <v xml:space="preserve">   </v>
      </c>
      <c r="G354" s="172">
        <f>+'11+'!G293</f>
        <v>0</v>
      </c>
      <c r="H354" s="172">
        <f>+'11+'!H293</f>
        <v>0</v>
      </c>
      <c r="I354" s="275" t="e">
        <f t="shared" si="12"/>
        <v>#DIV/0!</v>
      </c>
    </row>
    <row r="355" spans="1:9" ht="51" hidden="1">
      <c r="A355" s="170" t="str">
        <f>+'11+'!A294</f>
        <v>Основное мероприятие "Создание условий способствующих укреплению здоровья через увеличение охвата школьников горячим сбалансированным питанием"</v>
      </c>
      <c r="C355" s="171" t="str">
        <f>+'11+'!C294</f>
        <v>07</v>
      </c>
      <c r="D355" s="171" t="str">
        <f>+'11+'!D294</f>
        <v>02</v>
      </c>
      <c r="E355" s="171" t="str">
        <f>+'11+'!E294</f>
        <v>07 5 01 00000</v>
      </c>
      <c r="F355" s="171"/>
      <c r="G355" s="172">
        <f>+'11+'!G294</f>
        <v>0</v>
      </c>
      <c r="H355" s="172">
        <f>+'11+'!H294</f>
        <v>0</v>
      </c>
      <c r="I355" s="275" t="e">
        <f t="shared" si="12"/>
        <v>#DIV/0!</v>
      </c>
    </row>
    <row r="356" spans="1:9" ht="38.25" hidden="1">
      <c r="A356" s="170" t="str">
        <f>+'11+'!A295</f>
        <v>Обеспечение деятельности муниципальных учреждений (оказание услуг) - средства местного бюджета</v>
      </c>
      <c r="C356" s="171" t="str">
        <f>+'11+'!C295</f>
        <v>07</v>
      </c>
      <c r="D356" s="171" t="str">
        <f>+'11+'!D295</f>
        <v>02</v>
      </c>
      <c r="E356" s="171" t="str">
        <f>+'11+'!E295</f>
        <v>07 5 01 00 059</v>
      </c>
      <c r="F356" s="171" t="str">
        <f>+'11+'!F295</f>
        <v xml:space="preserve">   </v>
      </c>
      <c r="G356" s="172">
        <f>+'11+'!G295</f>
        <v>0</v>
      </c>
      <c r="H356" s="172">
        <f>+'11+'!H295</f>
        <v>0</v>
      </c>
      <c r="I356" s="275" t="e">
        <f t="shared" si="12"/>
        <v>#DIV/0!</v>
      </c>
    </row>
    <row r="357" spans="1:9" ht="25.5" hidden="1">
      <c r="A357" s="170" t="str">
        <f>+'11+'!A296</f>
        <v>Закупка товаров, работ и услуг для государственных (муниципальных) нужд</v>
      </c>
      <c r="C357" s="171" t="str">
        <f>+'11+'!C296</f>
        <v>07</v>
      </c>
      <c r="D357" s="171" t="str">
        <f>+'11+'!D296</f>
        <v>02</v>
      </c>
      <c r="E357" s="171" t="str">
        <f>+'11+'!E296</f>
        <v>07 5 01 00 059</v>
      </c>
      <c r="F357" s="171" t="str">
        <f>+'11+'!F296</f>
        <v>200</v>
      </c>
      <c r="G357" s="172">
        <f>+'11+'!G296</f>
        <v>0</v>
      </c>
      <c r="H357" s="172">
        <f>+'11+'!H296</f>
        <v>0</v>
      </c>
      <c r="I357" s="275" t="e">
        <f t="shared" si="12"/>
        <v>#DIV/0!</v>
      </c>
    </row>
    <row r="358" spans="1:9" ht="25.5" hidden="1">
      <c r="A358" s="170" t="str">
        <f>+'11+'!A297</f>
        <v>Иные закупки товаров, работ и услуг для государственных (муниципальных) нужд</v>
      </c>
      <c r="C358" s="171" t="str">
        <f>+'11+'!C297</f>
        <v>07</v>
      </c>
      <c r="D358" s="171" t="str">
        <f>+'11+'!D297</f>
        <v>02</v>
      </c>
      <c r="E358" s="171" t="str">
        <f>+'11+'!E297</f>
        <v>07 5 01 00 059</v>
      </c>
      <c r="F358" s="171" t="str">
        <f>+'11+'!F297</f>
        <v>240</v>
      </c>
      <c r="G358" s="172">
        <f>+'11+'!G297</f>
        <v>0</v>
      </c>
      <c r="H358" s="172">
        <f>+'11+'!H297</f>
        <v>0</v>
      </c>
      <c r="I358" s="275" t="e">
        <f t="shared" si="12"/>
        <v>#DIV/0!</v>
      </c>
    </row>
    <row r="359" spans="1:9" ht="25.5" hidden="1">
      <c r="A359" s="170" t="str">
        <f>+'11+'!A298</f>
        <v>Прочая закупка товаров, работ и услуг для государственных (муниципальных) нужд</v>
      </c>
      <c r="C359" s="171" t="str">
        <f>+'11+'!C298</f>
        <v>07</v>
      </c>
      <c r="D359" s="171" t="str">
        <f>+'11+'!D298</f>
        <v>02</v>
      </c>
      <c r="E359" s="171" t="str">
        <f>+'11+'!E298</f>
        <v>07 5 01 00 059</v>
      </c>
      <c r="F359" s="171" t="str">
        <f>+'11+'!F298</f>
        <v>244</v>
      </c>
      <c r="G359" s="172">
        <f>+'11+'!G298</f>
        <v>0</v>
      </c>
      <c r="H359" s="172">
        <f>+'11+'!H298</f>
        <v>0</v>
      </c>
      <c r="I359" s="275" t="e">
        <f t="shared" si="12"/>
        <v>#DIV/0!</v>
      </c>
    </row>
    <row r="360" spans="1:9" ht="25.5">
      <c r="A360" s="173" t="str">
        <f>+'11+'!A299</f>
        <v xml:space="preserve">подпрограмма "Дополнительное образование детей" </v>
      </c>
      <c r="B360" s="174"/>
      <c r="C360" s="174" t="str">
        <f>+'11+'!C299</f>
        <v>07</v>
      </c>
      <c r="D360" s="174" t="str">
        <f>+'11+'!D299</f>
        <v>03</v>
      </c>
      <c r="E360" s="174"/>
      <c r="F360" s="174"/>
      <c r="G360" s="178">
        <f t="shared" ref="G360:H365" si="13">+G361</f>
        <v>18523.135549999999</v>
      </c>
      <c r="H360" s="178">
        <f t="shared" si="13"/>
        <v>18523.135130000002</v>
      </c>
      <c r="I360" s="275">
        <f t="shared" si="12"/>
        <v>99.999997732565333</v>
      </c>
    </row>
    <row r="361" spans="1:9" ht="25.5">
      <c r="A361" s="170" t="str">
        <f>+'11+'!A300</f>
        <v xml:space="preserve">Подпрограмма "Развитие дополнительного образования" </v>
      </c>
      <c r="C361" s="171" t="str">
        <f>+'11+'!C300</f>
        <v>07</v>
      </c>
      <c r="D361" s="171" t="str">
        <f>+'11+'!D300</f>
        <v>03</v>
      </c>
      <c r="E361" s="171" t="str">
        <f>+'11+'!E300</f>
        <v>07 3 00 00000</v>
      </c>
      <c r="F361" s="171" t="str">
        <f>+'11+'!F300</f>
        <v xml:space="preserve">   </v>
      </c>
      <c r="G361" s="172">
        <f t="shared" si="13"/>
        <v>18523.135549999999</v>
      </c>
      <c r="H361" s="172">
        <f t="shared" si="13"/>
        <v>18523.135130000002</v>
      </c>
      <c r="I361" s="275">
        <f t="shared" si="12"/>
        <v>99.999997732565333</v>
      </c>
    </row>
    <row r="362" spans="1:9" ht="51">
      <c r="A362" s="170" t="str">
        <f>+'11+'!A301</f>
        <v>Основное мероприятие "Реализация образовательных программ дополнительного образования детей и мероприятия по их развитию"</v>
      </c>
      <c r="C362" s="171" t="str">
        <f>+'11+'!C301</f>
        <v>07</v>
      </c>
      <c r="D362" s="171" t="str">
        <f>+'11+'!D301</f>
        <v>03</v>
      </c>
      <c r="E362" s="171" t="str">
        <f>+'11+'!E301</f>
        <v>07 3 01 00000</v>
      </c>
      <c r="F362" s="171"/>
      <c r="G362" s="172">
        <f t="shared" si="13"/>
        <v>18523.135549999999</v>
      </c>
      <c r="H362" s="172">
        <f t="shared" si="13"/>
        <v>18523.135130000002</v>
      </c>
      <c r="I362" s="275">
        <f t="shared" si="12"/>
        <v>99.999997732565333</v>
      </c>
    </row>
    <row r="363" spans="1:9" ht="38.25">
      <c r="A363" s="170" t="str">
        <f>+'11+'!A302</f>
        <v>Обеспечение деятельности муниципальных учреждений (оказание услуг) - средства местного бюджета</v>
      </c>
      <c r="C363" s="171" t="str">
        <f>+'11+'!C302</f>
        <v>07</v>
      </c>
      <c r="D363" s="171" t="str">
        <f>+'11+'!D302</f>
        <v>03</v>
      </c>
      <c r="E363" s="171" t="str">
        <f>+'11+'!E302</f>
        <v>07 3 01 00059</v>
      </c>
      <c r="F363" s="171" t="str">
        <f>+'11+'!F302</f>
        <v xml:space="preserve">   </v>
      </c>
      <c r="G363" s="172">
        <f t="shared" si="13"/>
        <v>18523.135549999999</v>
      </c>
      <c r="H363" s="172">
        <f t="shared" si="13"/>
        <v>18523.135130000002</v>
      </c>
      <c r="I363" s="275">
        <f t="shared" si="12"/>
        <v>99.999997732565333</v>
      </c>
    </row>
    <row r="364" spans="1:9" ht="51">
      <c r="A364" s="170" t="str">
        <f>+'11+'!A303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64" s="171" t="str">
        <f>+'11+'!C303</f>
        <v>07</v>
      </c>
      <c r="D364" s="171" t="str">
        <f>+'11+'!D303</f>
        <v>03</v>
      </c>
      <c r="E364" s="171" t="str">
        <f>+'11+'!E303</f>
        <v>07 3 01 00059</v>
      </c>
      <c r="F364" s="171" t="str">
        <f>+'11+'!F303</f>
        <v>600</v>
      </c>
      <c r="G364" s="172">
        <f t="shared" si="13"/>
        <v>18523.135549999999</v>
      </c>
      <c r="H364" s="172">
        <f t="shared" si="13"/>
        <v>18523.135130000002</v>
      </c>
      <c r="I364" s="275">
        <f t="shared" si="12"/>
        <v>99.999997732565333</v>
      </c>
    </row>
    <row r="365" spans="1:9">
      <c r="A365" s="170" t="str">
        <f>+'11+'!A304</f>
        <v>Субсидии бюджетным учреждениям</v>
      </c>
      <c r="C365" s="171" t="str">
        <f>+'11+'!C304</f>
        <v>07</v>
      </c>
      <c r="D365" s="171" t="str">
        <f>+'11+'!D304</f>
        <v>03</v>
      </c>
      <c r="E365" s="171" t="str">
        <f>+'11+'!E304</f>
        <v>07 3 01 00059</v>
      </c>
      <c r="F365" s="171" t="str">
        <f>+'11+'!F304</f>
        <v>610</v>
      </c>
      <c r="G365" s="172">
        <f t="shared" si="13"/>
        <v>18523.135549999999</v>
      </c>
      <c r="H365" s="172">
        <f t="shared" si="13"/>
        <v>18523.135130000002</v>
      </c>
      <c r="I365" s="275">
        <f t="shared" si="12"/>
        <v>99.999997732565333</v>
      </c>
    </row>
    <row r="366" spans="1:9" ht="63.75">
      <c r="A366" s="170" t="str">
        <f>+'11+'!A305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66" s="171" t="str">
        <f>+'11+'!C305</f>
        <v>07</v>
      </c>
      <c r="D366" s="171" t="str">
        <f>+'11+'!D305</f>
        <v>03</v>
      </c>
      <c r="E366" s="171" t="str">
        <f>+'11+'!E305</f>
        <v>073 01 00 059</v>
      </c>
      <c r="F366" s="171" t="str">
        <f>+'11+'!F305</f>
        <v>611</v>
      </c>
      <c r="G366" s="172">
        <f>+'11+'!G305+'11+'!G24</f>
        <v>18523.135549999999</v>
      </c>
      <c r="H366" s="172">
        <f>+'11+'!H305+'11+'!H24</f>
        <v>18523.135130000002</v>
      </c>
      <c r="I366" s="275">
        <f t="shared" si="12"/>
        <v>99.999997732565333</v>
      </c>
    </row>
    <row r="367" spans="1:9" s="178" customFormat="1" ht="29.25" customHeight="1">
      <c r="A367" s="173" t="str">
        <f>+'11+'!A599</f>
        <v>Программа "Профессиональная подготовка, переподготовка и повышение квалификации"</v>
      </c>
      <c r="B367" s="173"/>
      <c r="C367" s="174" t="str">
        <f>+'11+'!C599</f>
        <v>07</v>
      </c>
      <c r="D367" s="174" t="str">
        <f>+'11+'!D599</f>
        <v>05</v>
      </c>
      <c r="E367" s="174">
        <f>+'11+'!E599</f>
        <v>0</v>
      </c>
      <c r="F367" s="174">
        <f>+'11+'!F599</f>
        <v>0</v>
      </c>
      <c r="G367" s="178">
        <f>+'11+'!G599</f>
        <v>14.25</v>
      </c>
      <c r="H367" s="178">
        <f>+'11+'!H599</f>
        <v>14.25</v>
      </c>
      <c r="I367" s="275">
        <f t="shared" si="12"/>
        <v>100</v>
      </c>
    </row>
    <row r="368" spans="1:9" ht="50.25" customHeight="1">
      <c r="A368" s="170" t="str">
        <f>+'11+'!A600</f>
        <v>Программа "Развитие муниципальной службы муниципального района "Овюрский кожуун"Республики Тыва на 2018-2020 гг"</v>
      </c>
      <c r="B368" s="170"/>
      <c r="C368" s="171" t="str">
        <f>+'11+'!C600</f>
        <v>07</v>
      </c>
      <c r="D368" s="171" t="str">
        <f>+'11+'!D600</f>
        <v>05</v>
      </c>
      <c r="E368" s="171" t="str">
        <f>+'11+'!E600</f>
        <v>11 0 00 00000</v>
      </c>
      <c r="F368" s="171">
        <f>+'11+'!F600</f>
        <v>0</v>
      </c>
      <c r="G368" s="172">
        <f>+'11+'!G600</f>
        <v>14.25</v>
      </c>
      <c r="H368" s="172">
        <f>+'11+'!H600</f>
        <v>14.25</v>
      </c>
      <c r="I368" s="275">
        <f t="shared" si="12"/>
        <v>100</v>
      </c>
    </row>
    <row r="369" spans="1:12" ht="25.5">
      <c r="A369" s="170" t="str">
        <f>+'11+'!A601</f>
        <v>Организация и повышение квалификации  муниципальных  служащих</v>
      </c>
      <c r="B369" s="170"/>
      <c r="C369" s="171" t="str">
        <f>+'11+'!C601</f>
        <v>07</v>
      </c>
      <c r="D369" s="171" t="str">
        <f>+'11+'!D601</f>
        <v>05</v>
      </c>
      <c r="E369" s="171" t="str">
        <f>+'11+'!E601</f>
        <v>11 0 02 00000</v>
      </c>
      <c r="F369" s="171">
        <f>+'11+'!F601</f>
        <v>0</v>
      </c>
      <c r="G369" s="172">
        <f>+'11+'!G601</f>
        <v>14.25</v>
      </c>
      <c r="H369" s="172">
        <f>+'11+'!H601</f>
        <v>14.25</v>
      </c>
      <c r="I369" s="275">
        <f t="shared" si="12"/>
        <v>100</v>
      </c>
    </row>
    <row r="370" spans="1:12" ht="33" customHeight="1">
      <c r="A370" s="173" t="str">
        <f>+'11+'!A306</f>
        <v>Молодежная политика и оздоровление детей</v>
      </c>
      <c r="B370" s="178"/>
      <c r="C370" s="174" t="str">
        <f>+'11+'!C306</f>
        <v>07</v>
      </c>
      <c r="D370" s="174" t="str">
        <f>+'11+'!D306</f>
        <v>07</v>
      </c>
      <c r="E370" s="174" t="str">
        <f>+'11+'!E306</f>
        <v xml:space="preserve">         </v>
      </c>
      <c r="F370" s="174" t="str">
        <f>+'11+'!F306</f>
        <v xml:space="preserve">   </v>
      </c>
      <c r="G370" s="178">
        <f>+'11+'!G306</f>
        <v>1901.6</v>
      </c>
      <c r="H370" s="178">
        <f>+'11+'!H306</f>
        <v>1901.58853</v>
      </c>
      <c r="I370" s="275">
        <f t="shared" si="12"/>
        <v>99.999396823727395</v>
      </c>
    </row>
    <row r="371" spans="1:12" ht="25.5">
      <c r="A371" s="170" t="str">
        <f>+'11+'!A307</f>
        <v>Подпрограмма "Отдых и оздоровление детей"</v>
      </c>
      <c r="C371" s="171" t="str">
        <f>+'11+'!C307</f>
        <v>07</v>
      </c>
      <c r="D371" s="171" t="str">
        <f>+'11+'!D307</f>
        <v>07</v>
      </c>
      <c r="E371" s="171" t="str">
        <f>+'11+'!E307</f>
        <v>07 4 00 00000</v>
      </c>
      <c r="F371" s="171" t="str">
        <f>+'11+'!F307</f>
        <v xml:space="preserve">   </v>
      </c>
      <c r="G371" s="172">
        <f>+'11+'!G307</f>
        <v>1901.6</v>
      </c>
      <c r="H371" s="172">
        <f>+'11+'!H307</f>
        <v>1901.58853</v>
      </c>
      <c r="I371" s="275">
        <f t="shared" si="12"/>
        <v>99.999396823727395</v>
      </c>
    </row>
    <row r="372" spans="1:12" ht="38.25">
      <c r="A372" s="170" t="str">
        <f>+'11+'!A308</f>
        <v>Основное мероприятие "Субвенции по предоставлению обеспечения доступности, полноценного отдыха и оздоровления  детей"</v>
      </c>
      <c r="C372" s="171" t="str">
        <f>+'11+'!C308</f>
        <v>07</v>
      </c>
      <c r="D372" s="171" t="str">
        <f>+'11+'!D308</f>
        <v>07</v>
      </c>
      <c r="E372" s="171" t="str">
        <f>+'11+'!E308</f>
        <v>07 4 01 00000</v>
      </c>
      <c r="F372" s="171"/>
      <c r="G372" s="172">
        <f>+'11+'!G308</f>
        <v>1901.6</v>
      </c>
      <c r="H372" s="172">
        <f>+'11+'!H308</f>
        <v>1901.58853</v>
      </c>
      <c r="I372" s="275">
        <f t="shared" si="12"/>
        <v>99.999396823727395</v>
      </c>
    </row>
    <row r="373" spans="1:12">
      <c r="A373" s="170" t="str">
        <f>+'11+'!A309</f>
        <v>Мероприятия по оздоровлению детей</v>
      </c>
      <c r="C373" s="171" t="str">
        <f>+'11+'!C309</f>
        <v>07</v>
      </c>
      <c r="D373" s="171" t="str">
        <f>+'11+'!D309</f>
        <v>07</v>
      </c>
      <c r="E373" s="171" t="str">
        <f>+'11+'!E309</f>
        <v>07 4 01 75040</v>
      </c>
      <c r="F373" s="171"/>
      <c r="G373" s="172">
        <f>+'11+'!G309</f>
        <v>1901.6</v>
      </c>
      <c r="H373" s="172">
        <f>+'11+'!H309</f>
        <v>1901.58853</v>
      </c>
      <c r="I373" s="275">
        <f t="shared" si="12"/>
        <v>99.999396823727395</v>
      </c>
    </row>
    <row r="374" spans="1:12" ht="51">
      <c r="A374" s="170" t="str">
        <f>+'11+'!A310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74" s="171" t="str">
        <f>+'11+'!C310</f>
        <v>07</v>
      </c>
      <c r="D374" s="171" t="str">
        <f>+'11+'!D310</f>
        <v>07</v>
      </c>
      <c r="E374" s="171" t="str">
        <f>+'11+'!E310</f>
        <v>07 4 01 75040</v>
      </c>
      <c r="F374" s="171" t="str">
        <f>+'11+'!F310</f>
        <v>600</v>
      </c>
      <c r="G374" s="172">
        <f>+'11+'!G310</f>
        <v>1901.6</v>
      </c>
      <c r="H374" s="172">
        <f>+'11+'!H310</f>
        <v>1901.58853</v>
      </c>
      <c r="I374" s="275">
        <f t="shared" si="12"/>
        <v>99.999396823727395</v>
      </c>
    </row>
    <row r="375" spans="1:12">
      <c r="A375" s="170" t="str">
        <f>+'11+'!A311</f>
        <v>Субсидии бюджетным учреждениям</v>
      </c>
      <c r="C375" s="171" t="str">
        <f>+'11+'!C311</f>
        <v>07</v>
      </c>
      <c r="D375" s="171" t="str">
        <f>+'11+'!D311</f>
        <v>07</v>
      </c>
      <c r="E375" s="171" t="str">
        <f>+'11+'!E311</f>
        <v>07 4 01 75040</v>
      </c>
      <c r="F375" s="171" t="str">
        <f>+'11+'!F311</f>
        <v>610</v>
      </c>
      <c r="G375" s="172">
        <f>+'11+'!G311</f>
        <v>1901.6</v>
      </c>
      <c r="H375" s="172">
        <f>+'11+'!H311</f>
        <v>1901.58853</v>
      </c>
      <c r="I375" s="275">
        <f t="shared" si="12"/>
        <v>99.999396823727395</v>
      </c>
    </row>
    <row r="376" spans="1:12" ht="63.75">
      <c r="A376" s="170" t="str">
        <f>+'11+'!A312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76" s="171" t="str">
        <f>+'11+'!C312</f>
        <v>07</v>
      </c>
      <c r="D376" s="171" t="str">
        <f>+'11+'!D312</f>
        <v>07</v>
      </c>
      <c r="E376" s="171" t="str">
        <f>+'11+'!E312</f>
        <v>07 4 01 75040</v>
      </c>
      <c r="F376" s="171" t="str">
        <f>+'11+'!F312</f>
        <v>611</v>
      </c>
      <c r="G376" s="172">
        <f>+'11+'!G312</f>
        <v>1901.6</v>
      </c>
      <c r="H376" s="172">
        <f>+'11+'!H312</f>
        <v>1901.58853</v>
      </c>
      <c r="I376" s="275">
        <f t="shared" si="12"/>
        <v>99.999396823727395</v>
      </c>
    </row>
    <row r="377" spans="1:12" ht="25.5" hidden="1">
      <c r="A377" s="170" t="str">
        <f>+'11+'!A313</f>
        <v>Мероприятия по оздоровлению детей за счет средств федерального бюджета</v>
      </c>
      <c r="C377" s="171" t="str">
        <f>+'11+'!C313</f>
        <v>07</v>
      </c>
      <c r="D377" s="171" t="str">
        <f>+'11+'!D313</f>
        <v>07</v>
      </c>
      <c r="E377" s="171" t="str">
        <f>+'11+'!E313</f>
        <v>07 4 01 54570</v>
      </c>
      <c r="F377" s="171"/>
      <c r="G377" s="172">
        <f>+'11+'!G313</f>
        <v>0</v>
      </c>
      <c r="H377" s="172">
        <f>+'11+'!H313</f>
        <v>0</v>
      </c>
      <c r="I377" s="275" t="e">
        <f t="shared" si="12"/>
        <v>#DIV/0!</v>
      </c>
    </row>
    <row r="378" spans="1:12" ht="51" hidden="1">
      <c r="A378" s="170" t="str">
        <f>+'11+'!A314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78" s="171" t="str">
        <f>+'11+'!C314</f>
        <v>07</v>
      </c>
      <c r="D378" s="171" t="str">
        <f>+'11+'!D314</f>
        <v>07</v>
      </c>
      <c r="E378" s="171" t="str">
        <f>+'11+'!E314</f>
        <v>07 4 01 54570</v>
      </c>
      <c r="F378" s="171" t="str">
        <f>+'11+'!F314</f>
        <v>600</v>
      </c>
      <c r="G378" s="172">
        <f>+'11+'!G314</f>
        <v>0</v>
      </c>
      <c r="H378" s="172">
        <f>+'11+'!H314</f>
        <v>0</v>
      </c>
      <c r="I378" s="275" t="e">
        <f t="shared" si="12"/>
        <v>#DIV/0!</v>
      </c>
    </row>
    <row r="379" spans="1:12" hidden="1">
      <c r="A379" s="170" t="str">
        <f>+'11+'!A315</f>
        <v>Субсидии бюджетным учреждениям</v>
      </c>
      <c r="C379" s="171" t="str">
        <f>+'11+'!C315</f>
        <v>07</v>
      </c>
      <c r="D379" s="171" t="str">
        <f>+'11+'!D315</f>
        <v>07</v>
      </c>
      <c r="E379" s="171" t="str">
        <f>+'11+'!E315</f>
        <v>07 4 01 54570</v>
      </c>
      <c r="F379" s="171" t="str">
        <f>+'11+'!F315</f>
        <v>610</v>
      </c>
      <c r="G379" s="172">
        <f>+'11+'!G315</f>
        <v>0</v>
      </c>
      <c r="H379" s="172">
        <f>+'11+'!H315</f>
        <v>0</v>
      </c>
      <c r="I379" s="275" t="e">
        <f t="shared" si="12"/>
        <v>#DIV/0!</v>
      </c>
    </row>
    <row r="380" spans="1:12" ht="63.75" hidden="1">
      <c r="A380" s="170" t="str">
        <f>+'11+'!A316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80" s="171" t="str">
        <f>+'11+'!C316</f>
        <v>07</v>
      </c>
      <c r="D380" s="171" t="str">
        <f>+'11+'!D316</f>
        <v>07</v>
      </c>
      <c r="E380" s="171" t="str">
        <f>+'11+'!E316</f>
        <v>07 4 01 54570</v>
      </c>
      <c r="F380" s="171" t="str">
        <f>+'11+'!F316</f>
        <v>611</v>
      </c>
      <c r="G380" s="172">
        <f>+'11+'!G316</f>
        <v>0</v>
      </c>
      <c r="H380" s="172">
        <f>+'11+'!H316</f>
        <v>0</v>
      </c>
      <c r="I380" s="275" t="e">
        <f t="shared" si="12"/>
        <v>#DIV/0!</v>
      </c>
    </row>
    <row r="381" spans="1:12" ht="30.75" customHeight="1">
      <c r="A381" s="173" t="str">
        <f>+'11+'!A317</f>
        <v>Другие вопросы в области образования</v>
      </c>
      <c r="B381" s="178"/>
      <c r="C381" s="174" t="str">
        <f>+'11+'!C317</f>
        <v>07</v>
      </c>
      <c r="D381" s="174" t="str">
        <f>+'11+'!D317</f>
        <v>09</v>
      </c>
      <c r="E381" s="174" t="str">
        <f>+'11+'!E317</f>
        <v xml:space="preserve">         </v>
      </c>
      <c r="F381" s="174" t="str">
        <f>+'11+'!F317</f>
        <v xml:space="preserve">   </v>
      </c>
      <c r="G381" s="178">
        <f>+G382</f>
        <v>17254.500169999999</v>
      </c>
      <c r="H381" s="178">
        <f>+H382</f>
        <v>17254.366040000001</v>
      </c>
      <c r="I381" s="275">
        <f t="shared" si="12"/>
        <v>99.999222637580473</v>
      </c>
      <c r="L381" s="214"/>
    </row>
    <row r="382" spans="1:12" ht="38.25">
      <c r="A382" s="170" t="str">
        <f>+'11+'!A318</f>
        <v>Подпрограмма "Обеспечение реализации муниципальной программы и прочие мероприятия в сфере образования"</v>
      </c>
      <c r="C382" s="171" t="str">
        <f>+'11+'!C318</f>
        <v>07</v>
      </c>
      <c r="D382" s="171" t="str">
        <f>+'11+'!D318</f>
        <v>09</v>
      </c>
      <c r="E382" s="171" t="str">
        <f>+'11+'!E318</f>
        <v>07 6 00 00000</v>
      </c>
      <c r="F382" s="171"/>
      <c r="G382" s="172">
        <f>G383+G395+G413</f>
        <v>17254.500169999999</v>
      </c>
      <c r="H382" s="172">
        <f>H383+H395+H413</f>
        <v>17254.366040000001</v>
      </c>
      <c r="I382" s="275">
        <f t="shared" si="12"/>
        <v>99.999222637580473</v>
      </c>
    </row>
    <row r="383" spans="1:12" ht="51">
      <c r="A383" s="170" t="str">
        <f>+'11+'!A319</f>
        <v>Основное мероприятие "Разработка нормативно-правовых, методических и иных документов, направленных на эффективное решение задач программы"</v>
      </c>
      <c r="C383" s="171" t="str">
        <f>+'11+'!C319</f>
        <v>07</v>
      </c>
      <c r="D383" s="171" t="str">
        <f>+'11+'!D319</f>
        <v>09</v>
      </c>
      <c r="E383" s="171" t="str">
        <f>+'11+'!E319</f>
        <v>07 6 01 00000</v>
      </c>
      <c r="F383" s="171"/>
      <c r="G383" s="172">
        <f>+'11+'!G319</f>
        <v>1392.9561200000001</v>
      </c>
      <c r="H383" s="172">
        <f>+'11+'!H319</f>
        <v>1392.9561200000001</v>
      </c>
      <c r="I383" s="275">
        <f t="shared" si="12"/>
        <v>100</v>
      </c>
    </row>
    <row r="384" spans="1:12" ht="38.25">
      <c r="A384" s="170" t="str">
        <f>+'11+'!A320</f>
        <v>Руководство и управление в сфере установленных функций органов государственной власти Республики Тыва</v>
      </c>
      <c r="C384" s="171" t="str">
        <f>+'11+'!C320</f>
        <v>07</v>
      </c>
      <c r="D384" s="171" t="str">
        <f>+'11+'!D320</f>
        <v>09</v>
      </c>
      <c r="E384" s="171" t="str">
        <f>+'11+'!E320</f>
        <v>07 6 01 20419</v>
      </c>
      <c r="F384" s="171" t="str">
        <f>+'11+'!F320</f>
        <v xml:space="preserve">   </v>
      </c>
      <c r="G384" s="172">
        <f>+'11+'!G320</f>
        <v>1392.9561200000001</v>
      </c>
      <c r="H384" s="172">
        <f>+'11+'!H320</f>
        <v>1392.9561200000001</v>
      </c>
      <c r="I384" s="275">
        <f t="shared" si="12"/>
        <v>100</v>
      </c>
    </row>
    <row r="385" spans="1:9">
      <c r="A385" s="170" t="str">
        <f>+'11+'!A321</f>
        <v>Центральный аппарат</v>
      </c>
      <c r="C385" s="171" t="str">
        <f>+'11+'!C321</f>
        <v>07</v>
      </c>
      <c r="D385" s="171" t="str">
        <f>+'11+'!D321</f>
        <v>09</v>
      </c>
      <c r="E385" s="171" t="str">
        <f>+'11+'!E321</f>
        <v>07 6 01 20419</v>
      </c>
      <c r="F385" s="171" t="str">
        <f>+'11+'!F321</f>
        <v xml:space="preserve">   </v>
      </c>
      <c r="G385" s="172">
        <f>+'11+'!G321</f>
        <v>1392.9561200000001</v>
      </c>
      <c r="H385" s="172">
        <f>+'11+'!H321</f>
        <v>1392.9561200000001</v>
      </c>
      <c r="I385" s="275">
        <f t="shared" si="12"/>
        <v>100</v>
      </c>
    </row>
    <row r="386" spans="1:9" ht="76.5">
      <c r="A386" s="170" t="str">
        <f>+'11+'!A322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C386" s="171" t="str">
        <f>+'11+'!C322</f>
        <v>07</v>
      </c>
      <c r="D386" s="171" t="str">
        <f>+'11+'!D322</f>
        <v>09</v>
      </c>
      <c r="E386" s="171" t="str">
        <f>+'11+'!E322</f>
        <v>07 6 01 20419</v>
      </c>
      <c r="F386" s="171" t="str">
        <f>+'11+'!F322</f>
        <v>100</v>
      </c>
      <c r="G386" s="172">
        <f>+'11+'!G322</f>
        <v>1387.9561200000001</v>
      </c>
      <c r="H386" s="172">
        <f>+'11+'!H322</f>
        <v>1387.9561200000001</v>
      </c>
      <c r="I386" s="275">
        <f t="shared" si="12"/>
        <v>100</v>
      </c>
    </row>
    <row r="387" spans="1:9" ht="25.5">
      <c r="A387" s="170" t="str">
        <f>+'11+'!A323</f>
        <v>Расходы на выплаты персоналу государственных (муниципальных) органов</v>
      </c>
      <c r="C387" s="171" t="str">
        <f>+'11+'!C323</f>
        <v>07</v>
      </c>
      <c r="D387" s="171" t="str">
        <f>+'11+'!D323</f>
        <v>09</v>
      </c>
      <c r="E387" s="171" t="str">
        <f>+'11+'!E323</f>
        <v>07 6 01 20419</v>
      </c>
      <c r="F387" s="171" t="str">
        <f>+'11+'!F323</f>
        <v>120</v>
      </c>
      <c r="G387" s="172">
        <f>+'11+'!G323</f>
        <v>1387.9561200000001</v>
      </c>
      <c r="H387" s="172">
        <f>+'11+'!H323</f>
        <v>1387.9561200000001</v>
      </c>
      <c r="I387" s="275">
        <f t="shared" si="12"/>
        <v>100</v>
      </c>
    </row>
    <row r="388" spans="1:9">
      <c r="A388" s="170" t="str">
        <f>+'11+'!A324</f>
        <v>Фонд оплаты труда и страховые взносы</v>
      </c>
      <c r="C388" s="171" t="str">
        <f>+'11+'!C324</f>
        <v>07</v>
      </c>
      <c r="D388" s="171" t="str">
        <f>+'11+'!D324</f>
        <v>09</v>
      </c>
      <c r="E388" s="171" t="str">
        <f>+'11+'!E324</f>
        <v>07 6 01 20419</v>
      </c>
      <c r="F388" s="171" t="str">
        <f>+'11+'!F324</f>
        <v>121</v>
      </c>
      <c r="G388" s="172">
        <f>+'11+'!G324</f>
        <v>1053.2342100000001</v>
      </c>
      <c r="H388" s="172">
        <f>+'11+'!H324</f>
        <v>1053.2342100000001</v>
      </c>
      <c r="I388" s="275">
        <f t="shared" si="12"/>
        <v>100</v>
      </c>
    </row>
    <row r="389" spans="1:9" ht="25.5">
      <c r="A389" s="170" t="str">
        <f>+'11+'!A325</f>
        <v>Иные выплаты персоналу, за исключением фонда оплаты труда</v>
      </c>
      <c r="C389" s="171" t="str">
        <f>+'11+'!C325</f>
        <v>07</v>
      </c>
      <c r="D389" s="171" t="str">
        <f>+'11+'!D325</f>
        <v>09</v>
      </c>
      <c r="E389" s="171" t="str">
        <f>+'11+'!E325</f>
        <v>07 6 01 20419</v>
      </c>
      <c r="F389" s="171" t="str">
        <f>+'11+'!F325</f>
        <v>122</v>
      </c>
      <c r="G389" s="172">
        <f>+'11+'!G325</f>
        <v>23.6</v>
      </c>
      <c r="H389" s="172">
        <f>+'11+'!H325</f>
        <v>23.6</v>
      </c>
      <c r="I389" s="275">
        <f t="shared" si="12"/>
        <v>100</v>
      </c>
    </row>
    <row r="390" spans="1:9" ht="51">
      <c r="A390" s="170" t="str">
        <f>+'11+'!A326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C390" s="171" t="str">
        <f>+'11+'!C326</f>
        <v>07</v>
      </c>
      <c r="D390" s="171" t="str">
        <f>+'11+'!D326</f>
        <v>09</v>
      </c>
      <c r="E390" s="171" t="str">
        <f>+'11+'!E326</f>
        <v>07 6 01 20419</v>
      </c>
      <c r="F390" s="171" t="str">
        <f>+'11+'!F326</f>
        <v>129</v>
      </c>
      <c r="G390" s="172">
        <f>+'11+'!G326</f>
        <v>311.12191000000001</v>
      </c>
      <c r="H390" s="172">
        <f>+'11+'!H326</f>
        <v>311.12191000000001</v>
      </c>
      <c r="I390" s="275">
        <f t="shared" si="12"/>
        <v>100</v>
      </c>
    </row>
    <row r="391" spans="1:9" ht="25.5">
      <c r="A391" s="170" t="str">
        <f>+'11+'!A327</f>
        <v>Закупка товаров, работ и услуг для государственных (муниципальных) нужд</v>
      </c>
      <c r="C391" s="171" t="str">
        <f>+'11+'!C327</f>
        <v>07</v>
      </c>
      <c r="D391" s="171" t="str">
        <f>+'11+'!D327</f>
        <v>09</v>
      </c>
      <c r="E391" s="171" t="str">
        <f>+'11+'!E327</f>
        <v>07 6 01 20419</v>
      </c>
      <c r="F391" s="171" t="str">
        <f>+'11+'!F327</f>
        <v>200</v>
      </c>
      <c r="G391" s="172">
        <f>+'11+'!G327</f>
        <v>5</v>
      </c>
      <c r="H391" s="172">
        <f>+'11+'!H327</f>
        <v>5</v>
      </c>
      <c r="I391" s="275">
        <f t="shared" si="12"/>
        <v>100</v>
      </c>
    </row>
    <row r="392" spans="1:9" ht="25.5">
      <c r="A392" s="170" t="str">
        <f>+'11+'!A328</f>
        <v>Иные закупки товаров, работ и услуг для государственных (муниципальных) нужд</v>
      </c>
      <c r="C392" s="171" t="str">
        <f>+'11+'!C328</f>
        <v>07</v>
      </c>
      <c r="D392" s="171" t="str">
        <f>+'11+'!D328</f>
        <v>09</v>
      </c>
      <c r="E392" s="171" t="str">
        <f>+'11+'!E328</f>
        <v>07 6 01 20419</v>
      </c>
      <c r="F392" s="171" t="str">
        <f>+'11+'!F328</f>
        <v>240</v>
      </c>
      <c r="G392" s="172">
        <f>+'11+'!G328</f>
        <v>5</v>
      </c>
      <c r="H392" s="172">
        <f>+'11+'!H328</f>
        <v>5</v>
      </c>
      <c r="I392" s="275">
        <f t="shared" si="12"/>
        <v>100</v>
      </c>
    </row>
    <row r="393" spans="1:9" ht="25.5" hidden="1">
      <c r="A393" s="170" t="str">
        <f>+'11+'!A329</f>
        <v>Закупка товаров, работ, услуг в сфере информационно-коммуникационных услуг</v>
      </c>
      <c r="C393" s="171" t="str">
        <f>+'11+'!C329</f>
        <v>07</v>
      </c>
      <c r="D393" s="171" t="str">
        <f>+'11+'!D329</f>
        <v>09</v>
      </c>
      <c r="E393" s="171" t="str">
        <f>+'11+'!E329</f>
        <v>07 6 01 20419</v>
      </c>
      <c r="F393" s="171" t="str">
        <f>+'11+'!F329</f>
        <v>242</v>
      </c>
      <c r="I393" s="275" t="e">
        <f t="shared" si="12"/>
        <v>#DIV/0!</v>
      </c>
    </row>
    <row r="394" spans="1:9" ht="25.5">
      <c r="A394" s="170" t="str">
        <f>+'11+'!A330</f>
        <v>Прочая закупка товаров, работ и услуг для государственных (муниципальных) нужд</v>
      </c>
      <c r="C394" s="171" t="str">
        <f>+'11+'!C330</f>
        <v>07</v>
      </c>
      <c r="D394" s="171" t="str">
        <f>+'11+'!D330</f>
        <v>09</v>
      </c>
      <c r="E394" s="171" t="str">
        <f>+'11+'!E330</f>
        <v>07 6 01 20419</v>
      </c>
      <c r="F394" s="171" t="str">
        <f>+'11+'!F330</f>
        <v>244</v>
      </c>
      <c r="G394" s="172">
        <f>+'11+'!G330</f>
        <v>5</v>
      </c>
      <c r="H394" s="172">
        <f>+'11+'!H330</f>
        <v>5</v>
      </c>
      <c r="I394" s="275">
        <f t="shared" si="12"/>
        <v>100</v>
      </c>
    </row>
    <row r="395" spans="1:9" ht="51">
      <c r="A395" s="173" t="str">
        <f>+'11+'!A331</f>
        <v>Основное мероприятие "Обеспечение организационных, информационных и методических условий по реализации программы"</v>
      </c>
      <c r="B395" s="178"/>
      <c r="C395" s="174" t="str">
        <f>+'11+'!C331</f>
        <v>07</v>
      </c>
      <c r="D395" s="174" t="str">
        <f>+'11+'!D331</f>
        <v>09</v>
      </c>
      <c r="E395" s="174" t="str">
        <f>+'11+'!E331</f>
        <v>07 6 02 00000</v>
      </c>
      <c r="F395" s="174" t="str">
        <f>+'11+'!F331</f>
        <v xml:space="preserve">   </v>
      </c>
      <c r="G395" s="178">
        <f>+'11+'!G331</f>
        <v>15428.34405</v>
      </c>
      <c r="H395" s="178">
        <f>+'11+'!H331</f>
        <v>15428.209920000001</v>
      </c>
      <c r="I395" s="275">
        <f t="shared" si="12"/>
        <v>99.999130626076507</v>
      </c>
    </row>
    <row r="396" spans="1:9" ht="25.5">
      <c r="A396" s="170" t="str">
        <f>+'11+'!A332</f>
        <v>Обеспечение деятельности органов местного самоуправления</v>
      </c>
      <c r="C396" s="171" t="str">
        <f>+'11+'!C332</f>
        <v>07</v>
      </c>
      <c r="D396" s="171" t="str">
        <f>+'11+'!D332</f>
        <v>09</v>
      </c>
      <c r="E396" s="171" t="str">
        <f>+'11+'!E332</f>
        <v>07 6 02 00019</v>
      </c>
      <c r="F396" s="171" t="str">
        <f>+'11+'!F332</f>
        <v xml:space="preserve">   </v>
      </c>
      <c r="G396" s="172">
        <f>+'11+'!G332</f>
        <v>15428.34405</v>
      </c>
      <c r="H396" s="172">
        <f>+'11+'!H332</f>
        <v>15428.209920000001</v>
      </c>
      <c r="I396" s="275">
        <f t="shared" si="12"/>
        <v>99.999130626076507</v>
      </c>
    </row>
    <row r="397" spans="1:9" ht="76.5">
      <c r="A397" s="170" t="str">
        <f>+'11+'!A333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C397" s="171" t="str">
        <f>+'11+'!C333</f>
        <v>07</v>
      </c>
      <c r="D397" s="171" t="str">
        <f>+'11+'!D333</f>
        <v>09</v>
      </c>
      <c r="E397" s="171" t="str">
        <f>+'11+'!E333</f>
        <v>07 6 02 00019</v>
      </c>
      <c r="F397" s="171" t="str">
        <f>+'11+'!F333</f>
        <v>100</v>
      </c>
      <c r="G397" s="172">
        <f>+'11+'!G333</f>
        <v>15428.34405</v>
      </c>
      <c r="H397" s="172">
        <f>+'11+'!H333</f>
        <v>15428.209920000001</v>
      </c>
      <c r="I397" s="275">
        <f t="shared" si="12"/>
        <v>99.999130626076507</v>
      </c>
    </row>
    <row r="398" spans="1:9" ht="25.5">
      <c r="A398" s="170" t="str">
        <f>+'11+'!A334</f>
        <v>Расходы на выплаты персоналу казенных учреждений</v>
      </c>
      <c r="C398" s="171" t="str">
        <f>+'11+'!C334</f>
        <v>07</v>
      </c>
      <c r="D398" s="171" t="str">
        <f>+'11+'!D334</f>
        <v>09</v>
      </c>
      <c r="E398" s="171" t="str">
        <f>+'11+'!E334</f>
        <v>07 6 02 00019</v>
      </c>
      <c r="F398" s="171" t="str">
        <f>+'11+'!F334</f>
        <v>110</v>
      </c>
      <c r="G398" s="172">
        <f>+'11+'!G334</f>
        <v>14155.209050000001</v>
      </c>
      <c r="H398" s="172">
        <f>+'11+'!H334</f>
        <v>14155.209050000001</v>
      </c>
      <c r="I398" s="275">
        <f t="shared" si="12"/>
        <v>100</v>
      </c>
    </row>
    <row r="399" spans="1:9">
      <c r="A399" s="170" t="str">
        <f>+'11+'!A335</f>
        <v>Фонд оплаты труда и страховые взносы</v>
      </c>
      <c r="C399" s="171" t="str">
        <f>+'11+'!C335</f>
        <v>07</v>
      </c>
      <c r="D399" s="171" t="str">
        <f>+'11+'!D335</f>
        <v>09</v>
      </c>
      <c r="E399" s="171" t="str">
        <f>+'11+'!E335</f>
        <v>07 6 02 00019</v>
      </c>
      <c r="F399" s="171" t="str">
        <f>+'11+'!F335</f>
        <v>111</v>
      </c>
      <c r="G399" s="172">
        <f>+'11+'!G335</f>
        <v>10907.845020000001</v>
      </c>
      <c r="H399" s="172">
        <f>+'11+'!H335</f>
        <v>10907.845020000001</v>
      </c>
      <c r="I399" s="275">
        <f t="shared" si="12"/>
        <v>100</v>
      </c>
    </row>
    <row r="400" spans="1:9" ht="25.5">
      <c r="A400" s="170" t="str">
        <f>+'11+'!A336</f>
        <v>Иные выплаты персоналу, за исключением фонда оплаты труда</v>
      </c>
      <c r="C400" s="171" t="str">
        <f>+'11+'!C336</f>
        <v>07</v>
      </c>
      <c r="D400" s="171" t="str">
        <f>+'11+'!D336</f>
        <v>09</v>
      </c>
      <c r="E400" s="171" t="str">
        <f>+'11+'!E336</f>
        <v>07 6 02 00019</v>
      </c>
      <c r="F400" s="171" t="str">
        <f>+'11+'!F336</f>
        <v>112</v>
      </c>
      <c r="G400" s="172">
        <f>+'11+'!G336</f>
        <v>0</v>
      </c>
      <c r="H400" s="172">
        <f>+'11+'!H336</f>
        <v>0</v>
      </c>
      <c r="I400" s="275" t="e">
        <f t="shared" si="12"/>
        <v>#DIV/0!</v>
      </c>
    </row>
    <row r="401" spans="1:9" ht="51">
      <c r="A401" s="170" t="str">
        <f>+'11+'!A337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C401" s="171" t="str">
        <f>+'11+'!C337</f>
        <v>07</v>
      </c>
      <c r="D401" s="171" t="str">
        <f>+'11+'!D337</f>
        <v>09</v>
      </c>
      <c r="E401" s="171" t="str">
        <f>+'11+'!E337</f>
        <v>07 6 02 00019</v>
      </c>
      <c r="F401" s="171" t="str">
        <f>+'11+'!F337</f>
        <v>119</v>
      </c>
      <c r="G401" s="172">
        <f>+'11+'!G337</f>
        <v>3247.3640300000002</v>
      </c>
      <c r="H401" s="172">
        <f>+'11+'!H337</f>
        <v>3247.3640300000002</v>
      </c>
      <c r="I401" s="275">
        <f t="shared" ref="I401:I464" si="14">H401/G401*100</f>
        <v>100</v>
      </c>
    </row>
    <row r="402" spans="1:9" ht="25.5">
      <c r="A402" s="170" t="str">
        <f>+'11+'!A338</f>
        <v>Закупка товаров, работ и услуг для государственных (муниципальных) нужд</v>
      </c>
      <c r="C402" s="171" t="str">
        <f>+'11+'!C338</f>
        <v>07</v>
      </c>
      <c r="D402" s="171" t="str">
        <f>+'11+'!D338</f>
        <v>09</v>
      </c>
      <c r="E402" s="171" t="str">
        <f>+'11+'!E338</f>
        <v>07 6 02 00019</v>
      </c>
      <c r="F402" s="171" t="str">
        <f>+'11+'!F338</f>
        <v>200</v>
      </c>
      <c r="G402" s="172">
        <f>+'11+'!G338</f>
        <v>1247.21</v>
      </c>
      <c r="H402" s="172">
        <f>+'11+'!H338</f>
        <v>1247.14057</v>
      </c>
      <c r="I402" s="275">
        <f t="shared" si="14"/>
        <v>99.99443317484625</v>
      </c>
    </row>
    <row r="403" spans="1:9" ht="25.5">
      <c r="A403" s="170" t="str">
        <f>+'11+'!A339</f>
        <v>Иные закупки товаров, работ и услуг для государственных (муниципальных) нужд</v>
      </c>
      <c r="C403" s="171" t="str">
        <f>+'11+'!C339</f>
        <v>07</v>
      </c>
      <c r="D403" s="171" t="str">
        <f>+'11+'!D339</f>
        <v>09</v>
      </c>
      <c r="E403" s="171" t="str">
        <f>+'11+'!E339</f>
        <v>07 6 02 00019</v>
      </c>
      <c r="F403" s="171" t="str">
        <f>+'11+'!F339</f>
        <v>240</v>
      </c>
      <c r="G403" s="172">
        <f>+'11+'!G339</f>
        <v>1247.21</v>
      </c>
      <c r="H403" s="172">
        <f>+'11+'!H339</f>
        <v>1247.14057</v>
      </c>
      <c r="I403" s="275">
        <f t="shared" si="14"/>
        <v>99.99443317484625</v>
      </c>
    </row>
    <row r="404" spans="1:9" ht="25.5">
      <c r="A404" s="170" t="str">
        <f>+'11+'!A340</f>
        <v>Закупка товаров, работ, услуг в сфере информационно-коммуникационных услуг</v>
      </c>
      <c r="C404" s="171" t="str">
        <f>+'11+'!C340</f>
        <v>07</v>
      </c>
      <c r="D404" s="171" t="str">
        <f>+'11+'!D340</f>
        <v>09</v>
      </c>
      <c r="E404" s="171" t="str">
        <f>+'11+'!E340</f>
        <v>07 6 02 00019</v>
      </c>
      <c r="F404" s="171" t="str">
        <f>+'11+'!F340</f>
        <v>242</v>
      </c>
      <c r="G404" s="172">
        <f>+'11+'!G340</f>
        <v>353.4</v>
      </c>
      <c r="H404" s="172">
        <f>+'11+'!H340</f>
        <v>353.33388000000002</v>
      </c>
      <c r="I404" s="275">
        <f t="shared" si="14"/>
        <v>99.981290322580662</v>
      </c>
    </row>
    <row r="405" spans="1:9" ht="25.5">
      <c r="A405" s="170" t="str">
        <f>+'11+'!A341</f>
        <v>Прочая закупка товаров, работ и услуг для государственных (муниципальных) нужд</v>
      </c>
      <c r="C405" s="171" t="str">
        <f>+'11+'!C341</f>
        <v>07</v>
      </c>
      <c r="D405" s="171" t="str">
        <f>+'11+'!D341</f>
        <v>09</v>
      </c>
      <c r="E405" s="171" t="str">
        <f>+'11+'!E341</f>
        <v>07 6 02 00019</v>
      </c>
      <c r="F405" s="171" t="str">
        <f>+'11+'!F341</f>
        <v>244</v>
      </c>
      <c r="G405" s="172">
        <f>+'11+'!G341</f>
        <v>893.81</v>
      </c>
      <c r="H405" s="172">
        <f>+'11+'!H341</f>
        <v>893.80669</v>
      </c>
      <c r="I405" s="275">
        <f t="shared" si="14"/>
        <v>99.999629675210628</v>
      </c>
    </row>
    <row r="406" spans="1:9">
      <c r="A406" s="170" t="str">
        <f>+'11+'!A342</f>
        <v>Иные бюджетные ассигнования</v>
      </c>
      <c r="C406" s="171" t="str">
        <f>+'11+'!C342</f>
        <v>07</v>
      </c>
      <c r="D406" s="171" t="str">
        <f>+'11+'!D342</f>
        <v>09</v>
      </c>
      <c r="E406" s="171" t="str">
        <f>+'11+'!E342</f>
        <v>07 6 02 00019</v>
      </c>
      <c r="F406" s="171" t="str">
        <f>+'11+'!F342</f>
        <v>800</v>
      </c>
      <c r="G406" s="172">
        <f>+'11+'!G342</f>
        <v>25.925000000000001</v>
      </c>
      <c r="H406" s="172">
        <f>+'11+'!H342</f>
        <v>25.860299999999999</v>
      </c>
      <c r="I406" s="275">
        <f t="shared" si="14"/>
        <v>99.750433944069428</v>
      </c>
    </row>
    <row r="407" spans="1:9" hidden="1">
      <c r="A407" s="170" t="str">
        <f>+'11+'!A343</f>
        <v>Исполнение судебных актов</v>
      </c>
      <c r="B407" s="170"/>
      <c r="C407" s="171" t="str">
        <f>+'11+'!C343</f>
        <v>07</v>
      </c>
      <c r="D407" s="171" t="str">
        <f>+'11+'!D343</f>
        <v>09</v>
      </c>
      <c r="E407" s="171" t="str">
        <f>+'11+'!E343</f>
        <v>07 6 02 00019</v>
      </c>
      <c r="F407" s="171" t="str">
        <f>+'11+'!F343</f>
        <v>830</v>
      </c>
      <c r="G407" s="172">
        <f>+'11+'!G343</f>
        <v>0</v>
      </c>
      <c r="H407" s="172">
        <f>+'11+'!H343</f>
        <v>0</v>
      </c>
      <c r="I407" s="275" t="e">
        <f t="shared" si="14"/>
        <v>#DIV/0!</v>
      </c>
    </row>
    <row r="408" spans="1:9" ht="38.25" hidden="1">
      <c r="A408" s="170" t="str">
        <f>+'11+'!A344</f>
        <v xml:space="preserve"> Исполнение судебных актов Российской Федерации
и мировых соглашений по возмещению причиненного вреда</v>
      </c>
      <c r="B408" s="170"/>
      <c r="C408" s="171" t="str">
        <f>+'11+'!C344</f>
        <v>07</v>
      </c>
      <c r="D408" s="171" t="str">
        <f>+'11+'!D344</f>
        <v>09</v>
      </c>
      <c r="E408" s="171" t="str">
        <f>+'11+'!E344</f>
        <v>07 6 02 00019</v>
      </c>
      <c r="F408" s="171" t="str">
        <f>+'11+'!F344</f>
        <v>831</v>
      </c>
      <c r="G408" s="172">
        <f>+'11+'!G344</f>
        <v>0</v>
      </c>
      <c r="H408" s="172">
        <f>+'11+'!H344</f>
        <v>0</v>
      </c>
      <c r="I408" s="275" t="e">
        <f t="shared" si="14"/>
        <v>#DIV/0!</v>
      </c>
    </row>
    <row r="409" spans="1:9" ht="38.25">
      <c r="A409" s="170" t="str">
        <f>+'11+'!A345</f>
        <v>Уплата налогов, сборов, обязательных платежей в бюджетную систему Российской Федерации, взносов и иных платежей</v>
      </c>
      <c r="C409" s="171" t="str">
        <f>+'11+'!C345</f>
        <v>07</v>
      </c>
      <c r="D409" s="171" t="str">
        <f>+'11+'!D345</f>
        <v>09</v>
      </c>
      <c r="E409" s="171" t="str">
        <f>+'11+'!E345</f>
        <v>07 6 02 00019</v>
      </c>
      <c r="F409" s="171" t="str">
        <f>+'11+'!F345</f>
        <v>850</v>
      </c>
      <c r="G409" s="172">
        <f>+'11+'!G345</f>
        <v>25.925000000000001</v>
      </c>
      <c r="H409" s="172">
        <f>+'11+'!H345</f>
        <v>25.860299999999999</v>
      </c>
      <c r="I409" s="275">
        <f t="shared" si="14"/>
        <v>99.750433944069428</v>
      </c>
    </row>
    <row r="410" spans="1:9" ht="25.5">
      <c r="A410" s="170" t="str">
        <f>+'11+'!A346</f>
        <v>Уплата налога на имущество организаций и земельного налога</v>
      </c>
      <c r="C410" s="171" t="str">
        <f>+'11+'!C346</f>
        <v>07</v>
      </c>
      <c r="D410" s="171" t="str">
        <f>+'11+'!D346</f>
        <v>09</v>
      </c>
      <c r="E410" s="171" t="str">
        <f>+'11+'!E346</f>
        <v>07 6 02 00019</v>
      </c>
      <c r="F410" s="171" t="str">
        <f>+'11+'!F346</f>
        <v>851</v>
      </c>
      <c r="G410" s="172">
        <f>+'11+'!G346</f>
        <v>7.2750000000000004</v>
      </c>
      <c r="H410" s="172">
        <f>+'11+'!H346</f>
        <v>7.2750000000000004</v>
      </c>
      <c r="I410" s="275">
        <f t="shared" si="14"/>
        <v>100</v>
      </c>
    </row>
    <row r="411" spans="1:9" ht="25.5">
      <c r="A411" s="170" t="str">
        <f>+'11+'!A347</f>
        <v>Уплата прочих налогов, сборов и иных платежей</v>
      </c>
      <c r="C411" s="171" t="str">
        <f>+'11+'!C347</f>
        <v>07</v>
      </c>
      <c r="D411" s="171" t="str">
        <f>+'11+'!D347</f>
        <v>09</v>
      </c>
      <c r="E411" s="171" t="str">
        <f>+'11+'!E347</f>
        <v>07 6 02 00019</v>
      </c>
      <c r="F411" s="171" t="str">
        <f>+'11+'!F347</f>
        <v>852</v>
      </c>
      <c r="G411" s="172">
        <f>+'11+'!G347</f>
        <v>9.15</v>
      </c>
      <c r="H411" s="172">
        <f>+'11+'!H347</f>
        <v>9.1227400000000003</v>
      </c>
      <c r="I411" s="275">
        <f t="shared" si="14"/>
        <v>99.70207650273224</v>
      </c>
    </row>
    <row r="412" spans="1:9">
      <c r="A412" s="211" t="str">
        <f>+'11+'!A348</f>
        <v>Уплата иных платежей</v>
      </c>
      <c r="B412" s="211"/>
      <c r="C412" s="172" t="str">
        <f>+'11+'!C348</f>
        <v>07</v>
      </c>
      <c r="D412" s="172" t="str">
        <f>+'11+'!D348</f>
        <v>09</v>
      </c>
      <c r="E412" s="172" t="str">
        <f>+'11+'!E348</f>
        <v>07 6 02 00019</v>
      </c>
      <c r="F412" s="172" t="str">
        <f>+'11+'!F348</f>
        <v>853</v>
      </c>
      <c r="G412" s="172">
        <f>+'11+'!G348</f>
        <v>9.5</v>
      </c>
      <c r="H412" s="172">
        <f>+'11+'!H348</f>
        <v>9.4625599999999999</v>
      </c>
      <c r="I412" s="275">
        <f t="shared" si="14"/>
        <v>99.605894736842103</v>
      </c>
    </row>
    <row r="413" spans="1:9" ht="24" customHeight="1">
      <c r="A413" s="173" t="str">
        <f>+'11+'!A604</f>
        <v>Другие вопросы в облати образования</v>
      </c>
      <c r="B413" s="174"/>
      <c r="C413" s="174" t="str">
        <f>+'11+'!C604</f>
        <v>07</v>
      </c>
      <c r="D413" s="174" t="str">
        <f>+'11+'!D604</f>
        <v>09</v>
      </c>
      <c r="E413" s="174">
        <f>+'11+'!E604</f>
        <v>0</v>
      </c>
      <c r="F413" s="174">
        <f>+'11+'!F604</f>
        <v>0</v>
      </c>
      <c r="G413" s="178">
        <f>+'11+'!G604</f>
        <v>433.2</v>
      </c>
      <c r="H413" s="178">
        <f>+'11+'!H604</f>
        <v>433.2</v>
      </c>
      <c r="I413" s="275">
        <f t="shared" si="14"/>
        <v>100</v>
      </c>
    </row>
    <row r="414" spans="1:9" ht="25.5">
      <c r="A414" s="170" t="str">
        <f>+'11+'!A605</f>
        <v>Образование и организация деятельности комиссий по делам несовершеннолетних</v>
      </c>
      <c r="B414" s="171"/>
      <c r="C414" s="171" t="str">
        <f>+'11+'!C605</f>
        <v>07</v>
      </c>
      <c r="D414" s="171" t="str">
        <f>+'11+'!D605</f>
        <v>09</v>
      </c>
      <c r="E414" s="171" t="str">
        <f>+'11+'!E605</f>
        <v>77 0 00 76100</v>
      </c>
      <c r="F414" s="171">
        <f>+'11+'!F605</f>
        <v>0</v>
      </c>
      <c r="G414" s="172">
        <f>+'11+'!G605</f>
        <v>433.2</v>
      </c>
      <c r="H414" s="172">
        <f>+'11+'!H605</f>
        <v>433.2</v>
      </c>
      <c r="I414" s="275">
        <f t="shared" si="14"/>
        <v>100</v>
      </c>
    </row>
    <row r="415" spans="1:9" ht="76.5">
      <c r="A415" s="170" t="str">
        <f>+'11+'!A606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15" s="171"/>
      <c r="C415" s="171" t="str">
        <f>+'11+'!C606</f>
        <v>07</v>
      </c>
      <c r="D415" s="171" t="str">
        <f>+'11+'!D606</f>
        <v>09</v>
      </c>
      <c r="E415" s="171" t="str">
        <f>+'11+'!E606</f>
        <v>77 0 00 76100</v>
      </c>
      <c r="F415" s="171" t="str">
        <f>+'11+'!F606</f>
        <v>100</v>
      </c>
      <c r="G415" s="172">
        <f>+'11+'!G606</f>
        <v>281.3408</v>
      </c>
      <c r="H415" s="172">
        <f>+'11+'!H606</f>
        <v>281.3408</v>
      </c>
      <c r="I415" s="275">
        <f t="shared" si="14"/>
        <v>100</v>
      </c>
    </row>
    <row r="416" spans="1:9" ht="25.5">
      <c r="A416" s="170" t="str">
        <f>+'11+'!A607</f>
        <v>Расходы на выплаты персоналу государственных (муниципальных) органов</v>
      </c>
      <c r="B416" s="171"/>
      <c r="C416" s="171" t="str">
        <f>+'11+'!C607</f>
        <v>07</v>
      </c>
      <c r="D416" s="171" t="str">
        <f>+'11+'!D607</f>
        <v>09</v>
      </c>
      <c r="E416" s="171" t="str">
        <f>+'11+'!E607</f>
        <v>77 0 00 76100</v>
      </c>
      <c r="F416" s="171" t="str">
        <f>+'11+'!F607</f>
        <v>120</v>
      </c>
      <c r="G416" s="172">
        <f>+'11+'!G607</f>
        <v>281.3408</v>
      </c>
      <c r="H416" s="172">
        <f>+'11+'!H607</f>
        <v>281.3408</v>
      </c>
      <c r="I416" s="275">
        <f t="shared" si="14"/>
        <v>100</v>
      </c>
    </row>
    <row r="417" spans="1:10">
      <c r="A417" s="170" t="str">
        <f>+'11+'!A608</f>
        <v>Фонд оплаты труда и страховые взносы</v>
      </c>
      <c r="B417" s="171"/>
      <c r="C417" s="171" t="str">
        <f>+'11+'!C608</f>
        <v>07</v>
      </c>
      <c r="D417" s="171" t="str">
        <f>+'11+'!D608</f>
        <v>09</v>
      </c>
      <c r="E417" s="171" t="str">
        <f>+'11+'!E608</f>
        <v>77 0 00 76100</v>
      </c>
      <c r="F417" s="171" t="str">
        <f>+'11+'!F608</f>
        <v>121</v>
      </c>
      <c r="G417" s="172">
        <f>+'11+'!G608</f>
        <v>217.19743</v>
      </c>
      <c r="H417" s="172">
        <f>+'11+'!H608</f>
        <v>217.19743</v>
      </c>
      <c r="I417" s="275">
        <f t="shared" si="14"/>
        <v>100</v>
      </c>
    </row>
    <row r="418" spans="1:10" ht="25.5">
      <c r="A418" s="170" t="str">
        <f>+'11+'!A609</f>
        <v>Иные выплаты персоналу, за исключением фонда оплаты труда</v>
      </c>
      <c r="B418" s="171"/>
      <c r="C418" s="171" t="str">
        <f>+'11+'!C609</f>
        <v>07</v>
      </c>
      <c r="D418" s="171" t="str">
        <f>+'11+'!D609</f>
        <v>09</v>
      </c>
      <c r="E418" s="171" t="str">
        <f>+'11+'!E609</f>
        <v>77 0 00 76100</v>
      </c>
      <c r="F418" s="171" t="str">
        <f>+'11+'!F609</f>
        <v>122</v>
      </c>
      <c r="G418" s="172">
        <f>+'11+'!G609</f>
        <v>0</v>
      </c>
      <c r="H418" s="172">
        <f>+'11+'!H609</f>
        <v>0</v>
      </c>
      <c r="I418" s="275" t="e">
        <f t="shared" si="14"/>
        <v>#DIV/0!</v>
      </c>
    </row>
    <row r="419" spans="1:10" ht="51">
      <c r="A419" s="170" t="str">
        <f>+'11+'!A610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419" s="171"/>
      <c r="C419" s="171" t="str">
        <f>+'11+'!C610</f>
        <v>07</v>
      </c>
      <c r="D419" s="171" t="str">
        <f>+'11+'!D610</f>
        <v>09</v>
      </c>
      <c r="E419" s="171" t="str">
        <f>+'11+'!E610</f>
        <v>77 0 00 76100</v>
      </c>
      <c r="F419" s="171" t="str">
        <f>+'11+'!F610</f>
        <v>129</v>
      </c>
      <c r="G419" s="172">
        <f>+'11+'!G610</f>
        <v>64.143370000000004</v>
      </c>
      <c r="H419" s="172">
        <f>+'11+'!H610</f>
        <v>64.143370000000004</v>
      </c>
      <c r="I419" s="275">
        <f t="shared" si="14"/>
        <v>100</v>
      </c>
    </row>
    <row r="420" spans="1:10" ht="25.5">
      <c r="A420" s="170" t="str">
        <f>+'11+'!A611</f>
        <v>Закупка товаров, работ и услуг для государственных (муниципальных) нужд</v>
      </c>
      <c r="B420" s="171"/>
      <c r="C420" s="171" t="str">
        <f>+'11+'!C611</f>
        <v>07</v>
      </c>
      <c r="D420" s="171" t="str">
        <f>+'11+'!D611</f>
        <v>09</v>
      </c>
      <c r="E420" s="171" t="str">
        <f>+'11+'!E611</f>
        <v>77 0 00 76100</v>
      </c>
      <c r="F420" s="171" t="str">
        <f>+'11+'!F611</f>
        <v>200</v>
      </c>
      <c r="G420" s="172">
        <f>+'11+'!G611</f>
        <v>151.85919999999999</v>
      </c>
      <c r="H420" s="172">
        <f>+'11+'!H611</f>
        <v>151.85919999999999</v>
      </c>
      <c r="I420" s="275">
        <f t="shared" si="14"/>
        <v>100</v>
      </c>
    </row>
    <row r="421" spans="1:10" ht="25.5">
      <c r="A421" s="170" t="str">
        <f>+'11+'!A612</f>
        <v>Иные закупки товаров, работ и услуг для государственных (муниципальных) нужд</v>
      </c>
      <c r="B421" s="171"/>
      <c r="C421" s="171" t="str">
        <f>+'11+'!C612</f>
        <v>07</v>
      </c>
      <c r="D421" s="171" t="str">
        <f>+'11+'!D612</f>
        <v>09</v>
      </c>
      <c r="E421" s="171" t="str">
        <f>+'11+'!E612</f>
        <v>77 0 00 76100</v>
      </c>
      <c r="F421" s="171" t="str">
        <f>+'11+'!F612</f>
        <v>240</v>
      </c>
      <c r="G421" s="172">
        <f>+'11+'!G612</f>
        <v>151.85919999999999</v>
      </c>
      <c r="H421" s="172">
        <f>+'11+'!H612</f>
        <v>151.85919999999999</v>
      </c>
      <c r="I421" s="275">
        <f t="shared" si="14"/>
        <v>100</v>
      </c>
    </row>
    <row r="422" spans="1:10" ht="25.5">
      <c r="A422" s="216" t="str">
        <f>+'11+'!A25</f>
        <v>Муниципальная программа "Развитие культуры"</v>
      </c>
      <c r="B422" s="217"/>
      <c r="C422" s="217" t="str">
        <f>+'11+'!C25</f>
        <v>08</v>
      </c>
      <c r="D422" s="217"/>
      <c r="E422" s="217"/>
      <c r="F422" s="217"/>
      <c r="G422" s="218">
        <f>+'11+'!G25</f>
        <v>48224.47894999999</v>
      </c>
      <c r="H422" s="218">
        <f>+'11+'!H25</f>
        <v>48004.394919999999</v>
      </c>
      <c r="I422" s="275">
        <f t="shared" si="14"/>
        <v>99.543625903707166</v>
      </c>
      <c r="J422" s="172">
        <f>+'11+'!H25</f>
        <v>48004.394919999999</v>
      </c>
    </row>
    <row r="423" spans="1:10" ht="31.5" customHeight="1">
      <c r="A423" s="173" t="str">
        <f>+'11+'!A26</f>
        <v>Культура</v>
      </c>
      <c r="B423" s="174"/>
      <c r="C423" s="174" t="str">
        <f>+'11+'!C26</f>
        <v>08</v>
      </c>
      <c r="D423" s="174" t="str">
        <f>+'11+'!D26</f>
        <v>01</v>
      </c>
      <c r="E423" s="174" t="str">
        <f>+'11+'!E26</f>
        <v xml:space="preserve">         </v>
      </c>
      <c r="F423" s="174" t="str">
        <f>+'11+'!F26</f>
        <v xml:space="preserve">   </v>
      </c>
      <c r="G423" s="178">
        <f>+'11+'!G26</f>
        <v>45687.704239999992</v>
      </c>
      <c r="H423" s="178">
        <f>+'11+'!H26</f>
        <v>45467.622210000001</v>
      </c>
      <c r="I423" s="275">
        <f t="shared" si="14"/>
        <v>99.51829045984914</v>
      </c>
    </row>
    <row r="424" spans="1:10" ht="25.5">
      <c r="A424" s="170" t="str">
        <f>+'11+'!A27</f>
        <v>Муниципальная программа "Развитие культуры"</v>
      </c>
      <c r="B424" s="171"/>
      <c r="C424" s="171" t="str">
        <f>+'11+'!C27</f>
        <v>08</v>
      </c>
      <c r="D424" s="171" t="str">
        <f>+'11+'!D27</f>
        <v>01</v>
      </c>
      <c r="E424" s="171" t="str">
        <f>+'11+'!E27</f>
        <v>08 0 00 00000</v>
      </c>
      <c r="F424" s="171"/>
      <c r="G424" s="172">
        <f>+'11+'!G27</f>
        <v>45295.204239999992</v>
      </c>
      <c r="H424" s="172">
        <f>+'11+'!H27</f>
        <v>45295.197209999998</v>
      </c>
      <c r="I424" s="275">
        <f t="shared" si="14"/>
        <v>99.999984479593124</v>
      </c>
      <c r="J424" s="172">
        <f>+H425+H440+H445+H470+H478</f>
        <v>47086.212919999998</v>
      </c>
    </row>
    <row r="425" spans="1:10" ht="25.5">
      <c r="A425" s="170" t="str">
        <f>+'11+'!A28</f>
        <v>Основное мероприятие: "Развитие библиотечного дела"</v>
      </c>
      <c r="B425" s="171"/>
      <c r="C425" s="171" t="str">
        <f>+'11+'!C28</f>
        <v>08</v>
      </c>
      <c r="D425" s="171" t="str">
        <f>+'11+'!D28</f>
        <v>01</v>
      </c>
      <c r="E425" s="171" t="str">
        <f>+'11+'!E28</f>
        <v>08 1 01 00000</v>
      </c>
      <c r="F425" s="171"/>
      <c r="G425" s="172">
        <f>+'11+'!G28</f>
        <v>10812.21</v>
      </c>
      <c r="H425" s="172">
        <f>+'11+'!H28</f>
        <v>10812.20378</v>
      </c>
      <c r="I425" s="275">
        <f t="shared" si="14"/>
        <v>99.999942472445511</v>
      </c>
    </row>
    <row r="426" spans="1:10" ht="38.25">
      <c r="A426" s="170" t="str">
        <f>+'11+'!A29</f>
        <v>Обеспечение деятельности муниципальных учреждений (оказание услуг) - средства местного бджета</v>
      </c>
      <c r="B426" s="171"/>
      <c r="C426" s="171" t="str">
        <f>+'11+'!C29</f>
        <v>08</v>
      </c>
      <c r="D426" s="171" t="str">
        <f>+'11+'!D29</f>
        <v>01</v>
      </c>
      <c r="E426" s="171" t="str">
        <f>+'11+'!E29</f>
        <v>08 1 01 00059</v>
      </c>
      <c r="F426" s="171"/>
      <c r="G426" s="172">
        <f>+'11+'!G29</f>
        <v>10812.21</v>
      </c>
      <c r="H426" s="172">
        <f>+'11+'!H29</f>
        <v>10812.20378</v>
      </c>
      <c r="I426" s="275">
        <f t="shared" si="14"/>
        <v>99.999942472445511</v>
      </c>
    </row>
    <row r="427" spans="1:10" ht="51">
      <c r="A427" s="170" t="str">
        <f>+'11+'!A30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427" s="171"/>
      <c r="C427" s="171" t="str">
        <f>+'11+'!C30</f>
        <v>08</v>
      </c>
      <c r="D427" s="171" t="str">
        <f>+'11+'!D30</f>
        <v>01</v>
      </c>
      <c r="E427" s="171" t="str">
        <f>+'11+'!E30</f>
        <v>08 1 01 00059</v>
      </c>
      <c r="F427" s="171" t="str">
        <f>+'11+'!F30</f>
        <v>600</v>
      </c>
      <c r="G427" s="172">
        <f>+'11+'!G30</f>
        <v>10812.21</v>
      </c>
      <c r="H427" s="172">
        <f>+'11+'!H30</f>
        <v>10812.20378</v>
      </c>
      <c r="I427" s="275">
        <f t="shared" si="14"/>
        <v>99.999942472445511</v>
      </c>
    </row>
    <row r="428" spans="1:10">
      <c r="A428" s="170" t="str">
        <f>+'11+'!A31</f>
        <v>Субсидии бюджетным учреждениям</v>
      </c>
      <c r="B428" s="171"/>
      <c r="C428" s="171" t="str">
        <f>+'11+'!C31</f>
        <v>08</v>
      </c>
      <c r="D428" s="171" t="str">
        <f>+'11+'!D31</f>
        <v>01</v>
      </c>
      <c r="E428" s="171" t="str">
        <f>+'11+'!E31</f>
        <v>08 1 01 00059</v>
      </c>
      <c r="F428" s="171" t="str">
        <f>+'11+'!F31</f>
        <v>610</v>
      </c>
      <c r="G428" s="172">
        <f>+'11+'!G31</f>
        <v>10812.21</v>
      </c>
      <c r="H428" s="172">
        <f>+'11+'!H31</f>
        <v>10812.20378</v>
      </c>
      <c r="I428" s="275">
        <f t="shared" si="14"/>
        <v>99.999942472445511</v>
      </c>
    </row>
    <row r="429" spans="1:10" ht="63.75">
      <c r="A429" s="170" t="str">
        <f>+'11+'!A32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429" s="171"/>
      <c r="C429" s="171" t="str">
        <f>+'11+'!C32</f>
        <v>08</v>
      </c>
      <c r="D429" s="171" t="str">
        <f>+'11+'!D32</f>
        <v>01</v>
      </c>
      <c r="E429" s="171" t="str">
        <f>+'11+'!E32</f>
        <v>08 1 01 00059</v>
      </c>
      <c r="F429" s="171" t="str">
        <f>+'11+'!F32</f>
        <v>611</v>
      </c>
      <c r="G429" s="172">
        <f>+'11+'!G32</f>
        <v>10812.21</v>
      </c>
      <c r="H429" s="172">
        <f>+'11+'!H32</f>
        <v>10812.20378</v>
      </c>
      <c r="I429" s="275">
        <f t="shared" si="14"/>
        <v>99.999942472445511</v>
      </c>
    </row>
    <row r="430" spans="1:10" s="222" customFormat="1" ht="25.5">
      <c r="A430" s="169" t="s">
        <v>34</v>
      </c>
      <c r="B430" s="117"/>
      <c r="C430" s="117" t="s">
        <v>27</v>
      </c>
      <c r="D430" s="117" t="s">
        <v>33</v>
      </c>
      <c r="E430" s="117" t="s">
        <v>435</v>
      </c>
      <c r="F430" s="117"/>
      <c r="G430" s="118">
        <f>G431+G435</f>
        <v>25.536999999999999</v>
      </c>
      <c r="H430" s="118">
        <f t="shared" ref="H430" si="15">H431+H435</f>
        <v>25.536999999999999</v>
      </c>
      <c r="I430" s="275">
        <f t="shared" si="14"/>
        <v>100</v>
      </c>
      <c r="J430" s="277"/>
    </row>
    <row r="431" spans="1:10" s="222" customFormat="1" hidden="1">
      <c r="A431" s="177" t="str">
        <f>+'11+'!A34</f>
        <v>Субсидии на развитие учреждений культуры</v>
      </c>
      <c r="B431" s="177"/>
      <c r="C431" s="118" t="str">
        <f>+'11+'!C34</f>
        <v>08</v>
      </c>
      <c r="D431" s="118" t="str">
        <f>+'11+'!D34</f>
        <v>01</v>
      </c>
      <c r="E431" s="118" t="str">
        <f>+'11+'!E34</f>
        <v>081 02 L0019</v>
      </c>
      <c r="F431" s="118">
        <f>+'11+'!F34</f>
        <v>0</v>
      </c>
      <c r="G431" s="118">
        <f>+'11+'!G34</f>
        <v>0</v>
      </c>
      <c r="H431" s="118">
        <f>+'11+'!H34</f>
        <v>0</v>
      </c>
      <c r="I431" s="275" t="e">
        <f t="shared" si="14"/>
        <v>#DIV/0!</v>
      </c>
      <c r="J431" s="277"/>
    </row>
    <row r="432" spans="1:10" s="222" customFormat="1" ht="51" hidden="1">
      <c r="A432" s="177" t="str">
        <f>+'11+'!A35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432" s="177"/>
      <c r="C432" s="118" t="str">
        <f>+'11+'!C35</f>
        <v>08</v>
      </c>
      <c r="D432" s="118" t="str">
        <f>+'11+'!D35</f>
        <v>01</v>
      </c>
      <c r="E432" s="118" t="str">
        <f>+'11+'!E35</f>
        <v>081 02 L0019</v>
      </c>
      <c r="F432" s="118" t="str">
        <f>+'11+'!F35</f>
        <v>600</v>
      </c>
      <c r="G432" s="118">
        <f>+'11+'!G35</f>
        <v>0</v>
      </c>
      <c r="H432" s="118">
        <f>+'11+'!H35</f>
        <v>0</v>
      </c>
      <c r="I432" s="275" t="e">
        <f t="shared" si="14"/>
        <v>#DIV/0!</v>
      </c>
      <c r="J432" s="277"/>
    </row>
    <row r="433" spans="1:10" s="222" customFormat="1" hidden="1">
      <c r="A433" s="177" t="str">
        <f>+'11+'!A36</f>
        <v>Субсидии бюджетным учреждениям</v>
      </c>
      <c r="B433" s="177"/>
      <c r="C433" s="118" t="str">
        <f>+'11+'!C36</f>
        <v>08</v>
      </c>
      <c r="D433" s="118" t="str">
        <f>+'11+'!D36</f>
        <v>01</v>
      </c>
      <c r="E433" s="118" t="str">
        <f>+'11+'!E36</f>
        <v>081 02 L0019</v>
      </c>
      <c r="F433" s="118" t="str">
        <f>+'11+'!F36</f>
        <v>610</v>
      </c>
      <c r="G433" s="118">
        <f>+'11+'!G36</f>
        <v>0</v>
      </c>
      <c r="H433" s="118">
        <f>+'11+'!H36</f>
        <v>0</v>
      </c>
      <c r="I433" s="275" t="e">
        <f t="shared" si="14"/>
        <v>#DIV/0!</v>
      </c>
      <c r="J433" s="277"/>
    </row>
    <row r="434" spans="1:10" s="222" customFormat="1" ht="63.75" hidden="1">
      <c r="A434" s="177" t="str">
        <f>+'11+'!A37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434" s="177"/>
      <c r="C434" s="118" t="str">
        <f>+'11+'!C37</f>
        <v>08</v>
      </c>
      <c r="D434" s="118" t="str">
        <f>+'11+'!D37</f>
        <v>01</v>
      </c>
      <c r="E434" s="118" t="str">
        <f>+'11+'!E37</f>
        <v>081 02 L0019</v>
      </c>
      <c r="F434" s="118" t="str">
        <f>+'11+'!F37</f>
        <v>611</v>
      </c>
      <c r="G434" s="118">
        <f>+'11+'!G37</f>
        <v>0</v>
      </c>
      <c r="H434" s="118">
        <f>+'11+'!H37</f>
        <v>0</v>
      </c>
      <c r="I434" s="275" t="e">
        <f t="shared" si="14"/>
        <v>#DIV/0!</v>
      </c>
      <c r="J434" s="277"/>
    </row>
    <row r="435" spans="1:10" s="222" customFormat="1" ht="28.5" customHeight="1">
      <c r="A435" s="177" t="s">
        <v>436</v>
      </c>
      <c r="B435" s="117"/>
      <c r="C435" s="117" t="s">
        <v>27</v>
      </c>
      <c r="D435" s="117" t="s">
        <v>33</v>
      </c>
      <c r="E435" s="117" t="s">
        <v>439</v>
      </c>
      <c r="F435" s="117"/>
      <c r="G435" s="118">
        <f t="shared" ref="G435:H437" si="16">G436</f>
        <v>25.536999999999999</v>
      </c>
      <c r="H435" s="118">
        <f t="shared" si="16"/>
        <v>25.536999999999999</v>
      </c>
      <c r="I435" s="275">
        <f t="shared" si="14"/>
        <v>100</v>
      </c>
      <c r="J435" s="277"/>
    </row>
    <row r="436" spans="1:10" s="222" customFormat="1" ht="51">
      <c r="A436" s="169" t="s">
        <v>21</v>
      </c>
      <c r="B436" s="117"/>
      <c r="C436" s="117" t="s">
        <v>27</v>
      </c>
      <c r="D436" s="117" t="s">
        <v>33</v>
      </c>
      <c r="E436" s="117" t="s">
        <v>439</v>
      </c>
      <c r="F436" s="117" t="s">
        <v>22</v>
      </c>
      <c r="G436" s="118">
        <f t="shared" si="16"/>
        <v>25.536999999999999</v>
      </c>
      <c r="H436" s="118">
        <f t="shared" si="16"/>
        <v>25.536999999999999</v>
      </c>
      <c r="I436" s="275">
        <f t="shared" si="14"/>
        <v>100</v>
      </c>
      <c r="J436" s="277"/>
    </row>
    <row r="437" spans="1:10" s="222" customFormat="1">
      <c r="A437" s="169" t="s">
        <v>23</v>
      </c>
      <c r="B437" s="117"/>
      <c r="C437" s="117" t="s">
        <v>27</v>
      </c>
      <c r="D437" s="117" t="s">
        <v>33</v>
      </c>
      <c r="E437" s="117" t="s">
        <v>439</v>
      </c>
      <c r="F437" s="117" t="s">
        <v>24</v>
      </c>
      <c r="G437" s="118">
        <f t="shared" si="16"/>
        <v>25.536999999999999</v>
      </c>
      <c r="H437" s="118">
        <f t="shared" si="16"/>
        <v>25.536999999999999</v>
      </c>
      <c r="I437" s="275">
        <f t="shared" si="14"/>
        <v>100</v>
      </c>
      <c r="J437" s="277"/>
    </row>
    <row r="438" spans="1:10" s="222" customFormat="1" ht="29.25" customHeight="1">
      <c r="A438" s="169" t="str">
        <f>+'11+'!A41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438" s="169"/>
      <c r="C438" s="117" t="str">
        <f>+'11+'!C41</f>
        <v>08</v>
      </c>
      <c r="D438" s="117" t="str">
        <f>+'11+'!D41</f>
        <v>01</v>
      </c>
      <c r="E438" s="117" t="str">
        <f>+'11+'!E41</f>
        <v>081 02 L5 190</v>
      </c>
      <c r="F438" s="117" t="str">
        <f>+'11+'!F41</f>
        <v>612</v>
      </c>
      <c r="G438" s="118">
        <f>+'11+'!G41</f>
        <v>25.536999999999999</v>
      </c>
      <c r="H438" s="118">
        <f>+'11+'!H41</f>
        <v>25.536999999999999</v>
      </c>
      <c r="I438" s="275">
        <f t="shared" si="14"/>
        <v>100</v>
      </c>
      <c r="J438" s="277"/>
    </row>
    <row r="439" spans="1:10" ht="38.25">
      <c r="A439" s="170" t="str">
        <f>+'11+'!A42</f>
        <v>Подпрограмма "Организация досуга и предоставление услуг организаций культуры"</v>
      </c>
      <c r="B439" s="171"/>
      <c r="C439" s="171" t="str">
        <f>+'11+'!C42</f>
        <v>08</v>
      </c>
      <c r="D439" s="171" t="str">
        <f>+'11+'!D42</f>
        <v>01</v>
      </c>
      <c r="E439" s="171" t="str">
        <f>+'11+'!E42</f>
        <v>08 2 00 00000</v>
      </c>
      <c r="F439" s="171"/>
      <c r="G439" s="172">
        <f>+'11+'!G42</f>
        <v>34457.457239999996</v>
      </c>
      <c r="H439" s="172">
        <f>+'11+'!H42</f>
        <v>33737.236429999997</v>
      </c>
      <c r="I439" s="275">
        <f t="shared" si="14"/>
        <v>97.909826006650519</v>
      </c>
    </row>
    <row r="440" spans="1:10" ht="25.5">
      <c r="A440" s="170" t="str">
        <f>+'11+'!A43</f>
        <v>Основное мероприятие: "Развитие сельской культуры"</v>
      </c>
      <c r="B440" s="171"/>
      <c r="C440" s="171" t="str">
        <f>+'11+'!C43</f>
        <v>08</v>
      </c>
      <c r="D440" s="171" t="str">
        <f>+'11+'!D43</f>
        <v>01</v>
      </c>
      <c r="E440" s="171" t="str">
        <f>+'11+'!E43</f>
        <v>08 2 01 00000</v>
      </c>
      <c r="F440" s="171"/>
      <c r="G440" s="172">
        <f>+'11+'!G43</f>
        <v>15530.748169999999</v>
      </c>
      <c r="H440" s="172">
        <f>+'11+'!H43</f>
        <v>14810.52817</v>
      </c>
      <c r="I440" s="275">
        <f t="shared" si="14"/>
        <v>95.36261877331053</v>
      </c>
    </row>
    <row r="441" spans="1:10" ht="25.5">
      <c r="A441" s="170" t="str">
        <f>+'11+'!A44</f>
        <v>Обеспечение деятельности муниципальных учреждений (оказание услуг)</v>
      </c>
      <c r="B441" s="171"/>
      <c r="C441" s="171" t="str">
        <f>+'11+'!C44</f>
        <v>08</v>
      </c>
      <c r="D441" s="171" t="str">
        <f>+'11+'!D44</f>
        <v>01</v>
      </c>
      <c r="E441" s="171" t="str">
        <f>+'11+'!E44</f>
        <v>08 2 01 00059</v>
      </c>
      <c r="F441" s="171"/>
      <c r="G441" s="172">
        <f>+'11+'!G44</f>
        <v>14810.52817</v>
      </c>
      <c r="H441" s="172">
        <f>+'11+'!H44</f>
        <v>14810.52817</v>
      </c>
      <c r="I441" s="275">
        <f t="shared" si="14"/>
        <v>100</v>
      </c>
    </row>
    <row r="442" spans="1:10">
      <c r="A442" s="170" t="str">
        <f>+'11+'!A45</f>
        <v>Субсидии бюджетным учреждениям</v>
      </c>
      <c r="B442" s="171"/>
      <c r="C442" s="171" t="str">
        <f>+'11+'!C45</f>
        <v>08</v>
      </c>
      <c r="D442" s="171" t="str">
        <f>+'11+'!D45</f>
        <v>01</v>
      </c>
      <c r="E442" s="171" t="str">
        <f>+'11+'!E45</f>
        <v>08 2 01 00059</v>
      </c>
      <c r="F442" s="171" t="str">
        <f>+'11+'!F45</f>
        <v>600</v>
      </c>
      <c r="G442" s="172">
        <f>+'11+'!G45</f>
        <v>14810.52817</v>
      </c>
      <c r="H442" s="172">
        <f>+'11+'!H45</f>
        <v>14810.52817</v>
      </c>
      <c r="I442" s="275">
        <f t="shared" si="14"/>
        <v>100</v>
      </c>
    </row>
    <row r="443" spans="1:10" ht="63.75">
      <c r="A443" s="170" t="str">
        <f>+'11+'!A46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443" s="171"/>
      <c r="C443" s="171" t="str">
        <f>+'11+'!C46</f>
        <v>08</v>
      </c>
      <c r="D443" s="171" t="str">
        <f>+'11+'!D46</f>
        <v>01</v>
      </c>
      <c r="E443" s="171" t="str">
        <f>+'11+'!E46</f>
        <v>08 2 01 00059</v>
      </c>
      <c r="F443" s="171" t="str">
        <f>+'11+'!F46</f>
        <v>610</v>
      </c>
      <c r="G443" s="172">
        <f>+'11+'!G46</f>
        <v>14810.52817</v>
      </c>
      <c r="H443" s="172">
        <f>+'11+'!H46</f>
        <v>14810.52817</v>
      </c>
      <c r="I443" s="275">
        <f t="shared" si="14"/>
        <v>100</v>
      </c>
    </row>
    <row r="444" spans="1:10" ht="63.75">
      <c r="A444" s="170" t="str">
        <f>+'11+'!A47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444" s="171"/>
      <c r="C444" s="171" t="str">
        <f>+'11+'!C47</f>
        <v>08</v>
      </c>
      <c r="D444" s="171" t="str">
        <f>+'11+'!D47</f>
        <v>01</v>
      </c>
      <c r="E444" s="171" t="str">
        <f>+'11+'!E47</f>
        <v>08 2 01 00059</v>
      </c>
      <c r="F444" s="171" t="str">
        <f>+'11+'!F47</f>
        <v>611</v>
      </c>
      <c r="G444" s="172">
        <f>+'11+'!G47</f>
        <v>14810.52817</v>
      </c>
      <c r="H444" s="172">
        <f>+'11+'!H47</f>
        <v>14810.52817</v>
      </c>
      <c r="I444" s="275">
        <f t="shared" si="14"/>
        <v>100</v>
      </c>
    </row>
    <row r="445" spans="1:10" ht="51">
      <c r="A445" s="170" t="str">
        <f>+'11+'!A56</f>
        <v>Основное мероприятие: "Развитие услуг учреждений культуры и оказание методических и практической помощи культурно-досуговым учреждениям"</v>
      </c>
      <c r="B445" s="171"/>
      <c r="C445" s="171" t="str">
        <f>+'11+'!C56</f>
        <v>08</v>
      </c>
      <c r="D445" s="171" t="str">
        <f>+'11+'!D56</f>
        <v>01</v>
      </c>
      <c r="E445" s="171" t="str">
        <f>+'11+'!E56</f>
        <v>08 2 02 00000</v>
      </c>
      <c r="F445" s="171" t="str">
        <f>+'11+'!F56</f>
        <v xml:space="preserve">   </v>
      </c>
      <c r="G445" s="172">
        <f>+'11+'!G56</f>
        <v>18926.709069999997</v>
      </c>
      <c r="H445" s="172">
        <f>+'11+'!H56</f>
        <v>18926.708259999999</v>
      </c>
      <c r="I445" s="275">
        <f t="shared" si="14"/>
        <v>99.999995720333658</v>
      </c>
    </row>
    <row r="446" spans="1:10" ht="25.5">
      <c r="A446" s="170" t="str">
        <f>+'11+'!A57</f>
        <v>Обеспечение деятельности подведомственных учреждений</v>
      </c>
      <c r="B446" s="171"/>
      <c r="C446" s="171" t="str">
        <f>+'11+'!C57</f>
        <v>08</v>
      </c>
      <c r="D446" s="171" t="str">
        <f>+'11+'!D57</f>
        <v>01</v>
      </c>
      <c r="E446" s="171" t="str">
        <f>+'11+'!E57</f>
        <v>08 2 02 99190</v>
      </c>
      <c r="F446" s="171" t="str">
        <f>+'11+'!F57</f>
        <v xml:space="preserve">   </v>
      </c>
      <c r="G446" s="172">
        <f>+'11+'!G57</f>
        <v>18926.709069999997</v>
      </c>
      <c r="H446" s="172">
        <f>+'11+'!H57</f>
        <v>18926.708259999999</v>
      </c>
      <c r="I446" s="275">
        <f t="shared" si="14"/>
        <v>99.999995720333658</v>
      </c>
    </row>
    <row r="447" spans="1:10" ht="76.5">
      <c r="A447" s="170" t="str">
        <f>+'11+'!A58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47" s="171"/>
      <c r="C447" s="171" t="str">
        <f>+'11+'!C58</f>
        <v>08</v>
      </c>
      <c r="D447" s="171" t="str">
        <f>+'11+'!D58</f>
        <v>01</v>
      </c>
      <c r="E447" s="171" t="str">
        <f>+'11+'!E58</f>
        <v>08 2 02 99190</v>
      </c>
      <c r="F447" s="171" t="str">
        <f>+'11+'!F58</f>
        <v>100</v>
      </c>
      <c r="G447" s="172">
        <f>+'11+'!G58</f>
        <v>18614.408429999999</v>
      </c>
      <c r="H447" s="172">
        <f>+'11+'!H58</f>
        <v>18614.408429999999</v>
      </c>
      <c r="I447" s="275">
        <f t="shared" si="14"/>
        <v>100</v>
      </c>
    </row>
    <row r="448" spans="1:10" ht="25.5">
      <c r="A448" s="170" t="str">
        <f>+'11+'!A59</f>
        <v>Расходы на выплаты персоналу казенных учреждений</v>
      </c>
      <c r="B448" s="171"/>
      <c r="C448" s="171" t="str">
        <f>+'11+'!C59</f>
        <v>08</v>
      </c>
      <c r="D448" s="171" t="str">
        <f>+'11+'!D59</f>
        <v>01</v>
      </c>
      <c r="E448" s="171" t="str">
        <f>+'11+'!E59</f>
        <v>08 2 02 99190</v>
      </c>
      <c r="F448" s="171" t="str">
        <f>+'11+'!F59</f>
        <v>110</v>
      </c>
      <c r="G448" s="172">
        <f>+'11+'!G59</f>
        <v>18614.408429999999</v>
      </c>
      <c r="H448" s="172">
        <f>+'11+'!H59</f>
        <v>18614.408429999999</v>
      </c>
      <c r="I448" s="275">
        <f t="shared" si="14"/>
        <v>100</v>
      </c>
    </row>
    <row r="449" spans="1:9">
      <c r="A449" s="170" t="str">
        <f>+'11+'!A60</f>
        <v>Фонд оплаты труда и страховые взносы</v>
      </c>
      <c r="B449" s="171"/>
      <c r="C449" s="171" t="str">
        <f>+'11+'!C60</f>
        <v>08</v>
      </c>
      <c r="D449" s="171" t="str">
        <f>+'11+'!D60</f>
        <v>01</v>
      </c>
      <c r="E449" s="171" t="str">
        <f>+'11+'!E60</f>
        <v>08 2 02 99190</v>
      </c>
      <c r="F449" s="171" t="str">
        <f>+'11+'!F60</f>
        <v>111</v>
      </c>
      <c r="G449" s="172">
        <f>+'11+'!G60</f>
        <v>14286.027980000001</v>
      </c>
      <c r="H449" s="172">
        <f>+'11+'!H60</f>
        <v>14286.027980000001</v>
      </c>
      <c r="I449" s="275">
        <f t="shared" si="14"/>
        <v>100</v>
      </c>
    </row>
    <row r="450" spans="1:9" ht="25.5">
      <c r="A450" s="170" t="str">
        <f>+'11+'!A61</f>
        <v>Иные выплаты персоналу, за исключением фонда оплаты труда</v>
      </c>
      <c r="B450" s="171"/>
      <c r="C450" s="171" t="str">
        <f>+'11+'!C61</f>
        <v>08</v>
      </c>
      <c r="D450" s="171" t="str">
        <f>+'11+'!D61</f>
        <v>01</v>
      </c>
      <c r="E450" s="171" t="str">
        <f>+'11+'!E61</f>
        <v>08 2 02 99190</v>
      </c>
      <c r="F450" s="171" t="str">
        <f>+'11+'!F61</f>
        <v>112</v>
      </c>
      <c r="G450" s="172">
        <f>+'11+'!G61</f>
        <v>14</v>
      </c>
      <c r="H450" s="172">
        <f>+'11+'!H61</f>
        <v>14</v>
      </c>
      <c r="I450" s="275">
        <f t="shared" si="14"/>
        <v>100</v>
      </c>
    </row>
    <row r="451" spans="1:9" ht="51">
      <c r="A451" s="170" t="str">
        <f>+'11+'!A62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451" s="171"/>
      <c r="C451" s="171" t="str">
        <f>+'11+'!C62</f>
        <v>08</v>
      </c>
      <c r="D451" s="171" t="str">
        <f>+'11+'!D62</f>
        <v>01</v>
      </c>
      <c r="E451" s="171" t="str">
        <f>+'11+'!E62</f>
        <v>08 2 02 99190</v>
      </c>
      <c r="F451" s="171" t="str">
        <f>+'11+'!F62</f>
        <v>119</v>
      </c>
      <c r="G451" s="172">
        <f>+'11+'!G62</f>
        <v>4314.3804499999997</v>
      </c>
      <c r="H451" s="172">
        <f>+'11+'!H62</f>
        <v>4314.3804499999997</v>
      </c>
      <c r="I451" s="275">
        <f t="shared" si="14"/>
        <v>100</v>
      </c>
    </row>
    <row r="452" spans="1:9" ht="25.5">
      <c r="A452" s="170" t="str">
        <f>+'11+'!A63</f>
        <v>Закупка товаров, работ и услуг для государственных (муниципальных) нужд</v>
      </c>
      <c r="B452" s="171"/>
      <c r="C452" s="171" t="str">
        <f>+'11+'!C63</f>
        <v>08</v>
      </c>
      <c r="D452" s="171" t="str">
        <f>+'11+'!D63</f>
        <v>01</v>
      </c>
      <c r="E452" s="171" t="str">
        <f>+'11+'!E63</f>
        <v>08 2 02 99190</v>
      </c>
      <c r="F452" s="171" t="str">
        <f>+'11+'!F63</f>
        <v>200</v>
      </c>
      <c r="G452" s="172">
        <f>+'11+'!G63</f>
        <v>262.75064000000003</v>
      </c>
      <c r="H452" s="172">
        <f>+'11+'!H63</f>
        <v>262.75064000000003</v>
      </c>
      <c r="I452" s="275">
        <f t="shared" si="14"/>
        <v>100</v>
      </c>
    </row>
    <row r="453" spans="1:9" ht="25.5">
      <c r="A453" s="170" t="str">
        <f>+'11+'!A64</f>
        <v>Иные закупки товаров, работ и услуг для государственных (муниципальных) нужд</v>
      </c>
      <c r="B453" s="171"/>
      <c r="C453" s="171" t="str">
        <f>+'11+'!C64</f>
        <v>08</v>
      </c>
      <c r="D453" s="171" t="str">
        <f>+'11+'!D64</f>
        <v>01</v>
      </c>
      <c r="E453" s="171" t="str">
        <f>+'11+'!E64</f>
        <v>08 2 02 99190</v>
      </c>
      <c r="F453" s="171" t="str">
        <f>+'11+'!F64</f>
        <v>240</v>
      </c>
      <c r="G453" s="172">
        <f>+'11+'!G64</f>
        <v>262.75064000000003</v>
      </c>
      <c r="H453" s="172">
        <f>+'11+'!H64</f>
        <v>262.75064000000003</v>
      </c>
      <c r="I453" s="275">
        <f t="shared" si="14"/>
        <v>100</v>
      </c>
    </row>
    <row r="454" spans="1:9" ht="38.25">
      <c r="A454" s="170" t="str">
        <f>+'11+'!A65</f>
        <v>Закупка товаров, работ, услкг в сфере информационно- коммуникационных технологий</v>
      </c>
      <c r="B454" s="171"/>
      <c r="C454" s="171" t="str">
        <f>+'11+'!C65</f>
        <v>08</v>
      </c>
      <c r="D454" s="171" t="str">
        <f>+'11+'!D65</f>
        <v>01</v>
      </c>
      <c r="E454" s="171" t="str">
        <f>+'11+'!E65</f>
        <v>08 2 02 99190</v>
      </c>
      <c r="F454" s="171" t="str">
        <f>+'11+'!F65</f>
        <v>242</v>
      </c>
      <c r="G454" s="172">
        <f>+'11+'!G65</f>
        <v>65.450640000000007</v>
      </c>
      <c r="H454" s="172">
        <f>+'11+'!H65</f>
        <v>65.450640000000007</v>
      </c>
      <c r="I454" s="275">
        <f t="shared" si="14"/>
        <v>100</v>
      </c>
    </row>
    <row r="455" spans="1:9" ht="25.5">
      <c r="A455" s="170" t="str">
        <f>+'11+'!A66</f>
        <v>Прочая закупка товаров, работ и услуг для государственных (муниципальных) нужд</v>
      </c>
      <c r="B455" s="171"/>
      <c r="C455" s="171" t="str">
        <f>+'11+'!C66</f>
        <v>08</v>
      </c>
      <c r="D455" s="171" t="str">
        <f>+'11+'!D66</f>
        <v>01</v>
      </c>
      <c r="E455" s="171" t="str">
        <f>+'11+'!E66</f>
        <v>08 2 02 99190</v>
      </c>
      <c r="F455" s="171" t="str">
        <f>+'11+'!F66</f>
        <v>244</v>
      </c>
      <c r="G455" s="172">
        <f>+'11+'!G66</f>
        <v>197.3</v>
      </c>
      <c r="H455" s="172">
        <f>+'11+'!H66</f>
        <v>197.3</v>
      </c>
      <c r="I455" s="275">
        <f t="shared" si="14"/>
        <v>100</v>
      </c>
    </row>
    <row r="456" spans="1:9">
      <c r="A456" s="170" t="str">
        <f>+'11+'!A67</f>
        <v>Иные бюджетные ассигнования</v>
      </c>
      <c r="B456" s="171"/>
      <c r="C456" s="171" t="str">
        <f>+'11+'!C67</f>
        <v>08</v>
      </c>
      <c r="D456" s="171" t="str">
        <f>+'11+'!D67</f>
        <v>01</v>
      </c>
      <c r="E456" s="171" t="str">
        <f>+'11+'!E67</f>
        <v>08 2 02 99190</v>
      </c>
      <c r="F456" s="171" t="str">
        <f>+'11+'!F67</f>
        <v>800</v>
      </c>
      <c r="G456" s="172">
        <f>+'11+'!G67</f>
        <v>49.550000000000004</v>
      </c>
      <c r="H456" s="172">
        <f>+'11+'!H67</f>
        <v>49.549190000000003</v>
      </c>
      <c r="I456" s="275">
        <f t="shared" si="14"/>
        <v>99.998365287588285</v>
      </c>
    </row>
    <row r="457" spans="1:9">
      <c r="A457" s="170" t="str">
        <f>+'11+'!A68</f>
        <v>Уплата налогов, сборов, и иных платежей</v>
      </c>
      <c r="B457" s="171"/>
      <c r="C457" s="171" t="str">
        <f>+'11+'!C68</f>
        <v>08</v>
      </c>
      <c r="D457" s="171" t="str">
        <f>+'11+'!D68</f>
        <v>01</v>
      </c>
      <c r="E457" s="171" t="str">
        <f>+'11+'!E68</f>
        <v>08 2 02 99190</v>
      </c>
      <c r="F457" s="171" t="str">
        <f>+'11+'!F68</f>
        <v>850</v>
      </c>
      <c r="G457" s="172">
        <f>+'11+'!G68</f>
        <v>49.550000000000004</v>
      </c>
      <c r="H457" s="172">
        <f>+'11+'!H68</f>
        <v>49.549190000000003</v>
      </c>
      <c r="I457" s="275">
        <f t="shared" si="14"/>
        <v>99.998365287588285</v>
      </c>
    </row>
    <row r="458" spans="1:9" ht="25.5">
      <c r="A458" s="170" t="str">
        <f>+'11+'!A69</f>
        <v>Уплата налога на имущество организаций и земельного налога</v>
      </c>
      <c r="B458" s="171"/>
      <c r="C458" s="171" t="str">
        <f>+'11+'!C69</f>
        <v>08</v>
      </c>
      <c r="D458" s="171" t="str">
        <f>+'11+'!D69</f>
        <v>01</v>
      </c>
      <c r="E458" s="171" t="str">
        <f>+'11+'!E69</f>
        <v>08 2 02 99190</v>
      </c>
      <c r="F458" s="171" t="str">
        <f>+'11+'!F69</f>
        <v>851</v>
      </c>
      <c r="G458" s="172">
        <f>+'11+'!G69</f>
        <v>6.6</v>
      </c>
      <c r="H458" s="172">
        <f>+'11+'!H69</f>
        <v>6.6</v>
      </c>
      <c r="I458" s="275">
        <f t="shared" si="14"/>
        <v>100</v>
      </c>
    </row>
    <row r="459" spans="1:9" ht="25.5">
      <c r="A459" s="170" t="str">
        <f>+'11+'!A70</f>
        <v>Уплата прочих налогов, сборов и иных платежей</v>
      </c>
      <c r="B459" s="171"/>
      <c r="C459" s="171" t="str">
        <f>+'11+'!C70</f>
        <v>08</v>
      </c>
      <c r="D459" s="171" t="str">
        <f>+'11+'!D70</f>
        <v>01</v>
      </c>
      <c r="E459" s="171" t="str">
        <f>+'11+'!E70</f>
        <v>08 2 02 99190</v>
      </c>
      <c r="F459" s="171" t="str">
        <f>+'11+'!F70</f>
        <v>852</v>
      </c>
      <c r="G459" s="172">
        <f>+'11+'!G70</f>
        <v>42.95</v>
      </c>
      <c r="H459" s="172">
        <f>+'11+'!H70</f>
        <v>42.949190000000002</v>
      </c>
      <c r="I459" s="275">
        <f t="shared" si="14"/>
        <v>99.998114086146686</v>
      </c>
    </row>
    <row r="460" spans="1:9" ht="38.25">
      <c r="A460" s="170" t="str">
        <f>+'11+'!A71</f>
        <v>Льготы жилищно- коммунальных услуг сельским специалистам учреждений культуры</v>
      </c>
      <c r="B460" s="171"/>
      <c r="C460" s="171" t="str">
        <f>+'11+'!C71</f>
        <v>08</v>
      </c>
      <c r="D460" s="171" t="str">
        <f>+'11+'!D71</f>
        <v>01</v>
      </c>
      <c r="E460" s="171" t="str">
        <f>+'11+'!E71</f>
        <v>88 0 00 00000</v>
      </c>
      <c r="F460" s="171">
        <f>+'11+'!F71</f>
        <v>0</v>
      </c>
      <c r="G460" s="172">
        <f>+'11+'!G71</f>
        <v>392.5</v>
      </c>
      <c r="H460" s="172">
        <f>+'11+'!H71</f>
        <v>172.42499999999998</v>
      </c>
      <c r="I460" s="275">
        <f t="shared" si="14"/>
        <v>43.929936305732483</v>
      </c>
    </row>
    <row r="461" spans="1:9" ht="38.25">
      <c r="A461" s="170" t="str">
        <f>+'11+'!A72</f>
        <v>Льготы жилищно- коммунальных услуг сельским специалистам учреждений культуры</v>
      </c>
      <c r="B461" s="171"/>
      <c r="C461" s="171" t="str">
        <f>+'11+'!C72</f>
        <v>08</v>
      </c>
      <c r="D461" s="171" t="str">
        <f>+'11+'!D72</f>
        <v>01</v>
      </c>
      <c r="E461" s="171" t="str">
        <f>+'11+'!E72</f>
        <v>88 2 00 76240</v>
      </c>
      <c r="F461" s="171">
        <f>+'11+'!F72</f>
        <v>0</v>
      </c>
      <c r="G461" s="172">
        <f>+'11+'!G72</f>
        <v>392.5</v>
      </c>
      <c r="H461" s="172">
        <f>+'11+'!H72</f>
        <v>172.42499999999998</v>
      </c>
      <c r="I461" s="275">
        <f t="shared" si="14"/>
        <v>43.929936305732483</v>
      </c>
    </row>
    <row r="462" spans="1:9" ht="89.25">
      <c r="A462" s="170" t="str">
        <f>+'11+'!A73</f>
        <v xml:space="preserve"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
</v>
      </c>
      <c r="B462" s="171"/>
      <c r="C462" s="171" t="str">
        <f>+'11+'!C73</f>
        <v>08</v>
      </c>
      <c r="D462" s="171" t="str">
        <f>+'11+'!D73</f>
        <v>01</v>
      </c>
      <c r="E462" s="171" t="str">
        <f>+'11+'!E73</f>
        <v>88 2 00 76240</v>
      </c>
      <c r="F462" s="171" t="str">
        <f>+'11+'!F73</f>
        <v>100</v>
      </c>
      <c r="G462" s="172">
        <f>+'11+'!G73</f>
        <v>6.6</v>
      </c>
      <c r="H462" s="172">
        <f>+'11+'!H73</f>
        <v>6.6</v>
      </c>
      <c r="I462" s="275">
        <f t="shared" si="14"/>
        <v>100</v>
      </c>
    </row>
    <row r="463" spans="1:9" ht="25.5">
      <c r="A463" s="170" t="str">
        <f>+'11+'!A74</f>
        <v>Расходы на выплаты персоналу казенных учреждений</v>
      </c>
      <c r="B463" s="171"/>
      <c r="C463" s="171" t="str">
        <f>+'11+'!C74</f>
        <v>08</v>
      </c>
      <c r="D463" s="171" t="str">
        <f>+'11+'!D74</f>
        <v>01</v>
      </c>
      <c r="E463" s="171" t="str">
        <f>+'11+'!E74</f>
        <v>88 2 00 76240</v>
      </c>
      <c r="F463" s="171" t="str">
        <f>+'11+'!F74</f>
        <v>110</v>
      </c>
      <c r="G463" s="172">
        <f>+'11+'!G74</f>
        <v>6.6</v>
      </c>
      <c r="H463" s="172">
        <f>+'11+'!H74</f>
        <v>6.6</v>
      </c>
      <c r="I463" s="275">
        <f t="shared" si="14"/>
        <v>100</v>
      </c>
    </row>
    <row r="464" spans="1:9" ht="38.25">
      <c r="A464" s="170" t="str">
        <f>+'11+'!A75</f>
        <v>Иные выплаты персоналу казенных учреждений,
за исключением фонда оплаты труда</v>
      </c>
      <c r="B464" s="171"/>
      <c r="C464" s="171" t="str">
        <f>+'11+'!C75</f>
        <v>08</v>
      </c>
      <c r="D464" s="171" t="str">
        <f>+'11+'!D75</f>
        <v>01</v>
      </c>
      <c r="E464" s="171" t="str">
        <f>+'11+'!E75</f>
        <v>88 2 00 76240</v>
      </c>
      <c r="F464" s="171" t="str">
        <f>+'11+'!F75</f>
        <v>112</v>
      </c>
      <c r="G464" s="172">
        <f>+'11+'!G75</f>
        <v>6.6</v>
      </c>
      <c r="H464" s="172">
        <f>+'11+'!H75</f>
        <v>6.6</v>
      </c>
      <c r="I464" s="275">
        <f t="shared" si="14"/>
        <v>100</v>
      </c>
    </row>
    <row r="465" spans="1:9" ht="51">
      <c r="A465" s="170" t="str">
        <f>+'11+'!A76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465" s="171"/>
      <c r="C465" s="171" t="str">
        <f>+'11+'!C76</f>
        <v>08</v>
      </c>
      <c r="D465" s="171" t="str">
        <f>+'11+'!D76</f>
        <v>01</v>
      </c>
      <c r="E465" s="171" t="str">
        <f>+'11+'!E76</f>
        <v>88 2 00 76240</v>
      </c>
      <c r="F465" s="171" t="str">
        <f>+'11+'!F76</f>
        <v>600</v>
      </c>
      <c r="G465" s="172">
        <f>+'11+'!G76</f>
        <v>385.9</v>
      </c>
      <c r="H465" s="172">
        <f>+'11+'!H76</f>
        <v>165.82499999999999</v>
      </c>
      <c r="I465" s="275">
        <f t="shared" ref="I465:I528" si="17">H465/G465*100</f>
        <v>42.970976937030322</v>
      </c>
    </row>
    <row r="466" spans="1:9">
      <c r="A466" s="170" t="str">
        <f>+'11+'!A77</f>
        <v>Субсидии бюджетным учреждениям</v>
      </c>
      <c r="B466" s="171"/>
      <c r="C466" s="171" t="str">
        <f>+'11+'!C77</f>
        <v>08</v>
      </c>
      <c r="D466" s="171" t="str">
        <f>+'11+'!D77</f>
        <v>01</v>
      </c>
      <c r="E466" s="171" t="str">
        <f>+'11+'!E77</f>
        <v>88 2 00 76240</v>
      </c>
      <c r="F466" s="171" t="str">
        <f>+'11+'!F77</f>
        <v>610</v>
      </c>
      <c r="G466" s="172">
        <f>+'11+'!G77</f>
        <v>385.9</v>
      </c>
      <c r="H466" s="172">
        <f>+'11+'!H77</f>
        <v>165.82499999999999</v>
      </c>
      <c r="I466" s="275">
        <f t="shared" si="17"/>
        <v>42.970976937030322</v>
      </c>
    </row>
    <row r="467" spans="1:9" ht="63.75">
      <c r="A467" s="170" t="str">
        <f>+'11+'!A78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467" s="171"/>
      <c r="C467" s="171" t="str">
        <f>+'11+'!C78</f>
        <v>08</v>
      </c>
      <c r="D467" s="171" t="str">
        <f>+'11+'!D78</f>
        <v>01</v>
      </c>
      <c r="E467" s="171" t="str">
        <f>+'11+'!E78</f>
        <v>88 2 00 76240</v>
      </c>
      <c r="F467" s="171" t="str">
        <f>+'11+'!F78</f>
        <v>611</v>
      </c>
      <c r="G467" s="172">
        <f>+'11+'!G78</f>
        <v>385.9</v>
      </c>
      <c r="H467" s="172">
        <f>+'11+'!H78</f>
        <v>165.82499999999999</v>
      </c>
      <c r="I467" s="275">
        <f t="shared" si="17"/>
        <v>42.970976937030322</v>
      </c>
    </row>
    <row r="468" spans="1:9" ht="25.5">
      <c r="A468" s="173" t="str">
        <f>+'11+'!A79</f>
        <v>Другие вопросы в области культуры, кинематографии</v>
      </c>
      <c r="B468" s="174"/>
      <c r="C468" s="174" t="str">
        <f>+'11+'!C79</f>
        <v>08</v>
      </c>
      <c r="D468" s="174" t="str">
        <f>+'11+'!D79</f>
        <v>04</v>
      </c>
      <c r="E468" s="174">
        <f>+'11+'!E79</f>
        <v>0</v>
      </c>
      <c r="F468" s="174">
        <f>+'11+'!F79</f>
        <v>0</v>
      </c>
      <c r="G468" s="178">
        <f>+'11+'!G79</f>
        <v>2536.7747100000001</v>
      </c>
      <c r="H468" s="178">
        <f>+'11+'!H79</f>
        <v>2536.7727100000002</v>
      </c>
      <c r="I468" s="275">
        <f t="shared" si="17"/>
        <v>99.999921159731215</v>
      </c>
    </row>
    <row r="469" spans="1:9" ht="38.25">
      <c r="A469" s="170" t="str">
        <f>+'11+'!A80</f>
        <v>подпрограмма "Обеспечение реализации муниципальной программы и прочие мероприятия в сфере культуры"</v>
      </c>
      <c r="B469" s="171"/>
      <c r="C469" s="171" t="str">
        <f>+'11+'!C80</f>
        <v>08</v>
      </c>
      <c r="D469" s="171" t="str">
        <f>+'11+'!D80</f>
        <v>04</v>
      </c>
      <c r="E469" s="171" t="str">
        <f>+'11+'!E80</f>
        <v>08 3 00 00000</v>
      </c>
      <c r="F469" s="171">
        <f>+'11+'!F80</f>
        <v>0</v>
      </c>
      <c r="G469" s="172">
        <f>+'11+'!G80</f>
        <v>2536.7747100000001</v>
      </c>
      <c r="H469" s="172">
        <f>+'11+'!H80</f>
        <v>2536.7727100000002</v>
      </c>
      <c r="I469" s="275">
        <f t="shared" si="17"/>
        <v>99.999921159731215</v>
      </c>
    </row>
    <row r="470" spans="1:9" ht="51">
      <c r="A470" s="170" t="str">
        <f>+'11+'!A81</f>
        <v>Основное мероприятие "Разработка нормативно-правовых, методических и иных документов, направленных на эффективное решение задач программы"</v>
      </c>
      <c r="B470" s="171"/>
      <c r="C470" s="171" t="str">
        <f>+'11+'!C81</f>
        <v>08</v>
      </c>
      <c r="D470" s="171" t="str">
        <f>+'11+'!D81</f>
        <v>04</v>
      </c>
      <c r="E470" s="171" t="str">
        <f>+'11+'!E81</f>
        <v>08 3 01 00000</v>
      </c>
      <c r="F470" s="171">
        <f>+'11+'!F81</f>
        <v>0</v>
      </c>
      <c r="G470" s="172">
        <f>+'11+'!G81</f>
        <v>815.14686999999992</v>
      </c>
      <c r="H470" s="172">
        <f>+'11+'!H81</f>
        <v>815.14486999999997</v>
      </c>
      <c r="I470" s="275">
        <f t="shared" si="17"/>
        <v>99.999754645441996</v>
      </c>
    </row>
    <row r="471" spans="1:9" ht="25.5">
      <c r="A471" s="170" t="str">
        <f>+'11+'!A82</f>
        <v>Расходы на выплаты персоналу государственных (муниципальных) органов</v>
      </c>
      <c r="B471" s="171"/>
      <c r="C471" s="171" t="str">
        <f>+'11+'!C82</f>
        <v>08</v>
      </c>
      <c r="D471" s="171" t="str">
        <f>+'11+'!D82</f>
        <v>04</v>
      </c>
      <c r="E471" s="171" t="str">
        <f>+'11+'!E82</f>
        <v>08 3 01 20419</v>
      </c>
      <c r="F471" s="171" t="str">
        <f>+'11+'!F82</f>
        <v>120</v>
      </c>
      <c r="G471" s="172">
        <f>+'11+'!G82</f>
        <v>777.14686999999992</v>
      </c>
      <c r="H471" s="172">
        <f>+'11+'!H82</f>
        <v>777.14686999999992</v>
      </c>
      <c r="I471" s="275">
        <f t="shared" si="17"/>
        <v>100</v>
      </c>
    </row>
    <row r="472" spans="1:9">
      <c r="A472" s="170" t="str">
        <f>+'11+'!A83</f>
        <v>Фонд оплаты труда и страховые взносы</v>
      </c>
      <c r="B472" s="171"/>
      <c r="C472" s="171" t="str">
        <f>+'11+'!C83</f>
        <v>08</v>
      </c>
      <c r="D472" s="171" t="str">
        <f>+'11+'!D83</f>
        <v>04</v>
      </c>
      <c r="E472" s="171" t="str">
        <f>+'11+'!E83</f>
        <v>08 3 01 20419</v>
      </c>
      <c r="F472" s="171" t="str">
        <f>+'11+'!F83</f>
        <v>121</v>
      </c>
      <c r="G472" s="172">
        <f>+'11+'!G83</f>
        <v>596.88699999999994</v>
      </c>
      <c r="H472" s="172">
        <f>+'11+'!H83</f>
        <v>596.88699999999994</v>
      </c>
      <c r="I472" s="275">
        <f t="shared" si="17"/>
        <v>100</v>
      </c>
    </row>
    <row r="473" spans="1:9" ht="25.5">
      <c r="A473" s="170" t="str">
        <f>+'11+'!A84</f>
        <v>Иные выплаты персоналу, за исключением фонда оплаты труда</v>
      </c>
      <c r="B473" s="171"/>
      <c r="C473" s="171" t="str">
        <f>+'11+'!C84</f>
        <v>08</v>
      </c>
      <c r="D473" s="171" t="str">
        <f>+'11+'!D84</f>
        <v>04</v>
      </c>
      <c r="E473" s="171" t="str">
        <f>+'11+'!E84</f>
        <v>08 3 01 20419</v>
      </c>
      <c r="F473" s="171" t="str">
        <f>+'11+'!F84</f>
        <v>122</v>
      </c>
      <c r="G473" s="172">
        <f>+'11+'!G84</f>
        <v>0</v>
      </c>
      <c r="H473" s="172">
        <f>+'11+'!H84</f>
        <v>0</v>
      </c>
      <c r="I473" s="275" t="e">
        <f t="shared" si="17"/>
        <v>#DIV/0!</v>
      </c>
    </row>
    <row r="474" spans="1:9" ht="57.75" customHeight="1">
      <c r="A474" s="170" t="str">
        <f>+'11+'!A85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474" s="171"/>
      <c r="C474" s="171" t="str">
        <f>+'11+'!C85</f>
        <v>08</v>
      </c>
      <c r="D474" s="171" t="str">
        <f>+'11+'!D85</f>
        <v>04</v>
      </c>
      <c r="E474" s="171" t="str">
        <f>+'11+'!E85</f>
        <v>08 3 01 20419</v>
      </c>
      <c r="F474" s="171" t="str">
        <f>+'11+'!F85</f>
        <v>129</v>
      </c>
      <c r="G474" s="172">
        <f>+'11+'!G85</f>
        <v>180.25987000000001</v>
      </c>
      <c r="H474" s="172">
        <f>+'11+'!H85</f>
        <v>180.25987000000001</v>
      </c>
      <c r="I474" s="275">
        <f t="shared" si="17"/>
        <v>100</v>
      </c>
    </row>
    <row r="475" spans="1:9" ht="25.5">
      <c r="A475" s="170" t="str">
        <f>+'11+'!A86</f>
        <v>Иные закупки товаров, работ и услуг для государственных (муниципальных) нужд</v>
      </c>
      <c r="B475" s="171"/>
      <c r="C475" s="171" t="str">
        <f>+'11+'!C86</f>
        <v>08</v>
      </c>
      <c r="D475" s="171" t="str">
        <f>+'11+'!D86</f>
        <v>04</v>
      </c>
      <c r="E475" s="171" t="str">
        <f>+'11+'!E86</f>
        <v>08 3 01 20419</v>
      </c>
      <c r="F475" s="171" t="str">
        <f>+'11+'!F86</f>
        <v>240</v>
      </c>
      <c r="G475" s="172">
        <f>+'11+'!G86</f>
        <v>38</v>
      </c>
      <c r="H475" s="172">
        <f>+'11+'!H86</f>
        <v>37.997999999999998</v>
      </c>
      <c r="I475" s="275">
        <f t="shared" si="17"/>
        <v>99.994736842105254</v>
      </c>
    </row>
    <row r="476" spans="1:9" ht="38.25">
      <c r="A476" s="170" t="str">
        <f>+'11+'!A87</f>
        <v>Закупка товаров, работ, услкг в сфере информационно- коммуникационных технологий</v>
      </c>
      <c r="B476" s="171"/>
      <c r="C476" s="171" t="str">
        <f>+'11+'!C87</f>
        <v>08</v>
      </c>
      <c r="D476" s="171" t="str">
        <f>+'11+'!D87</f>
        <v>04</v>
      </c>
      <c r="E476" s="171" t="str">
        <f>+'11+'!E87</f>
        <v>08 3 01 20419</v>
      </c>
      <c r="F476" s="171" t="str">
        <f>+'11+'!F87</f>
        <v>242</v>
      </c>
      <c r="G476" s="172">
        <f>+'11+'!G87</f>
        <v>35</v>
      </c>
      <c r="H476" s="172">
        <f>+'11+'!H87</f>
        <v>34.997999999999998</v>
      </c>
      <c r="I476" s="275">
        <f t="shared" si="17"/>
        <v>99.994285714285695</v>
      </c>
    </row>
    <row r="477" spans="1:9" ht="25.5">
      <c r="A477" s="170" t="str">
        <f>+'11+'!A88</f>
        <v>Прочая закупка товаров, работ и услуг для государственных (муниципальных) нужд</v>
      </c>
      <c r="B477" s="171"/>
      <c r="C477" s="171" t="str">
        <f>+'11+'!C88</f>
        <v>08</v>
      </c>
      <c r="D477" s="171" t="str">
        <f>+'11+'!D88</f>
        <v>04</v>
      </c>
      <c r="E477" s="171" t="str">
        <f>+'11+'!E88</f>
        <v>08 3 01 20419</v>
      </c>
      <c r="F477" s="171" t="str">
        <f>+'11+'!F88</f>
        <v>244</v>
      </c>
      <c r="G477" s="172">
        <f>+'11+'!G88</f>
        <v>3</v>
      </c>
      <c r="H477" s="172">
        <f>+'11+'!H88</f>
        <v>3</v>
      </c>
      <c r="I477" s="275">
        <f t="shared" si="17"/>
        <v>100</v>
      </c>
    </row>
    <row r="478" spans="1:9" ht="51">
      <c r="A478" s="170" t="str">
        <f>+'11+'!A89</f>
        <v>Основное мероприятие "Обеспечение организационных, информационных и методических условий по реализации программы"</v>
      </c>
      <c r="B478" s="171"/>
      <c r="C478" s="171" t="str">
        <f>+'11+'!C89</f>
        <v>08</v>
      </c>
      <c r="D478" s="171" t="str">
        <f>+'11+'!D89</f>
        <v>04</v>
      </c>
      <c r="E478" s="171" t="str">
        <f>+'11+'!E89</f>
        <v>08 3 02 00000</v>
      </c>
      <c r="F478" s="171" t="str">
        <f>+'11+'!F89</f>
        <v xml:space="preserve">   </v>
      </c>
      <c r="G478" s="172">
        <f>+'11+'!G89</f>
        <v>1721.6278400000001</v>
      </c>
      <c r="H478" s="172">
        <f>+'11+'!H89</f>
        <v>1721.6278400000001</v>
      </c>
      <c r="I478" s="275">
        <f t="shared" si="17"/>
        <v>100</v>
      </c>
    </row>
    <row r="479" spans="1:9" ht="76.5">
      <c r="A479" s="170" t="str">
        <f>+'11+'!A90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79" s="171"/>
      <c r="C479" s="171" t="str">
        <f>+'11+'!C90</f>
        <v>08</v>
      </c>
      <c r="D479" s="171" t="str">
        <f>+'11+'!D90</f>
        <v>04</v>
      </c>
      <c r="E479" s="171" t="str">
        <f>+'11+'!E90</f>
        <v>08 3 02 00019</v>
      </c>
      <c r="F479" s="171" t="str">
        <f>+'11+'!F90</f>
        <v>100</v>
      </c>
      <c r="G479" s="172">
        <f>+'11+'!G90</f>
        <v>1557.35562</v>
      </c>
      <c r="H479" s="172">
        <f>+'11+'!H90</f>
        <v>1557.35562</v>
      </c>
      <c r="I479" s="275">
        <f t="shared" si="17"/>
        <v>100</v>
      </c>
    </row>
    <row r="480" spans="1:9" ht="30" customHeight="1">
      <c r="A480" s="170" t="str">
        <f>+'11+'!A91</f>
        <v>Расходы на выплаты персоналу казенных учреждений</v>
      </c>
      <c r="B480" s="171"/>
      <c r="C480" s="171" t="str">
        <f>+'11+'!C91</f>
        <v>08</v>
      </c>
      <c r="D480" s="171" t="str">
        <f>+'11+'!D91</f>
        <v>04</v>
      </c>
      <c r="E480" s="171" t="str">
        <f>+'11+'!E91</f>
        <v>08 3 02 00019</v>
      </c>
      <c r="F480" s="171" t="str">
        <f>+'11+'!F91</f>
        <v>110</v>
      </c>
      <c r="G480" s="172">
        <f>+'11+'!G91</f>
        <v>1557.35562</v>
      </c>
      <c r="H480" s="172">
        <f>+'11+'!H91</f>
        <v>1557.35562</v>
      </c>
      <c r="I480" s="275">
        <f t="shared" si="17"/>
        <v>100</v>
      </c>
    </row>
    <row r="481" spans="1:11" ht="17.25" customHeight="1">
      <c r="A481" s="170" t="str">
        <f>+'11+'!A92</f>
        <v>Фонд оплаты труда и страховые взносы</v>
      </c>
      <c r="B481" s="171"/>
      <c r="C481" s="171" t="str">
        <f>+'11+'!C92</f>
        <v>08</v>
      </c>
      <c r="D481" s="171" t="str">
        <f>+'11+'!D92</f>
        <v>04</v>
      </c>
      <c r="E481" s="171" t="str">
        <f>+'11+'!E92</f>
        <v>08 3 02 00019</v>
      </c>
      <c r="F481" s="171" t="str">
        <f>+'11+'!F92</f>
        <v>111</v>
      </c>
      <c r="G481" s="172">
        <f>+'11+'!G92</f>
        <v>1197.49</v>
      </c>
      <c r="H481" s="172">
        <f>+'11+'!H92</f>
        <v>1197.49</v>
      </c>
      <c r="I481" s="275">
        <f t="shared" si="17"/>
        <v>100</v>
      </c>
    </row>
    <row r="482" spans="1:11" ht="27.75" customHeight="1">
      <c r="A482" s="170" t="str">
        <f>+'11+'!A93</f>
        <v>Иные выплаты персоналу, за исключением фонда оплаты труда</v>
      </c>
      <c r="B482" s="171"/>
      <c r="C482" s="171" t="str">
        <f>+'11+'!C93</f>
        <v>08</v>
      </c>
      <c r="D482" s="171" t="str">
        <f>+'11+'!D93</f>
        <v>04</v>
      </c>
      <c r="E482" s="171" t="str">
        <f>+'11+'!E93</f>
        <v>08 3 02 00019</v>
      </c>
      <c r="F482" s="171" t="str">
        <f>+'11+'!F93</f>
        <v>112</v>
      </c>
      <c r="G482" s="172">
        <f>+'11+'!G93</f>
        <v>0</v>
      </c>
      <c r="H482" s="172">
        <f>+'11+'!H93</f>
        <v>0</v>
      </c>
      <c r="I482" s="275" t="e">
        <f t="shared" si="17"/>
        <v>#DIV/0!</v>
      </c>
    </row>
    <row r="483" spans="1:11" ht="52.5" customHeight="1">
      <c r="A483" s="170" t="str">
        <f>+'11+'!A94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483" s="171"/>
      <c r="C483" s="171" t="str">
        <f>+'11+'!C94</f>
        <v>08</v>
      </c>
      <c r="D483" s="171" t="str">
        <f>+'11+'!D94</f>
        <v>04</v>
      </c>
      <c r="E483" s="171" t="str">
        <f>+'11+'!E94</f>
        <v>08 3 02 00019</v>
      </c>
      <c r="F483" s="171" t="str">
        <f>+'11+'!F94</f>
        <v>119</v>
      </c>
      <c r="G483" s="172">
        <f>+'11+'!G94</f>
        <v>359.86561999999998</v>
      </c>
      <c r="H483" s="172">
        <f>+'11+'!H94</f>
        <v>359.86561999999998</v>
      </c>
      <c r="I483" s="275">
        <f t="shared" si="17"/>
        <v>100</v>
      </c>
    </row>
    <row r="484" spans="1:11" ht="31.5" customHeight="1">
      <c r="A484" s="170" t="str">
        <f>+'11+'!A95</f>
        <v>Закупка товаров, работ и услуг для государственных (муниципальных) нужд</v>
      </c>
      <c r="B484" s="171"/>
      <c r="C484" s="171" t="str">
        <f>+'11+'!C95</f>
        <v>08</v>
      </c>
      <c r="D484" s="171" t="str">
        <f>+'11+'!D95</f>
        <v>04</v>
      </c>
      <c r="E484" s="171" t="str">
        <f>+'11+'!E95</f>
        <v>08 3 02 00019</v>
      </c>
      <c r="F484" s="171" t="str">
        <f>+'11+'!F95</f>
        <v>200</v>
      </c>
      <c r="G484" s="172">
        <f>+'11+'!G95</f>
        <v>164.27222</v>
      </c>
      <c r="H484" s="172">
        <f>+'11+'!H95</f>
        <v>164.27222</v>
      </c>
      <c r="I484" s="275">
        <f t="shared" si="17"/>
        <v>100</v>
      </c>
    </row>
    <row r="485" spans="1:11" ht="31.5" customHeight="1">
      <c r="A485" s="170" t="str">
        <f>+'11+'!A96</f>
        <v>Иные закупки товаров, работ и услуг для государственных (муниципальных) нужд</v>
      </c>
      <c r="B485" s="171"/>
      <c r="C485" s="171" t="str">
        <f>+'11+'!C96</f>
        <v>08</v>
      </c>
      <c r="D485" s="171" t="str">
        <f>+'11+'!D96</f>
        <v>04</v>
      </c>
      <c r="E485" s="171" t="str">
        <f>+'11+'!E96</f>
        <v>08 3 02 00019</v>
      </c>
      <c r="F485" s="171" t="str">
        <f>+'11+'!F96</f>
        <v>240</v>
      </c>
      <c r="G485" s="172">
        <f>+'11+'!G96</f>
        <v>164.27222</v>
      </c>
      <c r="H485" s="172">
        <f>+'11+'!H96</f>
        <v>164.27222</v>
      </c>
      <c r="I485" s="275">
        <f t="shared" si="17"/>
        <v>100</v>
      </c>
    </row>
    <row r="486" spans="1:11" ht="31.5" customHeight="1">
      <c r="A486" s="170" t="str">
        <f>+'11+'!A97</f>
        <v>Иные выплаты персоналу, за исключением фонда оплаты труда</v>
      </c>
      <c r="B486" s="171"/>
      <c r="C486" s="171" t="str">
        <f>+'11+'!C97</f>
        <v>08</v>
      </c>
      <c r="D486" s="171" t="str">
        <f>+'11+'!D97</f>
        <v>04</v>
      </c>
      <c r="E486" s="171" t="str">
        <f>+'11+'!E97</f>
        <v>08 3 02 00019</v>
      </c>
      <c r="F486" s="171" t="str">
        <f>+'11+'!F97</f>
        <v>242</v>
      </c>
      <c r="G486" s="172">
        <f>+'11+'!G97</f>
        <v>129.90822</v>
      </c>
      <c r="H486" s="172">
        <f>+'11+'!H97</f>
        <v>129.90822</v>
      </c>
      <c r="I486" s="275">
        <f t="shared" si="17"/>
        <v>100</v>
      </c>
    </row>
    <row r="487" spans="1:11" ht="27.75" customHeight="1">
      <c r="A487" s="170" t="str">
        <f>+'11+'!A98</f>
        <v>Прочая закупка товаров, работ и услуг для государственных (муниципальных) нужд</v>
      </c>
      <c r="B487" s="171"/>
      <c r="C487" s="171" t="str">
        <f>+'11+'!C98</f>
        <v>08</v>
      </c>
      <c r="D487" s="171" t="str">
        <f>+'11+'!D98</f>
        <v>04</v>
      </c>
      <c r="E487" s="171" t="str">
        <f>+'11+'!E98</f>
        <v>08 3 02 00019</v>
      </c>
      <c r="F487" s="171" t="str">
        <f>+'11+'!F98</f>
        <v>244</v>
      </c>
      <c r="G487" s="172">
        <f>+'11+'!G98</f>
        <v>34.363999999999997</v>
      </c>
      <c r="H487" s="172">
        <f>+'11+'!H98</f>
        <v>34.363999999999997</v>
      </c>
      <c r="I487" s="275">
        <f t="shared" si="17"/>
        <v>100</v>
      </c>
    </row>
    <row r="488" spans="1:11" ht="20.25" hidden="1" customHeight="1">
      <c r="A488" s="170" t="str">
        <f>+'11+'!A99</f>
        <v>Иные бюджетные ассигнования</v>
      </c>
      <c r="B488" s="171"/>
      <c r="C488" s="171" t="str">
        <f>+'11+'!C99</f>
        <v>08</v>
      </c>
      <c r="D488" s="171" t="str">
        <f>+'11+'!D99</f>
        <v>04</v>
      </c>
      <c r="E488" s="171" t="str">
        <f>+'11+'!E99</f>
        <v>08 3 02 00019</v>
      </c>
      <c r="F488" s="171" t="str">
        <f>+'11+'!F99</f>
        <v>800</v>
      </c>
      <c r="G488" s="172">
        <f>+'11+'!G99</f>
        <v>0</v>
      </c>
      <c r="H488" s="172">
        <f>+'11+'!H99</f>
        <v>0</v>
      </c>
      <c r="I488" s="275" t="e">
        <f t="shared" si="17"/>
        <v>#DIV/0!</v>
      </c>
    </row>
    <row r="489" spans="1:11" ht="53.25" hidden="1" customHeight="1">
      <c r="A489" s="170" t="str">
        <f>+'11+'!A100</f>
        <v>Уплата налогов, сборов, обязательных платежей в бюджетную систему Российской Федерации, взносов и иных платежей</v>
      </c>
      <c r="B489" s="171"/>
      <c r="C489" s="171" t="str">
        <f>+'11+'!C100</f>
        <v>08</v>
      </c>
      <c r="D489" s="171" t="str">
        <f>+'11+'!D100</f>
        <v>04</v>
      </c>
      <c r="E489" s="171" t="str">
        <f>+'11+'!E100</f>
        <v>08 3 02 00019</v>
      </c>
      <c r="F489" s="171" t="str">
        <f>+'11+'!F100</f>
        <v>850</v>
      </c>
      <c r="G489" s="172">
        <f>+'11+'!G100</f>
        <v>0</v>
      </c>
      <c r="H489" s="172">
        <f>+'11+'!H100</f>
        <v>0</v>
      </c>
      <c r="I489" s="275" t="e">
        <f t="shared" si="17"/>
        <v>#DIV/0!</v>
      </c>
    </row>
    <row r="490" spans="1:11" ht="27" hidden="1" customHeight="1">
      <c r="A490" s="170" t="str">
        <f>+'11+'!A101</f>
        <v>Уплата налога на имущество организаций и земельного налога</v>
      </c>
      <c r="B490" s="171"/>
      <c r="C490" s="171" t="str">
        <f>+'11+'!C101</f>
        <v>08</v>
      </c>
      <c r="D490" s="171" t="str">
        <f>+'11+'!D101</f>
        <v>04</v>
      </c>
      <c r="E490" s="171" t="str">
        <f>+'11+'!E101</f>
        <v>08 3 02 00019</v>
      </c>
      <c r="F490" s="171" t="str">
        <f>+'11+'!F101</f>
        <v>851</v>
      </c>
      <c r="G490" s="172">
        <f>+'11+'!G101</f>
        <v>0</v>
      </c>
      <c r="H490" s="172">
        <f>+'11+'!H101</f>
        <v>0</v>
      </c>
      <c r="I490" s="275" t="e">
        <f t="shared" si="17"/>
        <v>#DIV/0!</v>
      </c>
    </row>
    <row r="491" spans="1:11" ht="30" hidden="1" customHeight="1">
      <c r="A491" s="170" t="str">
        <f>+'11+'!A102</f>
        <v>Уплата прочих налогов, сборов и иных платежей</v>
      </c>
      <c r="B491" s="171"/>
      <c r="C491" s="171" t="str">
        <f>+'11+'!C102</f>
        <v>08</v>
      </c>
      <c r="D491" s="171" t="str">
        <f>+'11+'!D102</f>
        <v>04</v>
      </c>
      <c r="E491" s="171" t="str">
        <f>+'11+'!E102</f>
        <v>08 3 02 00019</v>
      </c>
      <c r="F491" s="171" t="str">
        <f>+'11+'!F102</f>
        <v>852</v>
      </c>
      <c r="G491" s="172">
        <f>+'11+'!G102</f>
        <v>0</v>
      </c>
      <c r="H491" s="172">
        <f>+'11+'!H102</f>
        <v>0</v>
      </c>
      <c r="I491" s="275" t="e">
        <f t="shared" si="17"/>
        <v>#DIV/0!</v>
      </c>
    </row>
    <row r="492" spans="1:11" ht="30" hidden="1" customHeight="1">
      <c r="A492" s="211" t="str">
        <f>+'11+'!A103</f>
        <v>Уплата иных платежей</v>
      </c>
      <c r="B492" s="211"/>
      <c r="C492" s="172" t="str">
        <f>+'11+'!C103</f>
        <v>08</v>
      </c>
      <c r="D492" s="172" t="str">
        <f>+'11+'!D103</f>
        <v>04</v>
      </c>
      <c r="E492" s="172" t="str">
        <f>+'11+'!E103</f>
        <v>08 3 02 00019</v>
      </c>
      <c r="F492" s="172" t="str">
        <f>+'11+'!F103</f>
        <v>853</v>
      </c>
      <c r="G492" s="172">
        <f>+'11+'!G103</f>
        <v>0</v>
      </c>
      <c r="H492" s="172">
        <f>+'11+'!H103</f>
        <v>0</v>
      </c>
      <c r="I492" s="275" t="e">
        <f t="shared" si="17"/>
        <v>#DIV/0!</v>
      </c>
    </row>
    <row r="493" spans="1:11" ht="39.75" customHeight="1">
      <c r="A493" s="216" t="str">
        <f>+'11+'!A105</f>
        <v xml:space="preserve">Муниципальная программа "Социальная поддержка граждан в Овюрском кожууне </v>
      </c>
      <c r="B493" s="217"/>
      <c r="C493" s="217" t="str">
        <f>+'11+'!C105</f>
        <v>10</v>
      </c>
      <c r="D493" s="217"/>
      <c r="E493" s="217"/>
      <c r="F493" s="217"/>
      <c r="G493" s="223">
        <f>+G494+G501+G586+G603</f>
        <v>51660.246690000007</v>
      </c>
      <c r="H493" s="218">
        <f>+H494+H501+H586+H603</f>
        <v>51305.267330000002</v>
      </c>
      <c r="I493" s="275">
        <f t="shared" si="17"/>
        <v>99.312857791542996</v>
      </c>
      <c r="J493" s="172">
        <f>+'11+'!I615+'11+'!I349+'11+'!I104</f>
        <v>295.77586371151671</v>
      </c>
      <c r="K493" s="172">
        <f>+'11+'!L25</f>
        <v>295.77586371151671</v>
      </c>
    </row>
    <row r="494" spans="1:11">
      <c r="A494" s="170" t="str">
        <f>+'11+'!A106</f>
        <v>Пенсионное обеспечение</v>
      </c>
      <c r="B494" s="171"/>
      <c r="C494" s="171" t="str">
        <f>+'11+'!C106</f>
        <v>10</v>
      </c>
      <c r="D494" s="171" t="str">
        <f>+'11+'!D106</f>
        <v>01</v>
      </c>
      <c r="E494" s="171" t="str">
        <f>+'11+'!E106</f>
        <v xml:space="preserve">         </v>
      </c>
      <c r="F494" s="171" t="str">
        <f>+'11+'!F106</f>
        <v xml:space="preserve">   </v>
      </c>
      <c r="G494" s="172">
        <f>+'11+'!G106</f>
        <v>311.56983000000002</v>
      </c>
      <c r="H494" s="172">
        <f>+'11+'!H106</f>
        <v>311.56983000000002</v>
      </c>
      <c r="I494" s="275">
        <f t="shared" si="17"/>
        <v>100</v>
      </c>
      <c r="J494" s="172">
        <f>I493-J493</f>
        <v>-196.46300591997371</v>
      </c>
    </row>
    <row r="495" spans="1:11" ht="25.5">
      <c r="A495" s="170" t="str">
        <f>+'11+'!A107</f>
        <v>подпрограмма "Развитие мер социальной поддержки отдельным категориям граждан"</v>
      </c>
      <c r="B495" s="171"/>
      <c r="C495" s="171" t="str">
        <f>+'11+'!C107</f>
        <v>10</v>
      </c>
      <c r="D495" s="171" t="str">
        <f>+'11+'!D107</f>
        <v>01</v>
      </c>
      <c r="E495" s="171" t="str">
        <f>+'11+'!E107</f>
        <v>01 1 00 00000</v>
      </c>
      <c r="F495" s="171" t="str">
        <f>+'11+'!F107</f>
        <v xml:space="preserve">   </v>
      </c>
      <c r="G495" s="172">
        <f>+'11+'!G107</f>
        <v>311.56983000000002</v>
      </c>
      <c r="H495" s="172">
        <f>+'11+'!H107</f>
        <v>311.56983000000002</v>
      </c>
      <c r="I495" s="275">
        <f t="shared" si="17"/>
        <v>100</v>
      </c>
      <c r="J495" s="172">
        <f>+H504+H512+H517+H522+H528+H536+H542+H550+H605+H619</f>
        <v>20291.300209999998</v>
      </c>
    </row>
    <row r="496" spans="1:11" ht="38.25">
      <c r="A496" s="170" t="str">
        <f>+'11+'!A108</f>
        <v>Основное мероприятие: Социальные гарантии лицам, замещавшим муниципальные должности</v>
      </c>
      <c r="B496" s="171"/>
      <c r="C496" s="171" t="str">
        <f>+'11+'!C108</f>
        <v>10</v>
      </c>
      <c r="D496" s="171" t="str">
        <f>+'11+'!D108</f>
        <v>01</v>
      </c>
      <c r="E496" s="171" t="str">
        <f>+'11+'!E108</f>
        <v>01 1 02 00000</v>
      </c>
      <c r="F496" s="171"/>
      <c r="G496" s="172">
        <f>+'11+'!G108</f>
        <v>311.56983000000002</v>
      </c>
      <c r="H496" s="172">
        <f>+'11+'!H108</f>
        <v>311.56983000000002</v>
      </c>
      <c r="I496" s="275">
        <f t="shared" si="17"/>
        <v>100</v>
      </c>
    </row>
    <row r="497" spans="1:11" ht="51">
      <c r="A497" s="170" t="str">
        <f>+'11+'!A109</f>
        <v>Выплата пенси и за выслугу лет муниципальным служащим и доплаты к пенсии лицам, замещавшим должности в муниципальном образовании</v>
      </c>
      <c r="B497" s="171"/>
      <c r="C497" s="171" t="str">
        <f>+'11+'!C109</f>
        <v>10</v>
      </c>
      <c r="D497" s="171" t="str">
        <f>+'11+'!D109</f>
        <v>01</v>
      </c>
      <c r="E497" s="171" t="str">
        <f>+'11+'!E109</f>
        <v>01 1 02 07019</v>
      </c>
      <c r="F497" s="171" t="str">
        <f>+'11+'!F109</f>
        <v xml:space="preserve">   </v>
      </c>
      <c r="G497" s="172">
        <f>+'11+'!G109</f>
        <v>311.56983000000002</v>
      </c>
      <c r="H497" s="172">
        <f>+'11+'!H109</f>
        <v>311.56983000000002</v>
      </c>
      <c r="I497" s="275">
        <f t="shared" si="17"/>
        <v>100</v>
      </c>
    </row>
    <row r="498" spans="1:11" ht="25.5">
      <c r="A498" s="170" t="str">
        <f>+'11+'!A110</f>
        <v>Публичные норативные, социальные выплаты гражданам</v>
      </c>
      <c r="B498" s="171"/>
      <c r="C498" s="171" t="str">
        <f>+'11+'!C110</f>
        <v>10</v>
      </c>
      <c r="D498" s="171" t="str">
        <f>+'11+'!D110</f>
        <v>01</v>
      </c>
      <c r="E498" s="171" t="str">
        <f>+'11+'!E110</f>
        <v>01 1 02 07019</v>
      </c>
      <c r="F498" s="171" t="str">
        <f>+'11+'!F110</f>
        <v>300</v>
      </c>
      <c r="G498" s="172">
        <f>+'11+'!G110</f>
        <v>311.56983000000002</v>
      </c>
      <c r="H498" s="172">
        <f>+'11+'!H110</f>
        <v>311.56983000000002</v>
      </c>
      <c r="I498" s="275">
        <f t="shared" si="17"/>
        <v>100</v>
      </c>
    </row>
    <row r="499" spans="1:11" ht="25.5">
      <c r="A499" s="170" t="str">
        <f>+'11+'!A111</f>
        <v>Социальные выплаты гражданам, кроме публичных обязательств</v>
      </c>
      <c r="B499" s="171"/>
      <c r="C499" s="171" t="str">
        <f>+'11+'!C111</f>
        <v>10</v>
      </c>
      <c r="D499" s="171" t="str">
        <f>+'11+'!D111</f>
        <v>01</v>
      </c>
      <c r="E499" s="171" t="str">
        <f>+'11+'!E111</f>
        <v>01 1 02 07019</v>
      </c>
      <c r="F499" s="171" t="str">
        <f>+'11+'!F111</f>
        <v>310</v>
      </c>
      <c r="G499" s="172">
        <f>+'11+'!G111</f>
        <v>311.56983000000002</v>
      </c>
      <c r="H499" s="172">
        <f>+'11+'!H111</f>
        <v>311.56983000000002</v>
      </c>
      <c r="I499" s="275">
        <f t="shared" si="17"/>
        <v>100</v>
      </c>
    </row>
    <row r="500" spans="1:11" ht="25.5">
      <c r="A500" s="170" t="str">
        <f>+'11+'!A112</f>
        <v>Иные пенсии, социальные доплаты к пенсиям</v>
      </c>
      <c r="B500" s="171"/>
      <c r="C500" s="171" t="str">
        <f>+'11+'!C112</f>
        <v>10</v>
      </c>
      <c r="D500" s="171" t="str">
        <f>+'11+'!D112</f>
        <v>01</v>
      </c>
      <c r="E500" s="171" t="str">
        <f>+'11+'!E112</f>
        <v>01 1 02 07019</v>
      </c>
      <c r="F500" s="171" t="str">
        <f>+'11+'!F112</f>
        <v>312</v>
      </c>
      <c r="G500" s="172">
        <f>+'11+'!G112</f>
        <v>311.56983000000002</v>
      </c>
      <c r="H500" s="172">
        <f>+'11+'!H112</f>
        <v>311.56983000000002</v>
      </c>
      <c r="I500" s="275">
        <f t="shared" si="17"/>
        <v>100</v>
      </c>
    </row>
    <row r="501" spans="1:11" ht="22.5" customHeight="1">
      <c r="A501" s="173" t="str">
        <f>+'11+'!A113</f>
        <v>"Социальное обеспечение населения"</v>
      </c>
      <c r="B501" s="174"/>
      <c r="C501" s="174" t="str">
        <f>+'11+'!C113</f>
        <v>10</v>
      </c>
      <c r="D501" s="174" t="str">
        <f>+'11+'!D113</f>
        <v>03</v>
      </c>
      <c r="E501" s="174"/>
      <c r="F501" s="174"/>
      <c r="G501" s="219">
        <f>G502</f>
        <v>22069.900800000003</v>
      </c>
      <c r="H501" s="219">
        <f>H502</f>
        <v>21714.976500000004</v>
      </c>
      <c r="I501" s="275">
        <f t="shared" si="17"/>
        <v>98.391817420402731</v>
      </c>
      <c r="J501" s="172">
        <f>J493-I493</f>
        <v>196.46300591997371</v>
      </c>
      <c r="K501" s="172">
        <f>+'11+'!H104+'11+'!H349+'11+'!H615</f>
        <v>51305.267330000002</v>
      </c>
    </row>
    <row r="502" spans="1:11" ht="22.5" customHeight="1">
      <c r="A502" s="173"/>
      <c r="B502" s="174"/>
      <c r="C502" s="174" t="str">
        <f>+'11+'!C114</f>
        <v>10</v>
      </c>
      <c r="D502" s="174" t="str">
        <f>+'11+'!D114</f>
        <v>03</v>
      </c>
      <c r="E502" s="174" t="s">
        <v>33</v>
      </c>
      <c r="F502" s="174"/>
      <c r="G502" s="219">
        <f>G503+G527++G541+G558+G565+G571+G575+G580</f>
        <v>22069.900800000003</v>
      </c>
      <c r="H502" s="219">
        <f>H503+H527++H541+H558+H565+H571+H575+H580</f>
        <v>21714.976500000004</v>
      </c>
      <c r="I502" s="275">
        <f t="shared" si="17"/>
        <v>98.391817420402731</v>
      </c>
      <c r="J502" s="172">
        <f>J501+H550</f>
        <v>4260.6630059199733</v>
      </c>
      <c r="K502" s="172">
        <f>H493-K501</f>
        <v>0</v>
      </c>
    </row>
    <row r="503" spans="1:11" ht="32.25" customHeight="1">
      <c r="A503" s="170" t="str">
        <f>+'11+'!A114</f>
        <v>подпрограмма "Развитие мер социальной поддержки отдельным категориям граждан"</v>
      </c>
      <c r="B503" s="171"/>
      <c r="C503" s="171" t="str">
        <f>+'11+'!C114</f>
        <v>10</v>
      </c>
      <c r="D503" s="171" t="str">
        <f>+'11+'!D114</f>
        <v>03</v>
      </c>
      <c r="E503" s="171" t="str">
        <f>+'11+'!E114</f>
        <v>01 1 00 00000</v>
      </c>
      <c r="F503" s="171" t="str">
        <f>+'11+'!F114</f>
        <v xml:space="preserve">   </v>
      </c>
      <c r="G503" s="172">
        <f>G504+G517+G522</f>
        <v>4358.7</v>
      </c>
      <c r="H503" s="172">
        <f>+'11+'!H114</f>
        <v>4336.8507</v>
      </c>
      <c r="I503" s="275">
        <f t="shared" si="17"/>
        <v>99.498719801775763</v>
      </c>
    </row>
    <row r="504" spans="1:11" ht="25.5">
      <c r="A504" s="173" t="str">
        <f>+'11+'!A115</f>
        <v>Основное мероприятие: Социальная поддержка ветеранам труда</v>
      </c>
      <c r="B504" s="174"/>
      <c r="C504" s="174" t="str">
        <f>+'11+'!C115</f>
        <v>10</v>
      </c>
      <c r="D504" s="174" t="str">
        <f>+'11+'!D115</f>
        <v>03</v>
      </c>
      <c r="E504" s="174" t="str">
        <f>+'11+'!E115</f>
        <v>01 1 01 00000</v>
      </c>
      <c r="F504" s="174"/>
      <c r="G504" s="178">
        <f>G505</f>
        <v>4059.5</v>
      </c>
      <c r="H504" s="178">
        <f>+'11+'!H115</f>
        <v>4059.48</v>
      </c>
      <c r="I504" s="275">
        <f t="shared" si="17"/>
        <v>99.999507328488733</v>
      </c>
    </row>
    <row r="505" spans="1:11" ht="25.5">
      <c r="A505" s="170" t="str">
        <f>+'11+'!A116</f>
        <v>Обеспечение мер социальной поддержки ветеранов труда и тружеников тыла</v>
      </c>
      <c r="B505" s="171"/>
      <c r="C505" s="171" t="str">
        <f>+'11+'!C116</f>
        <v>10</v>
      </c>
      <c r="D505" s="171" t="str">
        <f>+'11+'!D116</f>
        <v>03</v>
      </c>
      <c r="E505" s="171" t="str">
        <f>+'11+'!E116</f>
        <v>01 1 01 76060</v>
      </c>
      <c r="F505" s="171"/>
      <c r="G505" s="172">
        <f>G506+G509</f>
        <v>4059.5</v>
      </c>
      <c r="H505" s="172">
        <f>+'11+'!H116</f>
        <v>4059.48</v>
      </c>
      <c r="I505" s="275">
        <f t="shared" si="17"/>
        <v>99.999507328488733</v>
      </c>
    </row>
    <row r="506" spans="1:11" ht="25.5">
      <c r="A506" s="170" t="str">
        <f>+'11+'!A117</f>
        <v>Закупка товаров, работ и услуг для государственных (муниципальных) нужд</v>
      </c>
      <c r="B506" s="171"/>
      <c r="C506" s="171">
        <f>+'11+'!C117</f>
        <v>10</v>
      </c>
      <c r="D506" s="171" t="str">
        <f>+'11+'!D117</f>
        <v>03</v>
      </c>
      <c r="E506" s="171" t="str">
        <f>+'11+'!E117</f>
        <v>01 1 01 76060</v>
      </c>
      <c r="F506" s="171">
        <f>+'11+'!F117</f>
        <v>200</v>
      </c>
      <c r="G506" s="172">
        <f>+'11+'!G117</f>
        <v>27.661719999999999</v>
      </c>
      <c r="H506" s="172">
        <f>+'11+'!H117</f>
        <v>27.661719999999999</v>
      </c>
      <c r="I506" s="275">
        <f t="shared" si="17"/>
        <v>100</v>
      </c>
    </row>
    <row r="507" spans="1:11" ht="25.5">
      <c r="A507" s="170" t="str">
        <f>+'11+'!A118</f>
        <v>Иные закупки товаров, работ и услуг для государственных (муниципальных) нужд</v>
      </c>
      <c r="B507" s="171"/>
      <c r="C507" s="171">
        <f>+'11+'!C118</f>
        <v>10</v>
      </c>
      <c r="D507" s="171" t="str">
        <f>+'11+'!D118</f>
        <v>03</v>
      </c>
      <c r="E507" s="171" t="str">
        <f>+'11+'!E118</f>
        <v>01 1 01 76060</v>
      </c>
      <c r="F507" s="171">
        <f>+'11+'!F118</f>
        <v>240</v>
      </c>
      <c r="G507" s="172">
        <f>+'11+'!G118</f>
        <v>27.661719999999999</v>
      </c>
      <c r="H507" s="172">
        <f>+'11+'!H118</f>
        <v>27.661719999999999</v>
      </c>
      <c r="I507" s="275">
        <f t="shared" si="17"/>
        <v>100</v>
      </c>
    </row>
    <row r="508" spans="1:11" ht="25.5">
      <c r="A508" s="170" t="str">
        <f>+'11+'!A119</f>
        <v>Прочая закупка товаров, работ и услуг для государственных (муниципальных) нужд</v>
      </c>
      <c r="B508" s="171"/>
      <c r="C508" s="171">
        <f>+'11+'!C119</f>
        <v>10</v>
      </c>
      <c r="D508" s="171" t="str">
        <f>+'11+'!D119</f>
        <v>03</v>
      </c>
      <c r="E508" s="171" t="str">
        <f>+'11+'!E119</f>
        <v>01 1 01 76060</v>
      </c>
      <c r="F508" s="171">
        <f>+'11+'!F119</f>
        <v>244</v>
      </c>
      <c r="G508" s="172">
        <f>+'11+'!G119</f>
        <v>27.661719999999999</v>
      </c>
      <c r="H508" s="172">
        <f>+'11+'!H119</f>
        <v>27.661719999999999</v>
      </c>
      <c r="I508" s="275">
        <f t="shared" si="17"/>
        <v>100</v>
      </c>
    </row>
    <row r="509" spans="1:11" ht="25.5">
      <c r="A509" s="170" t="str">
        <f>+'11+'!A120</f>
        <v>Социальное обеспечение и иные выплаты населению</v>
      </c>
      <c r="B509" s="171"/>
      <c r="C509" s="171" t="str">
        <f>+'11+'!C120</f>
        <v>10</v>
      </c>
      <c r="D509" s="171" t="str">
        <f>+'11+'!D120</f>
        <v>03</v>
      </c>
      <c r="E509" s="171" t="str">
        <f>+'11+'!E120</f>
        <v>01 1 01 76060</v>
      </c>
      <c r="F509" s="171" t="str">
        <f>+'11+'!F120</f>
        <v>300</v>
      </c>
      <c r="G509" s="172">
        <f>+'11+'!G120</f>
        <v>4031.8382799999999</v>
      </c>
      <c r="H509" s="172">
        <f>+'11+'!H120</f>
        <v>4031.81828</v>
      </c>
      <c r="I509" s="275">
        <f t="shared" si="17"/>
        <v>99.99950394835777</v>
      </c>
    </row>
    <row r="510" spans="1:11" ht="25.5">
      <c r="A510" s="170" t="str">
        <f>+'11+'!A121</f>
        <v>Публичные нормативные социальные выплаты гражданам</v>
      </c>
      <c r="B510" s="171"/>
      <c r="C510" s="171" t="str">
        <f>+'11+'!C121</f>
        <v>10</v>
      </c>
      <c r="D510" s="171" t="str">
        <f>+'11+'!D121</f>
        <v>03</v>
      </c>
      <c r="E510" s="171" t="str">
        <f>+'11+'!E121</f>
        <v>01 1 01 76060</v>
      </c>
      <c r="F510" s="171" t="str">
        <f>+'11+'!F121</f>
        <v>310</v>
      </c>
      <c r="G510" s="172">
        <f>+'11+'!G121</f>
        <v>4031.8382799999999</v>
      </c>
      <c r="H510" s="172">
        <f>+'11+'!H121</f>
        <v>4031.81828</v>
      </c>
      <c r="I510" s="275">
        <f t="shared" si="17"/>
        <v>99.99950394835777</v>
      </c>
    </row>
    <row r="511" spans="1:11" ht="38.25">
      <c r="A511" s="170" t="str">
        <f>+'11+'!A122</f>
        <v>Пособия, коменсации, меры социальной поддержки насления по публичным нормативным обязательствам</v>
      </c>
      <c r="B511" s="171"/>
      <c r="C511" s="171" t="str">
        <f>+'11+'!C122</f>
        <v>10</v>
      </c>
      <c r="D511" s="171" t="str">
        <f>+'11+'!D122</f>
        <v>03</v>
      </c>
      <c r="E511" s="171" t="str">
        <f>+'11+'!E122</f>
        <v>01 1 01 76060</v>
      </c>
      <c r="F511" s="171" t="str">
        <f>+'11+'!F122</f>
        <v>313</v>
      </c>
      <c r="G511" s="172">
        <f>+'11+'!G122</f>
        <v>4031.8382799999999</v>
      </c>
      <c r="H511" s="172">
        <f>+'11+'!H122</f>
        <v>4031.81828</v>
      </c>
      <c r="I511" s="275">
        <f t="shared" si="17"/>
        <v>99.99950394835777</v>
      </c>
    </row>
    <row r="512" spans="1:11" ht="25.5" hidden="1">
      <c r="A512" s="170" t="str">
        <f>+'11+'!A123</f>
        <v>Основное мероприятие: Льготы за услуги общественным транспортом инвалидам</v>
      </c>
      <c r="B512" s="171"/>
      <c r="C512" s="171" t="str">
        <f>+'11+'!C123</f>
        <v>10</v>
      </c>
      <c r="D512" s="171" t="str">
        <f>+'11+'!D123</f>
        <v>03</v>
      </c>
      <c r="E512" s="171" t="str">
        <f>+'11+'!E123</f>
        <v>01 1 03 00000</v>
      </c>
      <c r="F512" s="171">
        <f>+'11+'!F123</f>
        <v>0</v>
      </c>
      <c r="G512" s="172">
        <f>+'11+'!G123</f>
        <v>0</v>
      </c>
      <c r="H512" s="172">
        <f>+'11+'!H123</f>
        <v>0</v>
      </c>
      <c r="I512" s="275" t="e">
        <f t="shared" si="17"/>
        <v>#DIV/0!</v>
      </c>
    </row>
    <row r="513" spans="1:9" ht="76.5" hidden="1">
      <c r="A513" s="170" t="str">
        <f>+'11+'!A124</f>
        <v>Обеспечение равной доступности услуг общественного транспорта на территории Республики Тыва  для отдельных категорий граждан, оказание мер социальной поддержки которым относится к ведению Российской Федерации и Республики Тыва</v>
      </c>
      <c r="B513" s="171"/>
      <c r="C513" s="171" t="str">
        <f>+'11+'!C124</f>
        <v>10</v>
      </c>
      <c r="D513" s="171" t="str">
        <f>+'11+'!D124</f>
        <v>03</v>
      </c>
      <c r="E513" s="171" t="str">
        <f>+'11+'!E124</f>
        <v>01 1 03 76110</v>
      </c>
      <c r="F513" s="171" t="str">
        <f>+'11+'!F124</f>
        <v xml:space="preserve">   </v>
      </c>
      <c r="G513" s="172">
        <f>+'11+'!G124</f>
        <v>0</v>
      </c>
      <c r="H513" s="172">
        <f>+'11+'!H124</f>
        <v>0</v>
      </c>
      <c r="I513" s="275" t="e">
        <f t="shared" si="17"/>
        <v>#DIV/0!</v>
      </c>
    </row>
    <row r="514" spans="1:9" ht="25.5" hidden="1">
      <c r="A514" s="170" t="str">
        <f>+'11+'!A125</f>
        <v>Социальное обеспечение и иные выплаты населению</v>
      </c>
      <c r="B514" s="171"/>
      <c r="C514" s="171" t="str">
        <f>+'11+'!C125</f>
        <v>10</v>
      </c>
      <c r="D514" s="171" t="str">
        <f>+'11+'!D125</f>
        <v>03</v>
      </c>
      <c r="E514" s="171" t="str">
        <f>+'11+'!E125</f>
        <v>01 1 03 76110</v>
      </c>
      <c r="F514" s="171" t="str">
        <f>+'11+'!F125</f>
        <v>300</v>
      </c>
      <c r="G514" s="172">
        <f>+'11+'!G125</f>
        <v>0</v>
      </c>
      <c r="H514" s="172">
        <f>+'11+'!H125</f>
        <v>0</v>
      </c>
      <c r="I514" s="275" t="e">
        <f t="shared" si="17"/>
        <v>#DIV/0!</v>
      </c>
    </row>
    <row r="515" spans="1:9" ht="25.5" hidden="1">
      <c r="A515" s="170" t="str">
        <f>+'11+'!A126</f>
        <v>Публичные нормативные социальные выплаты гражданам</v>
      </c>
      <c r="B515" s="171"/>
      <c r="C515" s="171" t="str">
        <f>+'11+'!C126</f>
        <v>10</v>
      </c>
      <c r="D515" s="171" t="str">
        <f>+'11+'!D126</f>
        <v>03</v>
      </c>
      <c r="E515" s="171" t="str">
        <f>+'11+'!E126</f>
        <v>01 1 03 76110</v>
      </c>
      <c r="F515" s="171" t="str">
        <f>+'11+'!F126</f>
        <v>310</v>
      </c>
      <c r="G515" s="172">
        <f>+'11+'!G126</f>
        <v>0</v>
      </c>
      <c r="H515" s="172">
        <f>+'11+'!H126</f>
        <v>0</v>
      </c>
      <c r="I515" s="275" t="e">
        <f t="shared" si="17"/>
        <v>#DIV/0!</v>
      </c>
    </row>
    <row r="516" spans="1:9" ht="38.25" hidden="1">
      <c r="A516" s="170" t="str">
        <f>+'11+'!A127</f>
        <v>Пособия, коменсации, меры социальной поддержки насления по публичным нормативным обязательствам</v>
      </c>
      <c r="B516" s="171"/>
      <c r="C516" s="171" t="str">
        <f>+'11+'!C127</f>
        <v>10</v>
      </c>
      <c r="D516" s="171" t="str">
        <f>+'11+'!D127</f>
        <v>03</v>
      </c>
      <c r="E516" s="171" t="str">
        <f>+'11+'!E127</f>
        <v>01 1 03 76110</v>
      </c>
      <c r="F516" s="171" t="str">
        <f>+'11+'!F127</f>
        <v>313</v>
      </c>
      <c r="G516" s="172">
        <f>+'11+'!G127</f>
        <v>0</v>
      </c>
      <c r="H516" s="172">
        <f>+'11+'!H127</f>
        <v>0</v>
      </c>
      <c r="I516" s="275" t="e">
        <f t="shared" si="17"/>
        <v>#DIV/0!</v>
      </c>
    </row>
    <row r="517" spans="1:9" ht="41.25" customHeight="1">
      <c r="A517" s="173" t="str">
        <f>+'11+'!A128</f>
        <v>Основное мероприятие: Осуществление государственной материальной помощи гражданам</v>
      </c>
      <c r="B517" s="174"/>
      <c r="C517" s="174" t="str">
        <f>+'11+'!C128</f>
        <v>10</v>
      </c>
      <c r="D517" s="174" t="str">
        <f>+'11+'!D128</f>
        <v>03</v>
      </c>
      <c r="E517" s="174" t="str">
        <f>+'11+'!E128</f>
        <v>01 1 04 00000</v>
      </c>
      <c r="F517" s="174">
        <f>+'11+'!F128</f>
        <v>0</v>
      </c>
      <c r="G517" s="178">
        <f>+'11+'!G128</f>
        <v>79.2</v>
      </c>
      <c r="H517" s="178">
        <f>+'11+'!H128</f>
        <v>57.370699999999999</v>
      </c>
      <c r="I517" s="275">
        <f t="shared" si="17"/>
        <v>72.43775252525252</v>
      </c>
    </row>
    <row r="518" spans="1:9" ht="25.5">
      <c r="A518" s="170" t="str">
        <f>+'11+'!A129</f>
        <v>Федеральный Закон от 12 января 1996 года № 8-ФЗ  "О погребении и похоронном деле"</v>
      </c>
      <c r="B518" s="171"/>
      <c r="C518" s="171" t="str">
        <f>+'11+'!C129</f>
        <v>10</v>
      </c>
      <c r="D518" s="171" t="str">
        <f>+'11+'!D129</f>
        <v>03</v>
      </c>
      <c r="E518" s="171" t="str">
        <f>+'11+'!E129</f>
        <v>01 1 04 76120</v>
      </c>
      <c r="F518" s="171" t="s">
        <v>671</v>
      </c>
      <c r="G518" s="172">
        <f>+'11+'!G129</f>
        <v>79.2</v>
      </c>
      <c r="H518" s="172">
        <f>+'11+'!H129</f>
        <v>57.370699999999999</v>
      </c>
      <c r="I518" s="275">
        <f t="shared" si="17"/>
        <v>72.43775252525252</v>
      </c>
    </row>
    <row r="519" spans="1:9" ht="25.5">
      <c r="A519" s="170" t="str">
        <f>+'11+'!A130</f>
        <v>Социальное обеспечение и иные выплаты населению</v>
      </c>
      <c r="B519" s="171"/>
      <c r="C519" s="171" t="str">
        <f>+'11+'!C130</f>
        <v>10</v>
      </c>
      <c r="D519" s="171" t="str">
        <f>+'11+'!D130</f>
        <v>03</v>
      </c>
      <c r="E519" s="171" t="str">
        <f>+'11+'!E130</f>
        <v>01 1 04 76120</v>
      </c>
      <c r="F519" s="171" t="str">
        <f>+'11+'!F130</f>
        <v>300</v>
      </c>
      <c r="G519" s="172">
        <f>+'11+'!G130</f>
        <v>79.2</v>
      </c>
      <c r="H519" s="172">
        <f>+'11+'!H130</f>
        <v>57.370699999999999</v>
      </c>
      <c r="I519" s="275">
        <f t="shared" si="17"/>
        <v>72.43775252525252</v>
      </c>
    </row>
    <row r="520" spans="1:9" ht="25.5">
      <c r="A520" s="170" t="str">
        <f>+'11+'!A131</f>
        <v>Публичные нормативные социальные выплаты гражданам</v>
      </c>
      <c r="B520" s="171"/>
      <c r="C520" s="171" t="str">
        <f>+'11+'!C131</f>
        <v>10</v>
      </c>
      <c r="D520" s="171" t="str">
        <f>+'11+'!D131</f>
        <v>03</v>
      </c>
      <c r="E520" s="171" t="str">
        <f>+'11+'!E131</f>
        <v>01 1 04 76120</v>
      </c>
      <c r="F520" s="171" t="str">
        <f>+'11+'!F131</f>
        <v>310</v>
      </c>
      <c r="G520" s="172">
        <f>+'11+'!G131</f>
        <v>79.2</v>
      </c>
      <c r="H520" s="172">
        <f>+'11+'!H131</f>
        <v>57.370699999999999</v>
      </c>
      <c r="I520" s="275">
        <f t="shared" si="17"/>
        <v>72.43775252525252</v>
      </c>
    </row>
    <row r="521" spans="1:9" ht="38.25">
      <c r="A521" s="170" t="str">
        <f>+'11+'!A132</f>
        <v>Пособия, коменсации, меры социальной поддержки насления по публичным нормативным обязательствам</v>
      </c>
      <c r="B521" s="171"/>
      <c r="C521" s="171" t="str">
        <f>+'11+'!C132</f>
        <v>10</v>
      </c>
      <c r="D521" s="171" t="str">
        <f>+'11+'!D132</f>
        <v>03</v>
      </c>
      <c r="E521" s="171" t="str">
        <f>+'11+'!E132</f>
        <v>01 1 04 76120</v>
      </c>
      <c r="F521" s="171" t="str">
        <f>+'11+'!F132</f>
        <v>313</v>
      </c>
      <c r="G521" s="172">
        <f>+'11+'!G132</f>
        <v>79.2</v>
      </c>
      <c r="H521" s="172">
        <f>+'11+'!H132</f>
        <v>57.370699999999999</v>
      </c>
      <c r="I521" s="275">
        <f t="shared" si="17"/>
        <v>72.43775252525252</v>
      </c>
    </row>
    <row r="522" spans="1:9" ht="25.5">
      <c r="A522" s="173" t="str">
        <f>+'11+'!A133</f>
        <v>Основное мероприятие: "культурно-массовые мероприятия"</v>
      </c>
      <c r="B522" s="174"/>
      <c r="C522" s="174" t="str">
        <f>+'11+'!C133</f>
        <v>10</v>
      </c>
      <c r="D522" s="174" t="str">
        <f>+'11+'!D133</f>
        <v>03</v>
      </c>
      <c r="E522" s="174" t="str">
        <f>+'11+'!E133</f>
        <v>01 1 06 00000</v>
      </c>
      <c r="F522" s="174">
        <f>+'11+'!F133</f>
        <v>0</v>
      </c>
      <c r="G522" s="178">
        <f>+'11+'!G133</f>
        <v>220</v>
      </c>
      <c r="H522" s="178">
        <f>+'11+'!H133</f>
        <v>220</v>
      </c>
      <c r="I522" s="275">
        <f t="shared" si="17"/>
        <v>100</v>
      </c>
    </row>
    <row r="523" spans="1:9" ht="25.5">
      <c r="A523" s="170" t="str">
        <f>+'11+'!A134</f>
        <v>Создание условий для реализации муниципальной программы</v>
      </c>
      <c r="B523" s="171"/>
      <c r="C523" s="171">
        <f>+'11+'!C134</f>
        <v>10</v>
      </c>
      <c r="D523" s="171" t="str">
        <f>+'11+'!D134</f>
        <v>03</v>
      </c>
      <c r="E523" s="171" t="str">
        <f>+'11+'!E134</f>
        <v>01 1 06 07020</v>
      </c>
      <c r="F523" s="171" t="str">
        <f>+'11+'!F134</f>
        <v xml:space="preserve">   </v>
      </c>
      <c r="G523" s="172">
        <f>+'11+'!G134</f>
        <v>220</v>
      </c>
      <c r="H523" s="172">
        <f>+'11+'!H134</f>
        <v>220</v>
      </c>
      <c r="I523" s="275">
        <f t="shared" si="17"/>
        <v>100</v>
      </c>
    </row>
    <row r="524" spans="1:9" ht="25.5">
      <c r="A524" s="170" t="str">
        <f>+'11+'!A135</f>
        <v>Закупка товаров, работ и услуг для государственных (муниципальных) нужд</v>
      </c>
      <c r="B524" s="171"/>
      <c r="C524" s="171">
        <f>+'11+'!C135</f>
        <v>10</v>
      </c>
      <c r="D524" s="171" t="str">
        <f>+'11+'!D135</f>
        <v>03</v>
      </c>
      <c r="E524" s="171" t="str">
        <f>+'11+'!E135</f>
        <v>01 1 06 07020</v>
      </c>
      <c r="F524" s="171">
        <f>+'11+'!F135</f>
        <v>200</v>
      </c>
      <c r="G524" s="172">
        <f>+'11+'!G135</f>
        <v>220</v>
      </c>
      <c r="H524" s="172">
        <f>+'11+'!H135</f>
        <v>220</v>
      </c>
      <c r="I524" s="275">
        <f t="shared" si="17"/>
        <v>100</v>
      </c>
    </row>
    <row r="525" spans="1:9" ht="25.5">
      <c r="A525" s="170" t="str">
        <f>+'11+'!A136</f>
        <v>Иные закупки товаров, работ и услуг для государственных (муниципальных) нужд</v>
      </c>
      <c r="B525" s="171"/>
      <c r="C525" s="171">
        <f>+'11+'!C136</f>
        <v>10</v>
      </c>
      <c r="D525" s="171" t="str">
        <f>+'11+'!D136</f>
        <v>03</v>
      </c>
      <c r="E525" s="171" t="str">
        <f>+'11+'!E136</f>
        <v>01 1 06 07020</v>
      </c>
      <c r="F525" s="171">
        <f>+'11+'!F136</f>
        <v>240</v>
      </c>
      <c r="G525" s="172">
        <f>+'11+'!G136</f>
        <v>220</v>
      </c>
      <c r="H525" s="172">
        <f>+'11+'!H136</f>
        <v>220</v>
      </c>
      <c r="I525" s="275">
        <f t="shared" si="17"/>
        <v>100</v>
      </c>
    </row>
    <row r="526" spans="1:9" ht="25.5">
      <c r="A526" s="170" t="str">
        <f>+'11+'!A137</f>
        <v>Прочая закупка товаров, работ и услуг для государственных (муниципальных) нужд</v>
      </c>
      <c r="B526" s="171"/>
      <c r="C526" s="171">
        <f>+'11+'!C137</f>
        <v>10</v>
      </c>
      <c r="D526" s="171" t="str">
        <f>+'11+'!D137</f>
        <v>03</v>
      </c>
      <c r="E526" s="171" t="str">
        <f>+'11+'!E137</f>
        <v>01 1 06 07020</v>
      </c>
      <c r="F526" s="171">
        <f>+'11+'!F137</f>
        <v>244</v>
      </c>
      <c r="G526" s="172">
        <f>+'11+'!G137</f>
        <v>220</v>
      </c>
      <c r="H526" s="172">
        <f>+'11+'!H137</f>
        <v>220</v>
      </c>
      <c r="I526" s="275">
        <f t="shared" si="17"/>
        <v>100</v>
      </c>
    </row>
    <row r="527" spans="1:9" ht="25.5">
      <c r="A527" s="173" t="str">
        <f>+'11+'!A138</f>
        <v>подпрограмма "Социальная поддержка семьи и детей"</v>
      </c>
      <c r="B527" s="174"/>
      <c r="C527" s="174" t="str">
        <f>+'11+'!C138</f>
        <v>10</v>
      </c>
      <c r="D527" s="174" t="str">
        <f>+'11+'!D138</f>
        <v>03</v>
      </c>
      <c r="E527" s="174" t="str">
        <f>+'11+'!E138</f>
        <v>01 2 00 00000</v>
      </c>
      <c r="F527" s="174">
        <f>+'11+'!F138</f>
        <v>0</v>
      </c>
      <c r="G527" s="178">
        <f>+'11+'!G138</f>
        <v>4745.0999999999995</v>
      </c>
      <c r="H527" s="178">
        <f>+'11+'!H138</f>
        <v>4616.625</v>
      </c>
      <c r="I527" s="275">
        <f t="shared" si="17"/>
        <v>97.292470127078474</v>
      </c>
    </row>
    <row r="528" spans="1:9" ht="38.25">
      <c r="A528" s="170" t="str">
        <f>+'11+'!A139</f>
        <v>Основное мероприятие: Обеспечение мер социальной поддержки гражданам, имеющим детей</v>
      </c>
      <c r="B528" s="171"/>
      <c r="C528" s="171" t="str">
        <f>+'11+'!C139</f>
        <v>10</v>
      </c>
      <c r="D528" s="171" t="str">
        <f>+'11+'!D139</f>
        <v>03</v>
      </c>
      <c r="E528" s="171" t="str">
        <f>+'11+'!E139</f>
        <v>01 2 01 00000</v>
      </c>
      <c r="F528" s="171">
        <f>+'11+'!F139</f>
        <v>0</v>
      </c>
      <c r="G528" s="172">
        <f>+'11+'!G139</f>
        <v>4745.0999999999995</v>
      </c>
      <c r="H528" s="172">
        <f>+'11+'!H139</f>
        <v>4616.625</v>
      </c>
      <c r="I528" s="275">
        <f t="shared" si="17"/>
        <v>97.292470127078474</v>
      </c>
    </row>
    <row r="529" spans="1:9">
      <c r="A529" s="170" t="str">
        <f>+'11+'!A140</f>
        <v>Выплата ежемесячного пособия на ребенка</v>
      </c>
      <c r="B529" s="171"/>
      <c r="C529" s="171" t="str">
        <f>+'11+'!C140</f>
        <v>10</v>
      </c>
      <c r="D529" s="171" t="str">
        <f>+'11+'!D140</f>
        <v>03</v>
      </c>
      <c r="E529" s="171" t="str">
        <f>+'11+'!E140</f>
        <v>01 2 01 76070</v>
      </c>
      <c r="F529" s="171">
        <f>+'11+'!F140</f>
        <v>0</v>
      </c>
      <c r="G529" s="172">
        <f>+'11+'!G140</f>
        <v>4745.0999999999995</v>
      </c>
      <c r="H529" s="172">
        <f>+'11+'!H140</f>
        <v>4616.625</v>
      </c>
      <c r="I529" s="275">
        <f t="shared" ref="I529:I592" si="18">H529/G529*100</f>
        <v>97.292470127078474</v>
      </c>
    </row>
    <row r="530" spans="1:9" ht="25.5">
      <c r="A530" s="170" t="str">
        <f>+'11+'!A141</f>
        <v>Закупка товаров, работ и услуг для государственных (муниципальных) нужд</v>
      </c>
      <c r="B530" s="171"/>
      <c r="C530" s="171" t="str">
        <f>+'11+'!C141</f>
        <v>10</v>
      </c>
      <c r="D530" s="171" t="str">
        <f>+'11+'!D141</f>
        <v>03</v>
      </c>
      <c r="E530" s="171" t="str">
        <f>+'11+'!E141</f>
        <v>01 2 01 76070</v>
      </c>
      <c r="F530" s="171">
        <f>+'11+'!F141</f>
        <v>200</v>
      </c>
      <c r="G530" s="172">
        <f>+'11+'!G141</f>
        <v>4.4669999999999996</v>
      </c>
      <c r="H530" s="172">
        <f>+'11+'!H141</f>
        <v>4.4669999999999996</v>
      </c>
      <c r="I530" s="275">
        <f t="shared" si="18"/>
        <v>100</v>
      </c>
    </row>
    <row r="531" spans="1:9" ht="25.5">
      <c r="A531" s="170" t="str">
        <f>+'11+'!A142</f>
        <v>Иные закупки товаров, работ и услуг для государственных (муниципальных) нужд</v>
      </c>
      <c r="B531" s="171"/>
      <c r="C531" s="171" t="str">
        <f>+'11+'!C142</f>
        <v>10</v>
      </c>
      <c r="D531" s="171" t="str">
        <f>+'11+'!D142</f>
        <v>03</v>
      </c>
      <c r="E531" s="171" t="str">
        <f>+'11+'!E142</f>
        <v>01 2 01 76070</v>
      </c>
      <c r="F531" s="171">
        <f>+'11+'!F142</f>
        <v>240</v>
      </c>
      <c r="G531" s="172">
        <f>+'11+'!G142</f>
        <v>4.4669999999999996</v>
      </c>
      <c r="H531" s="172">
        <f>+'11+'!H142</f>
        <v>4.4669999999999996</v>
      </c>
      <c r="I531" s="275">
        <f t="shared" si="18"/>
        <v>100</v>
      </c>
    </row>
    <row r="532" spans="1:9" ht="25.5">
      <c r="A532" s="170" t="str">
        <f>+'11+'!A143</f>
        <v>Прочая закупка товаров, работ и услуг для государственных (муниципальных) нужд</v>
      </c>
      <c r="B532" s="171"/>
      <c r="C532" s="171" t="str">
        <f>+'11+'!C143</f>
        <v>10</v>
      </c>
      <c r="D532" s="171" t="str">
        <f>+'11+'!D143</f>
        <v>03</v>
      </c>
      <c r="E532" s="171" t="str">
        <f>+'11+'!E143</f>
        <v>01 2 01 76070</v>
      </c>
      <c r="F532" s="171">
        <f>+'11+'!F143</f>
        <v>244</v>
      </c>
      <c r="G532" s="172">
        <f>+'11+'!G143</f>
        <v>4.4669999999999996</v>
      </c>
      <c r="H532" s="172">
        <f>+'11+'!H143</f>
        <v>4.4669999999999996</v>
      </c>
      <c r="I532" s="275">
        <f t="shared" si="18"/>
        <v>100</v>
      </c>
    </row>
    <row r="533" spans="1:9" ht="25.5">
      <c r="A533" s="170" t="str">
        <f>+'11+'!A144</f>
        <v>Социальное обеспечение и иные выплаты населению</v>
      </c>
      <c r="B533" s="171"/>
      <c r="C533" s="171" t="str">
        <f>+'11+'!C144</f>
        <v>10</v>
      </c>
      <c r="D533" s="171" t="str">
        <f>+'11+'!D144</f>
        <v>03</v>
      </c>
      <c r="E533" s="171" t="str">
        <f>+'11+'!E144</f>
        <v>01 2 01 76070</v>
      </c>
      <c r="F533" s="171" t="str">
        <f>+'11+'!F144</f>
        <v>300</v>
      </c>
      <c r="G533" s="172">
        <f>+'11+'!G144</f>
        <v>4740.6329999999998</v>
      </c>
      <c r="H533" s="172">
        <f>+'11+'!H144</f>
        <v>4612.1580000000004</v>
      </c>
      <c r="I533" s="275">
        <f t="shared" si="18"/>
        <v>97.289918877922005</v>
      </c>
    </row>
    <row r="534" spans="1:9" ht="25.5">
      <c r="A534" s="170" t="str">
        <f>+'11+'!A145</f>
        <v>Публичные нормативные социальные выплаты гражданам</v>
      </c>
      <c r="B534" s="171"/>
      <c r="C534" s="171" t="str">
        <f>+'11+'!C145</f>
        <v>10</v>
      </c>
      <c r="D534" s="171" t="str">
        <f>+'11+'!D145</f>
        <v>03</v>
      </c>
      <c r="E534" s="171" t="str">
        <f>+'11+'!E145</f>
        <v>01 2 01 76070</v>
      </c>
      <c r="F534" s="171" t="str">
        <f>+'11+'!F145</f>
        <v>310</v>
      </c>
      <c r="G534" s="172">
        <f>+'11+'!G145</f>
        <v>4740.6329999999998</v>
      </c>
      <c r="H534" s="172">
        <f>+'11+'!H145</f>
        <v>4612.1580000000004</v>
      </c>
      <c r="I534" s="275">
        <f t="shared" si="18"/>
        <v>97.289918877922005</v>
      </c>
    </row>
    <row r="535" spans="1:9" ht="38.25">
      <c r="A535" s="170" t="str">
        <f>+'11+'!A146</f>
        <v>Пособия, коменсации, меры социальной поддержки насления по публичным нормативным обязательствам</v>
      </c>
      <c r="B535" s="171"/>
      <c r="C535" s="171" t="str">
        <f>+'11+'!C146</f>
        <v>10</v>
      </c>
      <c r="D535" s="171" t="str">
        <f>+'11+'!D146</f>
        <v>03</v>
      </c>
      <c r="E535" s="171" t="str">
        <f>+'11+'!E146</f>
        <v>01 2 01 76070</v>
      </c>
      <c r="F535" s="171" t="str">
        <f>+'11+'!F146</f>
        <v>313</v>
      </c>
      <c r="G535" s="172">
        <f>+'11+'!G146</f>
        <v>4740.6329999999998</v>
      </c>
      <c r="H535" s="172">
        <f>+'11+'!H146</f>
        <v>4612.1580000000004</v>
      </c>
      <c r="I535" s="275">
        <f t="shared" si="18"/>
        <v>97.289918877922005</v>
      </c>
    </row>
    <row r="536" spans="1:9" ht="38.25" hidden="1">
      <c r="A536" s="170" t="str">
        <f>+'11+'!A147</f>
        <v>Основное мероприятие: Социальные гарантии гражданам, осуществляющих уход за детьми до 1,5 лет</v>
      </c>
      <c r="B536" s="171"/>
      <c r="C536" s="171" t="str">
        <f>+'11+'!C147</f>
        <v>10</v>
      </c>
      <c r="D536" s="171" t="str">
        <f>+'11+'!D147</f>
        <v>03</v>
      </c>
      <c r="E536" s="171" t="str">
        <f>+'11+'!E147</f>
        <v>01 2 02 00000</v>
      </c>
      <c r="F536" s="171">
        <f>+'11+'!F147</f>
        <v>0</v>
      </c>
      <c r="G536" s="172">
        <f>+'11+'!G147</f>
        <v>0</v>
      </c>
      <c r="H536" s="172">
        <f>+'11+'!H147</f>
        <v>0</v>
      </c>
      <c r="I536" s="275" t="e">
        <f t="shared" si="18"/>
        <v>#DIV/0!</v>
      </c>
    </row>
    <row r="537" spans="1:9" ht="76.5" hidden="1">
      <c r="A537" s="170" t="str">
        <f>+'11+'!A148</f>
        <v>Субвенции на выплату государственных пособий лицам, не подлежащим обязательному социальному страхованию на случай временной нетрудодоступности и в связи с материнством, и лицам, уволенным в связи с ликвидацией организаций</v>
      </c>
      <c r="B537" s="171"/>
      <c r="C537" s="171" t="str">
        <f>+'11+'!C148</f>
        <v>10</v>
      </c>
      <c r="D537" s="171" t="str">
        <f>+'11+'!D148</f>
        <v>03</v>
      </c>
      <c r="E537" s="171" t="str">
        <f>+'11+'!E148</f>
        <v>01 2 02 53800</v>
      </c>
      <c r="F537" s="171">
        <f>+'11+'!F148</f>
        <v>0</v>
      </c>
      <c r="G537" s="172">
        <f>+'11+'!G148</f>
        <v>0</v>
      </c>
      <c r="H537" s="172">
        <f>+'11+'!H148</f>
        <v>0</v>
      </c>
      <c r="I537" s="275" t="e">
        <f t="shared" si="18"/>
        <v>#DIV/0!</v>
      </c>
    </row>
    <row r="538" spans="1:9" ht="25.5" hidden="1">
      <c r="A538" s="170" t="str">
        <f>+'11+'!A149</f>
        <v>Социальное обеспечение и иные выплаты населению</v>
      </c>
      <c r="B538" s="171"/>
      <c r="C538" s="171" t="str">
        <f>+'11+'!C149</f>
        <v>10</v>
      </c>
      <c r="D538" s="171" t="str">
        <f>+'11+'!D149</f>
        <v>03</v>
      </c>
      <c r="E538" s="171" t="str">
        <f>+'11+'!E149</f>
        <v>01 2 02 53800</v>
      </c>
      <c r="F538" s="171" t="str">
        <f>+'11+'!F149</f>
        <v>300</v>
      </c>
      <c r="G538" s="172">
        <f>+'11+'!G149</f>
        <v>0</v>
      </c>
      <c r="H538" s="172">
        <f>+'11+'!H149</f>
        <v>0</v>
      </c>
      <c r="I538" s="275" t="e">
        <f t="shared" si="18"/>
        <v>#DIV/0!</v>
      </c>
    </row>
    <row r="539" spans="1:9" ht="25.5" hidden="1">
      <c r="A539" s="170" t="str">
        <f>+'11+'!A150</f>
        <v>Публичные нормативные социальные выплаты гражданам</v>
      </c>
      <c r="B539" s="171"/>
      <c r="C539" s="171" t="str">
        <f>+'11+'!C150</f>
        <v>10</v>
      </c>
      <c r="D539" s="171" t="str">
        <f>+'11+'!D150</f>
        <v>03</v>
      </c>
      <c r="E539" s="171" t="str">
        <f>+'11+'!E150</f>
        <v>01 2 02 53800</v>
      </c>
      <c r="F539" s="171" t="str">
        <f>+'11+'!F150</f>
        <v>310</v>
      </c>
      <c r="G539" s="172">
        <f>+'11+'!G150</f>
        <v>0</v>
      </c>
      <c r="H539" s="172">
        <f>+'11+'!H150</f>
        <v>0</v>
      </c>
      <c r="I539" s="275" t="e">
        <f t="shared" si="18"/>
        <v>#DIV/0!</v>
      </c>
    </row>
    <row r="540" spans="1:9" ht="38.25" hidden="1">
      <c r="A540" s="170" t="str">
        <f>+'11+'!A151</f>
        <v>Пособия и компесации, меры социальной поддержки по публичным нормативным обязательствам</v>
      </c>
      <c r="B540" s="171"/>
      <c r="C540" s="171" t="str">
        <f>+'11+'!C151</f>
        <v>10</v>
      </c>
      <c r="D540" s="171" t="str">
        <f>+'11+'!D151</f>
        <v>03</v>
      </c>
      <c r="E540" s="171" t="str">
        <f>+'11+'!E151</f>
        <v>01 2 02 53800</v>
      </c>
      <c r="F540" s="171" t="str">
        <f>+'11+'!F151</f>
        <v>313</v>
      </c>
      <c r="G540" s="172">
        <f>+'11+'!G151</f>
        <v>0</v>
      </c>
      <c r="H540" s="172">
        <f>+'11+'!H151</f>
        <v>0</v>
      </c>
      <c r="I540" s="275" t="e">
        <f t="shared" si="18"/>
        <v>#DIV/0!</v>
      </c>
    </row>
    <row r="541" spans="1:9" ht="43.5" customHeight="1">
      <c r="A541" s="173" t="str">
        <f>+'11+'!A152</f>
        <v>подпрограмма "Обеспечение социальной поддержки граждан на оплату жилого помещения и коммунальных услуг"</v>
      </c>
      <c r="B541" s="174"/>
      <c r="C541" s="174" t="str">
        <f>+'11+'!C152</f>
        <v>10</v>
      </c>
      <c r="D541" s="174" t="str">
        <f>+'11+'!D152</f>
        <v>03</v>
      </c>
      <c r="E541" s="174" t="str">
        <f>+'11+'!E152</f>
        <v>01 3 00 00000</v>
      </c>
      <c r="F541" s="174">
        <f>+'11+'!F152</f>
        <v>0</v>
      </c>
      <c r="G541" s="178">
        <f>G542+G550</f>
        <v>8149.2008000000005</v>
      </c>
      <c r="H541" s="178">
        <f>+'11+'!H152</f>
        <v>8149.2008000000005</v>
      </c>
      <c r="I541" s="275">
        <f t="shared" si="18"/>
        <v>100</v>
      </c>
    </row>
    <row r="542" spans="1:9" ht="25.5">
      <c r="A542" s="170" t="str">
        <f>+'11+'!A153</f>
        <v>Основное мероприятие: меры социальной поддержки инвалидам</v>
      </c>
      <c r="B542" s="171"/>
      <c r="C542" s="171" t="str">
        <f>+'11+'!C153</f>
        <v>10</v>
      </c>
      <c r="D542" s="171" t="str">
        <f>+'11+'!D153</f>
        <v>03</v>
      </c>
      <c r="E542" s="171" t="str">
        <f>+'11+'!E153</f>
        <v>01 3 01 00000</v>
      </c>
      <c r="F542" s="171">
        <f>+'11+'!F153</f>
        <v>0</v>
      </c>
      <c r="G542" s="172">
        <f>+'11+'!G153</f>
        <v>4085.0008000000003</v>
      </c>
      <c r="H542" s="172">
        <f>+'11+'!H153</f>
        <v>4085.0008000000003</v>
      </c>
      <c r="I542" s="275">
        <f t="shared" si="18"/>
        <v>100</v>
      </c>
    </row>
    <row r="543" spans="1:9" ht="25.5">
      <c r="A543" s="170" t="str">
        <f>+'11+'!A154</f>
        <v>Оплата жилищно-коммунальных услуг отдельным категориям граждан</v>
      </c>
      <c r="B543" s="171"/>
      <c r="C543" s="171" t="str">
        <f>+'11+'!C154</f>
        <v>10</v>
      </c>
      <c r="D543" s="171" t="str">
        <f>+'11+'!D154</f>
        <v>03</v>
      </c>
      <c r="E543" s="171" t="str">
        <f>+'11+'!E154</f>
        <v>01 3 01 52500</v>
      </c>
      <c r="F543" s="171">
        <f>+'11+'!F154</f>
        <v>0</v>
      </c>
      <c r="G543" s="172">
        <f>+'11+'!G154</f>
        <v>4085.0008000000003</v>
      </c>
      <c r="H543" s="172">
        <f>+'11+'!H154</f>
        <v>4085.0008000000003</v>
      </c>
      <c r="I543" s="275">
        <f t="shared" si="18"/>
        <v>100</v>
      </c>
    </row>
    <row r="544" spans="1:9" ht="25.5">
      <c r="A544" s="170" t="str">
        <f>+'11+'!A155</f>
        <v>Закупка товаров, работ и услуг для государственных (муниципальных) нужд</v>
      </c>
      <c r="B544" s="171"/>
      <c r="C544" s="171" t="str">
        <f>+'11+'!C155</f>
        <v>10</v>
      </c>
      <c r="D544" s="171" t="str">
        <f>+'11+'!D155</f>
        <v>03</v>
      </c>
      <c r="E544" s="171" t="str">
        <f>+'11+'!E155</f>
        <v>01 3 01 52500</v>
      </c>
      <c r="F544" s="171">
        <f>+'11+'!F155</f>
        <v>200</v>
      </c>
      <c r="G544" s="172">
        <f>+'11+'!G155</f>
        <v>16.805399999999999</v>
      </c>
      <c r="H544" s="172">
        <f>+'11+'!H155</f>
        <v>16.805399999999999</v>
      </c>
      <c r="I544" s="275">
        <f t="shared" si="18"/>
        <v>100</v>
      </c>
    </row>
    <row r="545" spans="1:9" ht="25.5">
      <c r="A545" s="170" t="str">
        <f>+'11+'!A156</f>
        <v>Иные закупки товаров, работ и услуг для государственных (муниципальных) нужд</v>
      </c>
      <c r="B545" s="171"/>
      <c r="C545" s="171" t="str">
        <f>+'11+'!C156</f>
        <v>10</v>
      </c>
      <c r="D545" s="171" t="str">
        <f>+'11+'!D156</f>
        <v>03</v>
      </c>
      <c r="E545" s="171" t="str">
        <f>+'11+'!E156</f>
        <v>01 3 01 52500</v>
      </c>
      <c r="F545" s="171">
        <f>+'11+'!F156</f>
        <v>240</v>
      </c>
      <c r="G545" s="172">
        <f>+'11+'!G156</f>
        <v>16.805399999999999</v>
      </c>
      <c r="H545" s="172">
        <f>+'11+'!H156</f>
        <v>16.805399999999999</v>
      </c>
      <c r="I545" s="275">
        <f t="shared" si="18"/>
        <v>100</v>
      </c>
    </row>
    <row r="546" spans="1:9" ht="25.5">
      <c r="A546" s="170" t="str">
        <f>+'11+'!A157</f>
        <v>Прочая закупка товаров, работ и услуг для государственных (муниципальных) нужд</v>
      </c>
      <c r="B546" s="171"/>
      <c r="C546" s="171" t="str">
        <f>+'11+'!C157</f>
        <v>10</v>
      </c>
      <c r="D546" s="171" t="str">
        <f>+'11+'!D157</f>
        <v>03</v>
      </c>
      <c r="E546" s="171" t="str">
        <f>+'11+'!E157</f>
        <v>01 3 01 52500</v>
      </c>
      <c r="F546" s="171">
        <f>+'11+'!F157</f>
        <v>244</v>
      </c>
      <c r="G546" s="172">
        <f>+'11+'!G157</f>
        <v>16.805399999999999</v>
      </c>
      <c r="H546" s="172">
        <f>+'11+'!H157</f>
        <v>16.805399999999999</v>
      </c>
      <c r="I546" s="275">
        <f t="shared" si="18"/>
        <v>100</v>
      </c>
    </row>
    <row r="547" spans="1:9" ht="25.5">
      <c r="A547" s="170" t="str">
        <f>+'11+'!A158</f>
        <v>Социальное обеспечение и иные выплаты населению</v>
      </c>
      <c r="B547" s="171"/>
      <c r="C547" s="171" t="str">
        <f>+'11+'!C158</f>
        <v>10</v>
      </c>
      <c r="D547" s="171" t="str">
        <f>+'11+'!D158</f>
        <v>03</v>
      </c>
      <c r="E547" s="171" t="str">
        <f>+'11+'!E158</f>
        <v>01 3 01 52500</v>
      </c>
      <c r="F547" s="171" t="str">
        <f>+'11+'!F158</f>
        <v>300</v>
      </c>
      <c r="G547" s="172">
        <f>+'11+'!G158</f>
        <v>4068.1954000000001</v>
      </c>
      <c r="H547" s="172">
        <f>+'11+'!H158</f>
        <v>4068.1954000000001</v>
      </c>
      <c r="I547" s="275">
        <f t="shared" si="18"/>
        <v>100</v>
      </c>
    </row>
    <row r="548" spans="1:9" ht="25.5">
      <c r="A548" s="170" t="str">
        <f>+'11+'!A159</f>
        <v>Публичные нормативные социальные выплаты гражданам</v>
      </c>
      <c r="B548" s="171"/>
      <c r="C548" s="171" t="str">
        <f>+'11+'!C159</f>
        <v>10</v>
      </c>
      <c r="D548" s="171" t="str">
        <f>+'11+'!D159</f>
        <v>03</v>
      </c>
      <c r="E548" s="171" t="str">
        <f>+'11+'!E159</f>
        <v>01 3 01 52500</v>
      </c>
      <c r="F548" s="171" t="str">
        <f>+'11+'!F159</f>
        <v>310</v>
      </c>
      <c r="G548" s="172">
        <f>+'11+'!G159</f>
        <v>4068.1954000000001</v>
      </c>
      <c r="H548" s="172">
        <f>+'11+'!H159</f>
        <v>4068.1954000000001</v>
      </c>
      <c r="I548" s="275">
        <f t="shared" si="18"/>
        <v>100</v>
      </c>
    </row>
    <row r="549" spans="1:9" ht="38.25">
      <c r="A549" s="170" t="str">
        <f>+'11+'!A160</f>
        <v>Пособия, коменсации, меры социальной поддержки насления по публичным нормативным обязательствам</v>
      </c>
      <c r="B549" s="171"/>
      <c r="C549" s="171" t="str">
        <f>+'11+'!C160</f>
        <v>10</v>
      </c>
      <c r="D549" s="171" t="str">
        <f>+'11+'!D160</f>
        <v>03</v>
      </c>
      <c r="E549" s="171" t="str">
        <f>+'11+'!E160</f>
        <v>01 3 01 52500</v>
      </c>
      <c r="F549" s="171" t="str">
        <f>+'11+'!F160</f>
        <v>313</v>
      </c>
      <c r="G549" s="172">
        <f>+'11+'!G160</f>
        <v>4068.1954000000001</v>
      </c>
      <c r="H549" s="172">
        <f>+'11+'!H160</f>
        <v>4068.1954000000001</v>
      </c>
      <c r="I549" s="275">
        <f t="shared" si="18"/>
        <v>100</v>
      </c>
    </row>
    <row r="550" spans="1:9" ht="29.25" customHeight="1">
      <c r="A550" s="170" t="str">
        <f>+'11+'!A161</f>
        <v>Основное мероприятие: Меры социальной поддержки малообеспеченным семьям</v>
      </c>
      <c r="B550" s="171"/>
      <c r="C550" s="171" t="str">
        <f>+'11+'!C161</f>
        <v>10</v>
      </c>
      <c r="D550" s="171" t="str">
        <f>+'11+'!D161</f>
        <v>03</v>
      </c>
      <c r="E550" s="171" t="str">
        <f>+'11+'!E161</f>
        <v>01 3 02 00000</v>
      </c>
      <c r="F550" s="171">
        <f>+'11+'!F161</f>
        <v>0</v>
      </c>
      <c r="G550" s="172">
        <f>+'11+'!G161</f>
        <v>4064.2</v>
      </c>
      <c r="H550" s="172">
        <f>+'11+'!H161</f>
        <v>4064.2</v>
      </c>
      <c r="I550" s="275">
        <f t="shared" si="18"/>
        <v>100</v>
      </c>
    </row>
    <row r="551" spans="1:9" ht="38.25">
      <c r="A551" s="170" t="str">
        <f>+'11+'!A162</f>
        <v>Предоставление гражданам субсидий на оплату жилого помещения и коммунальных услуг</v>
      </c>
      <c r="B551" s="171"/>
      <c r="C551" s="171" t="str">
        <f>+'11+'!C162</f>
        <v>10</v>
      </c>
      <c r="D551" s="171" t="str">
        <f>+'11+'!D162</f>
        <v>03</v>
      </c>
      <c r="E551" s="171" t="str">
        <f>+'11+'!E162</f>
        <v>01 3 02 76030</v>
      </c>
      <c r="F551" s="171">
        <f>+'11+'!F162</f>
        <v>0</v>
      </c>
      <c r="G551" s="172">
        <f>+'11+'!G162</f>
        <v>4064.2</v>
      </c>
      <c r="H551" s="172">
        <f>+'11+'!H162</f>
        <v>4064.2</v>
      </c>
      <c r="I551" s="275">
        <f t="shared" si="18"/>
        <v>100</v>
      </c>
    </row>
    <row r="552" spans="1:9" ht="25.5">
      <c r="A552" s="170" t="str">
        <f>+'11+'!A163</f>
        <v>Закупка товаров, работ и услуг для государственных (муниципальных) нужд</v>
      </c>
      <c r="B552" s="171"/>
      <c r="C552" s="171" t="str">
        <f>+'11+'!C163</f>
        <v>10</v>
      </c>
      <c r="D552" s="171" t="str">
        <f>+'11+'!D163</f>
        <v>03</v>
      </c>
      <c r="E552" s="171" t="str">
        <f>+'11+'!E163</f>
        <v>01 3 02 76030</v>
      </c>
      <c r="F552" s="171">
        <f>+'11+'!F163</f>
        <v>200</v>
      </c>
      <c r="G552" s="172">
        <f>+'11+'!G163</f>
        <v>40.406509999999997</v>
      </c>
      <c r="H552" s="172">
        <f>+'11+'!H163</f>
        <v>40.406509999999997</v>
      </c>
      <c r="I552" s="275">
        <f t="shared" si="18"/>
        <v>100</v>
      </c>
    </row>
    <row r="553" spans="1:9" ht="25.5">
      <c r="A553" s="170" t="str">
        <f>+'11+'!A164</f>
        <v>Иные закупки товаров, работ и услуг для государственных (муниципальных) нужд</v>
      </c>
      <c r="B553" s="171"/>
      <c r="C553" s="171" t="str">
        <f>+'11+'!C164</f>
        <v>10</v>
      </c>
      <c r="D553" s="171" t="str">
        <f>+'11+'!D164</f>
        <v>03</v>
      </c>
      <c r="E553" s="171" t="str">
        <f>+'11+'!E164</f>
        <v>01 3 02 76030</v>
      </c>
      <c r="F553" s="171">
        <f>+'11+'!F164</f>
        <v>240</v>
      </c>
      <c r="G553" s="172">
        <f>+'11+'!G164</f>
        <v>40.406509999999997</v>
      </c>
      <c r="H553" s="172">
        <f>+'11+'!H164</f>
        <v>40.406509999999997</v>
      </c>
      <c r="I553" s="275">
        <f t="shared" si="18"/>
        <v>100</v>
      </c>
    </row>
    <row r="554" spans="1:9" ht="25.5">
      <c r="A554" s="170" t="str">
        <f>+'11+'!A165</f>
        <v>Прочая закупка товаров, работ и услуг для государственных (муниципальных) нужд</v>
      </c>
      <c r="B554" s="171"/>
      <c r="C554" s="171" t="str">
        <f>+'11+'!C165</f>
        <v>10</v>
      </c>
      <c r="D554" s="171" t="str">
        <f>+'11+'!D165</f>
        <v>03</v>
      </c>
      <c r="E554" s="171" t="str">
        <f>+'11+'!E165</f>
        <v>01 3 02 76030</v>
      </c>
      <c r="F554" s="171">
        <f>+'11+'!F165</f>
        <v>244</v>
      </c>
      <c r="G554" s="172">
        <f>+'11+'!G165</f>
        <v>40.406509999999997</v>
      </c>
      <c r="H554" s="172">
        <f>+'11+'!H165</f>
        <v>40.406509999999997</v>
      </c>
      <c r="I554" s="275">
        <f t="shared" si="18"/>
        <v>100</v>
      </c>
    </row>
    <row r="555" spans="1:9" ht="25.5">
      <c r="A555" s="170" t="str">
        <f>+'11+'!A166</f>
        <v>Социальное обеспечение и иные выплаты населению</v>
      </c>
      <c r="B555" s="171"/>
      <c r="C555" s="171" t="str">
        <f>+'11+'!C166</f>
        <v>10</v>
      </c>
      <c r="D555" s="171" t="str">
        <f>+'11+'!D166</f>
        <v>03</v>
      </c>
      <c r="E555" s="171" t="str">
        <f>+'11+'!E166</f>
        <v>01 3 02 76030</v>
      </c>
      <c r="F555" s="171" t="str">
        <f>+'11+'!F166</f>
        <v>300</v>
      </c>
      <c r="G555" s="172">
        <f>+'11+'!G166</f>
        <v>4023.79349</v>
      </c>
      <c r="H555" s="172">
        <f>+'11+'!H166</f>
        <v>4023.79349</v>
      </c>
      <c r="I555" s="275">
        <f t="shared" si="18"/>
        <v>100</v>
      </c>
    </row>
    <row r="556" spans="1:9" ht="25.5">
      <c r="A556" s="170" t="str">
        <f>+'11+'!A167</f>
        <v>Публичные нормативные социальные выплаты гражданам</v>
      </c>
      <c r="B556" s="171"/>
      <c r="C556" s="171" t="str">
        <f>+'11+'!C167</f>
        <v>10</v>
      </c>
      <c r="D556" s="171" t="str">
        <f>+'11+'!D167</f>
        <v>03</v>
      </c>
      <c r="E556" s="171" t="str">
        <f>+'11+'!E167</f>
        <v>01 3 02 76030</v>
      </c>
      <c r="F556" s="171" t="str">
        <f>+'11+'!F167</f>
        <v>310</v>
      </c>
      <c r="G556" s="172">
        <f>+'11+'!G167</f>
        <v>4023.79349</v>
      </c>
      <c r="H556" s="172">
        <f>+'11+'!H167</f>
        <v>4023.79349</v>
      </c>
      <c r="I556" s="275">
        <f t="shared" si="18"/>
        <v>100</v>
      </c>
    </row>
    <row r="557" spans="1:9" ht="38.25">
      <c r="A557" s="170" t="str">
        <f>+'11+'!A168</f>
        <v>Пособия, коменсации, меры социальной поддержки насления по публичным нормативным обязательствам</v>
      </c>
      <c r="B557" s="171"/>
      <c r="C557" s="171" t="str">
        <f>+'11+'!C168</f>
        <v>10</v>
      </c>
      <c r="D557" s="171" t="str">
        <f>+'11+'!D168</f>
        <v>03</v>
      </c>
      <c r="E557" s="171" t="str">
        <f>+'11+'!E168</f>
        <v>01 3 02 76030</v>
      </c>
      <c r="F557" s="171" t="str">
        <f>+'11+'!F168</f>
        <v>313</v>
      </c>
      <c r="G557" s="172">
        <f>+'11+'!G168</f>
        <v>4023.79349</v>
      </c>
      <c r="H557" s="172">
        <f>+'11+'!H168</f>
        <v>4023.79349</v>
      </c>
      <c r="I557" s="275">
        <f t="shared" si="18"/>
        <v>100</v>
      </c>
    </row>
    <row r="558" spans="1:9" ht="25.5">
      <c r="A558" s="168" t="s">
        <v>151</v>
      </c>
      <c r="B558" s="174"/>
      <c r="C558" s="224" t="s">
        <v>85</v>
      </c>
      <c r="D558" s="224" t="s">
        <v>98</v>
      </c>
      <c r="E558" s="224" t="s">
        <v>345</v>
      </c>
      <c r="F558" s="224"/>
      <c r="G558" s="225">
        <f t="shared" ref="G558:H563" si="19">+G559</f>
        <v>125.9</v>
      </c>
      <c r="H558" s="225">
        <f t="shared" si="19"/>
        <v>125.9</v>
      </c>
      <c r="I558" s="275">
        <f t="shared" si="18"/>
        <v>100</v>
      </c>
    </row>
    <row r="559" spans="1:9" ht="25.5">
      <c r="A559" s="169" t="s">
        <v>152</v>
      </c>
      <c r="B559" s="171"/>
      <c r="C559" s="117" t="s">
        <v>85</v>
      </c>
      <c r="D559" s="117" t="s">
        <v>98</v>
      </c>
      <c r="E559" s="117" t="s">
        <v>346</v>
      </c>
      <c r="F559" s="117"/>
      <c r="G559" s="118">
        <f t="shared" si="19"/>
        <v>125.9</v>
      </c>
      <c r="H559" s="118">
        <f t="shared" si="19"/>
        <v>125.9</v>
      </c>
      <c r="I559" s="275">
        <f t="shared" si="18"/>
        <v>100</v>
      </c>
    </row>
    <row r="560" spans="1:9" ht="25.5">
      <c r="A560" s="169" t="s">
        <v>153</v>
      </c>
      <c r="B560" s="171"/>
      <c r="C560" s="117" t="s">
        <v>85</v>
      </c>
      <c r="D560" s="117" t="s">
        <v>98</v>
      </c>
      <c r="E560" s="117" t="s">
        <v>347</v>
      </c>
      <c r="F560" s="117"/>
      <c r="G560" s="118">
        <f t="shared" si="19"/>
        <v>125.9</v>
      </c>
      <c r="H560" s="118">
        <f t="shared" si="19"/>
        <v>125.9</v>
      </c>
      <c r="I560" s="275">
        <f t="shared" si="18"/>
        <v>100</v>
      </c>
    </row>
    <row r="561" spans="1:9" ht="63.75">
      <c r="A561" s="29" t="s">
        <v>154</v>
      </c>
      <c r="B561" s="171"/>
      <c r="C561" s="117" t="s">
        <v>85</v>
      </c>
      <c r="D561" s="117" t="s">
        <v>98</v>
      </c>
      <c r="E561" s="117" t="s">
        <v>348</v>
      </c>
      <c r="F561" s="117"/>
      <c r="G561" s="118">
        <f t="shared" si="19"/>
        <v>125.9</v>
      </c>
      <c r="H561" s="118">
        <f t="shared" si="19"/>
        <v>125.9</v>
      </c>
      <c r="I561" s="275">
        <f t="shared" si="18"/>
        <v>100</v>
      </c>
    </row>
    <row r="562" spans="1:9" ht="38.25">
      <c r="A562" s="169" t="s">
        <v>232</v>
      </c>
      <c r="B562" s="171"/>
      <c r="C562" s="117" t="s">
        <v>85</v>
      </c>
      <c r="D562" s="117" t="s">
        <v>98</v>
      </c>
      <c r="E562" s="117" t="s">
        <v>348</v>
      </c>
      <c r="F562" s="118">
        <v>300</v>
      </c>
      <c r="G562" s="118">
        <f t="shared" si="19"/>
        <v>125.9</v>
      </c>
      <c r="H562" s="118">
        <f t="shared" si="19"/>
        <v>125.9</v>
      </c>
      <c r="I562" s="275">
        <f t="shared" si="18"/>
        <v>100</v>
      </c>
    </row>
    <row r="563" spans="1:9" ht="51">
      <c r="A563" s="169" t="s">
        <v>233</v>
      </c>
      <c r="B563" s="171"/>
      <c r="C563" s="117" t="s">
        <v>85</v>
      </c>
      <c r="D563" s="117" t="s">
        <v>98</v>
      </c>
      <c r="E563" s="117" t="s">
        <v>348</v>
      </c>
      <c r="F563" s="118">
        <v>320</v>
      </c>
      <c r="G563" s="118">
        <f t="shared" si="19"/>
        <v>125.9</v>
      </c>
      <c r="H563" s="118">
        <f t="shared" si="19"/>
        <v>125.9</v>
      </c>
      <c r="I563" s="275">
        <f t="shared" si="18"/>
        <v>100</v>
      </c>
    </row>
    <row r="564" spans="1:9">
      <c r="A564" s="169" t="s">
        <v>234</v>
      </c>
      <c r="B564" s="171"/>
      <c r="C564" s="117" t="s">
        <v>85</v>
      </c>
      <c r="D564" s="117" t="s">
        <v>98</v>
      </c>
      <c r="E564" s="117" t="s">
        <v>348</v>
      </c>
      <c r="F564" s="118">
        <v>322</v>
      </c>
      <c r="G564" s="118">
        <v>125.9</v>
      </c>
      <c r="H564" s="118">
        <v>125.9</v>
      </c>
      <c r="I564" s="275">
        <f t="shared" si="18"/>
        <v>100</v>
      </c>
    </row>
    <row r="565" spans="1:9" ht="38.25">
      <c r="A565" s="168" t="s">
        <v>227</v>
      </c>
      <c r="B565" s="174"/>
      <c r="C565" s="224" t="s">
        <v>85</v>
      </c>
      <c r="D565" s="224" t="s">
        <v>98</v>
      </c>
      <c r="E565" s="224" t="s">
        <v>407</v>
      </c>
      <c r="F565" s="225"/>
      <c r="G565" s="225">
        <f>+G566</f>
        <v>0</v>
      </c>
      <c r="H565" s="225">
        <f t="shared" ref="H565:H569" si="20">+H566</f>
        <v>0</v>
      </c>
      <c r="I565" s="275" t="e">
        <f t="shared" si="18"/>
        <v>#DIV/0!</v>
      </c>
    </row>
    <row r="566" spans="1:9">
      <c r="A566" s="169" t="s">
        <v>228</v>
      </c>
      <c r="B566" s="171"/>
      <c r="C566" s="117" t="s">
        <v>85</v>
      </c>
      <c r="D566" s="117" t="s">
        <v>98</v>
      </c>
      <c r="E566" s="117" t="s">
        <v>408</v>
      </c>
      <c r="F566" s="118"/>
      <c r="G566" s="118">
        <f>+G567</f>
        <v>0</v>
      </c>
      <c r="H566" s="118">
        <f t="shared" si="20"/>
        <v>0</v>
      </c>
      <c r="I566" s="275" t="e">
        <f t="shared" si="18"/>
        <v>#DIV/0!</v>
      </c>
    </row>
    <row r="567" spans="1:9" ht="25.5">
      <c r="A567" s="169" t="s">
        <v>231</v>
      </c>
      <c r="B567" s="171"/>
      <c r="C567" s="117" t="s">
        <v>85</v>
      </c>
      <c r="D567" s="117" t="s">
        <v>98</v>
      </c>
      <c r="E567" s="117" t="s">
        <v>409</v>
      </c>
      <c r="F567" s="118"/>
      <c r="G567" s="118">
        <f>+G568</f>
        <v>0</v>
      </c>
      <c r="H567" s="118">
        <f t="shared" si="20"/>
        <v>0</v>
      </c>
      <c r="I567" s="275" t="e">
        <f t="shared" si="18"/>
        <v>#DIV/0!</v>
      </c>
    </row>
    <row r="568" spans="1:9" ht="38.25">
      <c r="A568" s="169" t="s">
        <v>232</v>
      </c>
      <c r="B568" s="171"/>
      <c r="C568" s="117" t="s">
        <v>85</v>
      </c>
      <c r="D568" s="117" t="s">
        <v>98</v>
      </c>
      <c r="E568" s="117" t="s">
        <v>409</v>
      </c>
      <c r="F568" s="118">
        <v>300</v>
      </c>
      <c r="G568" s="118">
        <f>+G569</f>
        <v>0</v>
      </c>
      <c r="H568" s="118">
        <f t="shared" si="20"/>
        <v>0</v>
      </c>
      <c r="I568" s="275" t="e">
        <f t="shared" si="18"/>
        <v>#DIV/0!</v>
      </c>
    </row>
    <row r="569" spans="1:9" ht="51">
      <c r="A569" s="169" t="s">
        <v>233</v>
      </c>
      <c r="B569" s="171"/>
      <c r="C569" s="117" t="s">
        <v>85</v>
      </c>
      <c r="D569" s="117" t="s">
        <v>98</v>
      </c>
      <c r="E569" s="117" t="s">
        <v>409</v>
      </c>
      <c r="F569" s="118">
        <v>320</v>
      </c>
      <c r="G569" s="118">
        <f>+G570</f>
        <v>0</v>
      </c>
      <c r="H569" s="118">
        <f t="shared" si="20"/>
        <v>0</v>
      </c>
      <c r="I569" s="275" t="e">
        <f t="shared" si="18"/>
        <v>#DIV/0!</v>
      </c>
    </row>
    <row r="570" spans="1:9">
      <c r="A570" s="169" t="s">
        <v>234</v>
      </c>
      <c r="B570" s="171"/>
      <c r="C570" s="117" t="s">
        <v>85</v>
      </c>
      <c r="D570" s="117" t="s">
        <v>98</v>
      </c>
      <c r="E570" s="117" t="s">
        <v>409</v>
      </c>
      <c r="F570" s="118">
        <v>322</v>
      </c>
      <c r="G570" s="118">
        <f>+'11+'!G629</f>
        <v>0</v>
      </c>
      <c r="H570" s="118">
        <f>+'11+'!H629</f>
        <v>0</v>
      </c>
      <c r="I570" s="275" t="e">
        <f t="shared" si="18"/>
        <v>#DIV/0!</v>
      </c>
    </row>
    <row r="571" spans="1:9" ht="38.25">
      <c r="A571" s="169" t="s">
        <v>665</v>
      </c>
      <c r="B571" s="171"/>
      <c r="C571" s="117" t="s">
        <v>85</v>
      </c>
      <c r="D571" s="117" t="s">
        <v>98</v>
      </c>
      <c r="E571" s="117" t="s">
        <v>666</v>
      </c>
      <c r="F571" s="118"/>
      <c r="G571" s="118">
        <f t="shared" ref="G571:H573" si="21">G572</f>
        <v>3742.2</v>
      </c>
      <c r="H571" s="172">
        <f t="shared" si="21"/>
        <v>3742.2</v>
      </c>
      <c r="I571" s="275">
        <f t="shared" si="18"/>
        <v>100</v>
      </c>
    </row>
    <row r="572" spans="1:9" ht="31.5" customHeight="1">
      <c r="A572" s="169" t="s">
        <v>232</v>
      </c>
      <c r="B572" s="171"/>
      <c r="C572" s="117" t="s">
        <v>85</v>
      </c>
      <c r="D572" s="117" t="s">
        <v>98</v>
      </c>
      <c r="E572" s="117" t="s">
        <v>667</v>
      </c>
      <c r="F572" s="118">
        <v>300</v>
      </c>
      <c r="G572" s="118">
        <f t="shared" si="21"/>
        <v>3742.2</v>
      </c>
      <c r="H572" s="172">
        <f t="shared" si="21"/>
        <v>3742.2</v>
      </c>
      <c r="I572" s="275">
        <f t="shared" si="18"/>
        <v>100</v>
      </c>
    </row>
    <row r="573" spans="1:9" ht="39.75" customHeight="1">
      <c r="A573" s="169" t="s">
        <v>233</v>
      </c>
      <c r="B573" s="171"/>
      <c r="C573" s="117" t="s">
        <v>85</v>
      </c>
      <c r="D573" s="117" t="s">
        <v>98</v>
      </c>
      <c r="E573" s="117" t="s">
        <v>667</v>
      </c>
      <c r="F573" s="118">
        <v>320</v>
      </c>
      <c r="G573" s="118">
        <f t="shared" si="21"/>
        <v>3742.2</v>
      </c>
      <c r="H573" s="172">
        <f t="shared" si="21"/>
        <v>3742.2</v>
      </c>
      <c r="I573" s="275">
        <f t="shared" si="18"/>
        <v>100</v>
      </c>
    </row>
    <row r="574" spans="1:9" ht="18.75" customHeight="1">
      <c r="A574" s="170" t="str">
        <f>+'11+'!A633</f>
        <v>Субсидии гражданам на приобретение жилья</v>
      </c>
      <c r="B574" s="171"/>
      <c r="C574" s="171" t="str">
        <f>+'11+'!C633</f>
        <v>10</v>
      </c>
      <c r="D574" s="171" t="str">
        <f>+'11+'!D633</f>
        <v>03</v>
      </c>
      <c r="E574" s="171" t="str">
        <f>+'11+'!E633</f>
        <v>05 201 L4970</v>
      </c>
      <c r="F574" s="171">
        <f>+'11+'!F633</f>
        <v>322</v>
      </c>
      <c r="G574" s="172">
        <f>+'11+'!G633</f>
        <v>3742.2</v>
      </c>
      <c r="H574" s="172">
        <f>+'11+'!H633</f>
        <v>3742.2</v>
      </c>
      <c r="I574" s="275">
        <f t="shared" si="18"/>
        <v>100</v>
      </c>
    </row>
    <row r="575" spans="1:9">
      <c r="A575" s="173" t="str">
        <f>+'11+'!A634</f>
        <v>Программа "Безопасность"</v>
      </c>
      <c r="B575" s="174"/>
      <c r="C575" s="174" t="str">
        <f>+'11+'!C634</f>
        <v>10</v>
      </c>
      <c r="D575" s="174" t="str">
        <f>+'11+'!D634</f>
        <v>03</v>
      </c>
      <c r="E575" s="174" t="str">
        <f>+'11+'!E634</f>
        <v>77 0 00 00000</v>
      </c>
      <c r="F575" s="174" t="str">
        <f>+'11+'!F634</f>
        <v xml:space="preserve">   </v>
      </c>
      <c r="G575" s="178">
        <f>+'11+'!G634</f>
        <v>5</v>
      </c>
      <c r="H575" s="178">
        <f>+'11+'!H634</f>
        <v>5</v>
      </c>
      <c r="I575" s="275">
        <f t="shared" si="18"/>
        <v>100</v>
      </c>
    </row>
    <row r="576" spans="1:9" ht="38.25">
      <c r="A576" s="170" t="str">
        <f>+'11+'!A635</f>
        <v>Предупреждение и ликвидация последствий чрезвычайных ситуаций реализация мер пожарной безопасности</v>
      </c>
      <c r="B576" s="171"/>
      <c r="C576" s="171" t="str">
        <f>+'11+'!C635</f>
        <v>10</v>
      </c>
      <c r="D576" s="171" t="str">
        <f>+'11+'!D635</f>
        <v>03</v>
      </c>
      <c r="E576" s="171" t="str">
        <f>+'11+'!E635</f>
        <v>77 1 00 00000</v>
      </c>
      <c r="F576" s="171" t="str">
        <f>+'11+'!F635</f>
        <v xml:space="preserve">   </v>
      </c>
      <c r="G576" s="172">
        <f>+'11+'!G635</f>
        <v>5</v>
      </c>
      <c r="H576" s="172">
        <f>+'11+'!H635</f>
        <v>5</v>
      </c>
      <c r="I576" s="275">
        <f t="shared" si="18"/>
        <v>100</v>
      </c>
    </row>
    <row r="577" spans="1:9">
      <c r="A577" s="170" t="str">
        <f>+'11+'!A636</f>
        <v>Основное мероприятие : "резервные фонды"</v>
      </c>
      <c r="B577" s="170"/>
      <c r="C577" s="171" t="str">
        <f>+'11+'!C636</f>
        <v>10</v>
      </c>
      <c r="D577" s="171" t="str">
        <f>+'11+'!D636</f>
        <v>03</v>
      </c>
      <c r="E577" s="171" t="str">
        <f>+'11+'!E636</f>
        <v>77 1 01 00000</v>
      </c>
      <c r="F577" s="171">
        <f>+'11+'!F636</f>
        <v>0</v>
      </c>
      <c r="G577" s="172">
        <f>+'11+'!G636</f>
        <v>5</v>
      </c>
      <c r="H577" s="172">
        <f>+'11+'!H636</f>
        <v>5</v>
      </c>
      <c r="I577" s="275">
        <f t="shared" si="18"/>
        <v>100</v>
      </c>
    </row>
    <row r="578" spans="1:9" ht="36" customHeight="1">
      <c r="A578" s="170" t="str">
        <f>+'11+'!A637</f>
        <v>Социальное обеспечение и иные выплаты населению</v>
      </c>
      <c r="B578" s="170"/>
      <c r="C578" s="171" t="str">
        <f>+'11+'!C637</f>
        <v>10</v>
      </c>
      <c r="D578" s="171" t="str">
        <f>+'11+'!D637</f>
        <v>03</v>
      </c>
      <c r="E578" s="171" t="str">
        <f>+'11+'!E637</f>
        <v>77 1 01 07008</v>
      </c>
      <c r="F578" s="171" t="str">
        <f>+'11+'!F637</f>
        <v>300</v>
      </c>
      <c r="G578" s="172">
        <f>+'11+'!G637</f>
        <v>5</v>
      </c>
      <c r="H578" s="172">
        <f>+'11+'!H637</f>
        <v>5</v>
      </c>
      <c r="I578" s="275">
        <f t="shared" si="18"/>
        <v>100</v>
      </c>
    </row>
    <row r="579" spans="1:9">
      <c r="A579" s="170" t="str">
        <f>+'11+'!A638</f>
        <v>Иные выплаты населению</v>
      </c>
      <c r="B579" s="170"/>
      <c r="C579" s="171" t="str">
        <f>+'11+'!C638</f>
        <v>10</v>
      </c>
      <c r="D579" s="171" t="str">
        <f>+'11+'!D638</f>
        <v>03</v>
      </c>
      <c r="E579" s="171" t="str">
        <f>+'11+'!E638</f>
        <v>77 1 01 07008</v>
      </c>
      <c r="F579" s="171" t="str">
        <f>+'11+'!F638</f>
        <v>360</v>
      </c>
      <c r="G579" s="172">
        <f>+'11+'!G638</f>
        <v>5</v>
      </c>
      <c r="H579" s="172">
        <f>+'11+'!H638</f>
        <v>5</v>
      </c>
      <c r="I579" s="275">
        <f t="shared" si="18"/>
        <v>100</v>
      </c>
    </row>
    <row r="580" spans="1:9" ht="38.25" customHeight="1">
      <c r="A580" s="169" t="s">
        <v>166</v>
      </c>
      <c r="B580" s="211"/>
      <c r="C580" s="117" t="s">
        <v>85</v>
      </c>
      <c r="D580" s="117" t="s">
        <v>98</v>
      </c>
      <c r="E580" s="117" t="s">
        <v>380</v>
      </c>
      <c r="F580" s="117"/>
      <c r="G580" s="118">
        <f>+'11+'!G351</f>
        <v>943.8</v>
      </c>
      <c r="H580" s="118">
        <f>+'11+'!H351</f>
        <v>739.2</v>
      </c>
      <c r="I580" s="275">
        <f t="shared" si="18"/>
        <v>78.321678321678334</v>
      </c>
    </row>
    <row r="581" spans="1:9" ht="27.75" customHeight="1">
      <c r="A581" s="29" t="s">
        <v>190</v>
      </c>
      <c r="B581" s="211"/>
      <c r="C581" s="117" t="s">
        <v>85</v>
      </c>
      <c r="D581" s="117" t="s">
        <v>98</v>
      </c>
      <c r="E581" s="117" t="s">
        <v>381</v>
      </c>
      <c r="F581" s="117"/>
      <c r="G581" s="118">
        <f>+'11+'!G352</f>
        <v>943.8</v>
      </c>
      <c r="H581" s="118">
        <f>+'11+'!H352</f>
        <v>739.2</v>
      </c>
      <c r="I581" s="275">
        <f t="shared" si="18"/>
        <v>78.321678321678334</v>
      </c>
    </row>
    <row r="582" spans="1:9" ht="38.25">
      <c r="A582" s="29" t="s">
        <v>191</v>
      </c>
      <c r="B582" s="211"/>
      <c r="C582" s="117" t="s">
        <v>85</v>
      </c>
      <c r="D582" s="117" t="s">
        <v>98</v>
      </c>
      <c r="E582" s="117" t="s">
        <v>382</v>
      </c>
      <c r="F582" s="117"/>
      <c r="G582" s="118">
        <f>+'11+'!G353</f>
        <v>943.8</v>
      </c>
      <c r="H582" s="118">
        <f>+'11+'!H353</f>
        <v>739.2</v>
      </c>
      <c r="I582" s="275">
        <f t="shared" si="18"/>
        <v>78.321678321678334</v>
      </c>
    </row>
    <row r="583" spans="1:9" ht="51">
      <c r="A583" s="169" t="s">
        <v>21</v>
      </c>
      <c r="B583" s="211"/>
      <c r="C583" s="117" t="s">
        <v>85</v>
      </c>
      <c r="D583" s="117" t="s">
        <v>98</v>
      </c>
      <c r="E583" s="117" t="s">
        <v>383</v>
      </c>
      <c r="F583" s="117" t="s">
        <v>22</v>
      </c>
      <c r="G583" s="118">
        <f>+'11+'!G354</f>
        <v>943.8</v>
      </c>
      <c r="H583" s="118">
        <f>+'11+'!H354</f>
        <v>739.2</v>
      </c>
      <c r="I583" s="275">
        <f t="shared" si="18"/>
        <v>78.321678321678334</v>
      </c>
    </row>
    <row r="584" spans="1:9">
      <c r="A584" s="169" t="s">
        <v>23</v>
      </c>
      <c r="B584" s="211"/>
      <c r="C584" s="117" t="s">
        <v>85</v>
      </c>
      <c r="D584" s="117" t="s">
        <v>98</v>
      </c>
      <c r="E584" s="117" t="s">
        <v>383</v>
      </c>
      <c r="F584" s="117" t="s">
        <v>24</v>
      </c>
      <c r="G584" s="118">
        <f>+'11+'!G355</f>
        <v>943.8</v>
      </c>
      <c r="H584" s="118">
        <f>+'11+'!H355</f>
        <v>739.2</v>
      </c>
      <c r="I584" s="275">
        <f t="shared" si="18"/>
        <v>78.321678321678334</v>
      </c>
    </row>
    <row r="585" spans="1:9" ht="63.75">
      <c r="A585" s="169" t="s">
        <v>25</v>
      </c>
      <c r="B585" s="211"/>
      <c r="C585" s="117" t="s">
        <v>85</v>
      </c>
      <c r="D585" s="117" t="s">
        <v>98</v>
      </c>
      <c r="E585" s="117" t="s">
        <v>383</v>
      </c>
      <c r="F585" s="117" t="s">
        <v>26</v>
      </c>
      <c r="G585" s="118">
        <f>+'11+'!G356</f>
        <v>943.8</v>
      </c>
      <c r="H585" s="118">
        <f>+'11+'!H356</f>
        <v>739.2</v>
      </c>
      <c r="I585" s="275">
        <f t="shared" si="18"/>
        <v>78.321678321678334</v>
      </c>
    </row>
    <row r="586" spans="1:9" ht="31.5" customHeight="1">
      <c r="A586" s="175" t="str">
        <f>+'11+'!A357</f>
        <v>Социальное обеспечение населения</v>
      </c>
      <c r="B586" s="176"/>
      <c r="C586" s="176" t="str">
        <f>+'11+'!C357</f>
        <v>10</v>
      </c>
      <c r="D586" s="176" t="str">
        <f>+'11+'!D357</f>
        <v>04</v>
      </c>
      <c r="E586" s="176" t="str">
        <f>+'11+'!E357</f>
        <v xml:space="preserve">         </v>
      </c>
      <c r="F586" s="176" t="str">
        <f>+'11+'!F357</f>
        <v xml:space="preserve">   </v>
      </c>
      <c r="G586" s="199">
        <f>G587+G594+G599</f>
        <v>26090.12</v>
      </c>
      <c r="H586" s="199">
        <f>+H587+H593</f>
        <v>26090.097289999998</v>
      </c>
      <c r="I586" s="275">
        <f t="shared" si="18"/>
        <v>99.999912955555587</v>
      </c>
    </row>
    <row r="587" spans="1:9" ht="25.5">
      <c r="A587" s="170" t="str">
        <f>+'11+'!A358</f>
        <v xml:space="preserve">Программа "Развитие дошкольного образования" </v>
      </c>
      <c r="B587" s="171"/>
      <c r="C587" s="171" t="str">
        <f>+'11+'!C358</f>
        <v>10</v>
      </c>
      <c r="D587" s="171" t="str">
        <f>+'11+'!D358</f>
        <v>04</v>
      </c>
      <c r="E587" s="171" t="str">
        <f>+'11+'!E358</f>
        <v xml:space="preserve">07 1 00 00000 </v>
      </c>
      <c r="F587" s="171" t="str">
        <f>+'11+'!F358</f>
        <v xml:space="preserve">   </v>
      </c>
      <c r="G587" s="172">
        <f>+'11+'!G358</f>
        <v>4342.6000000000004</v>
      </c>
      <c r="H587" s="172">
        <f>+'11+'!H358</f>
        <v>4342.6000000000004</v>
      </c>
      <c r="I587" s="275">
        <f t="shared" si="18"/>
        <v>100</v>
      </c>
    </row>
    <row r="588" spans="1:9" ht="51">
      <c r="A588" s="170" t="str">
        <f>+'11+'!A359</f>
        <v>Основное мероприятие Выплата компенсаций, реализующих основную общеобразовательную программу дошкольного образования</v>
      </c>
      <c r="B588" s="171"/>
      <c r="C588" s="171" t="str">
        <f>+'11+'!C359</f>
        <v>10</v>
      </c>
      <c r="D588" s="171" t="str">
        <f>+'11+'!D359</f>
        <v>04</v>
      </c>
      <c r="E588" s="171" t="str">
        <f>+'11+'!E359</f>
        <v>07 1 03 00000</v>
      </c>
      <c r="F588" s="171">
        <f>+'11+'!F359</f>
        <v>0</v>
      </c>
      <c r="G588" s="172">
        <f>+'11+'!G359</f>
        <v>4342.6000000000004</v>
      </c>
      <c r="H588" s="172">
        <f>+'11+'!H359</f>
        <v>4342.6000000000004</v>
      </c>
      <c r="I588" s="275">
        <f t="shared" si="18"/>
        <v>100</v>
      </c>
    </row>
    <row r="589" spans="1:9" ht="76.5">
      <c r="A589" s="170" t="str">
        <f>+'11+'!A360</f>
        <v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v>
      </c>
      <c r="B589" s="171"/>
      <c r="C589" s="171" t="str">
        <f>+'11+'!C360</f>
        <v>10</v>
      </c>
      <c r="D589" s="171" t="str">
        <f>+'11+'!D360</f>
        <v>04</v>
      </c>
      <c r="E589" s="171" t="str">
        <f>+'11+'!E360</f>
        <v>07 1 03 76090</v>
      </c>
      <c r="F589" s="171">
        <f>+'11+'!F360</f>
        <v>0</v>
      </c>
      <c r="G589" s="172">
        <f>+'11+'!G360</f>
        <v>4342.6000000000004</v>
      </c>
      <c r="H589" s="172">
        <f>+'11+'!H360</f>
        <v>4342.6000000000004</v>
      </c>
      <c r="I589" s="275">
        <f t="shared" si="18"/>
        <v>100</v>
      </c>
    </row>
    <row r="590" spans="1:9" ht="25.5">
      <c r="A590" s="170" t="str">
        <f>+'11+'!A361</f>
        <v>Социальное обеспечение и иные выплаты населению</v>
      </c>
      <c r="B590" s="171"/>
      <c r="C590" s="171" t="str">
        <f>+'11+'!C361</f>
        <v>10</v>
      </c>
      <c r="D590" s="171" t="str">
        <f>+'11+'!D361</f>
        <v>04</v>
      </c>
      <c r="E590" s="171" t="str">
        <f>+'11+'!E361</f>
        <v>07 1 03 76090</v>
      </c>
      <c r="F590" s="171" t="str">
        <f>+'11+'!F361</f>
        <v>300</v>
      </c>
      <c r="G590" s="172">
        <f>+'11+'!G361</f>
        <v>4342.6000000000004</v>
      </c>
      <c r="H590" s="172">
        <f>+'11+'!H361</f>
        <v>4342.6000000000004</v>
      </c>
      <c r="I590" s="275">
        <f t="shared" si="18"/>
        <v>100</v>
      </c>
    </row>
    <row r="591" spans="1:9" ht="25.5">
      <c r="A591" s="170" t="str">
        <f>+'11+'!A362</f>
        <v>Публичные нормативные социальные выплаты гражданам</v>
      </c>
      <c r="B591" s="171"/>
      <c r="C591" s="171" t="str">
        <f>+'11+'!C362</f>
        <v>10</v>
      </c>
      <c r="D591" s="171" t="str">
        <f>+'11+'!D362</f>
        <v>04</v>
      </c>
      <c r="E591" s="171" t="str">
        <f>+'11+'!E362</f>
        <v>07 1 03 76090</v>
      </c>
      <c r="F591" s="171" t="str">
        <f>+'11+'!F362</f>
        <v>310</v>
      </c>
      <c r="G591" s="172">
        <f>+'11+'!G362</f>
        <v>4342.6000000000004</v>
      </c>
      <c r="H591" s="172">
        <f>+'11+'!H362</f>
        <v>4342.6000000000004</v>
      </c>
      <c r="I591" s="275">
        <f t="shared" si="18"/>
        <v>100</v>
      </c>
    </row>
    <row r="592" spans="1:9" ht="38.25">
      <c r="A592" s="170" t="str">
        <f>+'11+'!A363</f>
        <v>Пособия, коменсации, меры социальной поддержки насления по публичным нормативным обязательствам</v>
      </c>
      <c r="B592" s="171"/>
      <c r="C592" s="171" t="str">
        <f>+'11+'!C363</f>
        <v>10</v>
      </c>
      <c r="D592" s="171" t="str">
        <f>+'11+'!D363</f>
        <v>04</v>
      </c>
      <c r="E592" s="171" t="str">
        <f>+'11+'!E363</f>
        <v>07 1 03 76090</v>
      </c>
      <c r="F592" s="171" t="str">
        <f>+'11+'!F363</f>
        <v>313</v>
      </c>
      <c r="G592" s="172">
        <f>+'11+'!G363</f>
        <v>4342.6000000000004</v>
      </c>
      <c r="H592" s="172">
        <f>+'11+'!H363</f>
        <v>4342.6000000000004</v>
      </c>
      <c r="I592" s="275">
        <f t="shared" si="18"/>
        <v>100</v>
      </c>
    </row>
    <row r="593" spans="1:9" ht="34.5" customHeight="1">
      <c r="A593" s="211" t="str">
        <f>+'11+'!A169</f>
        <v>"Охрана семьи и детства"</v>
      </c>
      <c r="B593" s="211"/>
      <c r="C593" s="172" t="str">
        <f>+'11+'!C169</f>
        <v>10</v>
      </c>
      <c r="D593" s="172" t="str">
        <f>+'11+'!D169</f>
        <v>04</v>
      </c>
      <c r="E593" s="172" t="str">
        <f>+'11+'!E169</f>
        <v>01 2 00 00000</v>
      </c>
      <c r="F593" s="172">
        <f>+'11+'!F169</f>
        <v>0</v>
      </c>
      <c r="G593" s="172">
        <f>+'11+'!G169</f>
        <v>21747.52</v>
      </c>
      <c r="H593" s="172">
        <f>+'11+'!H169</f>
        <v>21747.497289999999</v>
      </c>
      <c r="I593" s="275">
        <f t="shared" ref="I593:I658" si="22">H593/G593*100</f>
        <v>99.999895574299956</v>
      </c>
    </row>
    <row r="594" spans="1:9" ht="38.25">
      <c r="A594" s="211" t="str">
        <f>+'11+'!A170</f>
        <v>Основное мероприятие: Социальные гарантии гражданам, осуществляющих уход за детьми до 1,5 лет</v>
      </c>
      <c r="B594" s="211"/>
      <c r="C594" s="172" t="str">
        <f>+'11+'!C170</f>
        <v>10</v>
      </c>
      <c r="D594" s="172" t="str">
        <f>+'11+'!D170</f>
        <v>04</v>
      </c>
      <c r="E594" s="172" t="str">
        <f>+'11+'!E170</f>
        <v>01 2 02 00000</v>
      </c>
      <c r="F594" s="172">
        <f>+'11+'!F170</f>
        <v>0</v>
      </c>
      <c r="G594" s="172">
        <f>+'11+'!G170</f>
        <v>19323.900000000001</v>
      </c>
      <c r="H594" s="172">
        <f>+'11+'!H170</f>
        <v>19323.885289999998</v>
      </c>
      <c r="I594" s="275">
        <f t="shared" si="22"/>
        <v>99.999923876650143</v>
      </c>
    </row>
    <row r="595" spans="1:9" ht="76.5">
      <c r="A595" s="211" t="str">
        <f>+'11+'!A171</f>
        <v>Субвенции на выплату государственных пособий лицам, не подлежащим обязательному социальному страхованию на случай временной нетрудодоступности и в связи с материнством, и лицам, уволенным в связи с ликвидацией организаций</v>
      </c>
      <c r="B595" s="211"/>
      <c r="C595" s="172" t="str">
        <f>+'11+'!C171</f>
        <v>10</v>
      </c>
      <c r="D595" s="172" t="str">
        <f>+'11+'!D171</f>
        <v>04</v>
      </c>
      <c r="E595" s="172" t="str">
        <f>+'11+'!E171</f>
        <v>01 2 02 53800</v>
      </c>
      <c r="F595" s="172">
        <f>+'11+'!F171</f>
        <v>0</v>
      </c>
      <c r="G595" s="172">
        <f>+'11+'!G171</f>
        <v>19323.900000000001</v>
      </c>
      <c r="H595" s="172">
        <f>+'11+'!H171</f>
        <v>19323.885289999998</v>
      </c>
      <c r="I595" s="275">
        <f t="shared" si="22"/>
        <v>99.999923876650143</v>
      </c>
    </row>
    <row r="596" spans="1:9" ht="25.5">
      <c r="A596" s="211" t="str">
        <f>+'11+'!A172</f>
        <v>Социальное обеспечение и иные выплаты населению</v>
      </c>
      <c r="B596" s="211"/>
      <c r="C596" s="172" t="str">
        <f>+'11+'!C172</f>
        <v>10</v>
      </c>
      <c r="D596" s="172" t="str">
        <f>+'11+'!D172</f>
        <v>04</v>
      </c>
      <c r="E596" s="172" t="str">
        <f>+'11+'!E172</f>
        <v>01 2 02 53800</v>
      </c>
      <c r="F596" s="172" t="str">
        <f>+'11+'!F172</f>
        <v>300</v>
      </c>
      <c r="G596" s="172">
        <f>+'11+'!G172</f>
        <v>19323.900000000001</v>
      </c>
      <c r="H596" s="172">
        <f>+'11+'!H172</f>
        <v>19323.885289999998</v>
      </c>
      <c r="I596" s="275">
        <f t="shared" si="22"/>
        <v>99.999923876650143</v>
      </c>
    </row>
    <row r="597" spans="1:9" ht="25.5">
      <c r="A597" s="211" t="str">
        <f>+'11+'!A173</f>
        <v>Публичные нормативные социальные выплаты гражданам</v>
      </c>
      <c r="B597" s="211"/>
      <c r="C597" s="172" t="str">
        <f>+'11+'!C173</f>
        <v>10</v>
      </c>
      <c r="D597" s="172" t="str">
        <f>+'11+'!D173</f>
        <v>04</v>
      </c>
      <c r="E597" s="172" t="str">
        <f>+'11+'!E173</f>
        <v>01 2 02 53800</v>
      </c>
      <c r="F597" s="172" t="str">
        <f>+'11+'!F173</f>
        <v>310</v>
      </c>
      <c r="G597" s="172">
        <f>+'11+'!G173</f>
        <v>19323.900000000001</v>
      </c>
      <c r="H597" s="172">
        <f>+'11+'!H173</f>
        <v>19323.885289999998</v>
      </c>
      <c r="I597" s="275">
        <f t="shared" si="22"/>
        <v>99.999923876650143</v>
      </c>
    </row>
    <row r="598" spans="1:9" ht="38.25">
      <c r="A598" s="211" t="str">
        <f>+'11+'!A174</f>
        <v>Пособия и компесации, меры социальной поддержки по публичным нормативным обязательствам</v>
      </c>
      <c r="B598" s="211"/>
      <c r="C598" s="172" t="str">
        <f>+'11+'!C174</f>
        <v>10</v>
      </c>
      <c r="D598" s="172" t="str">
        <f>+'11+'!D174</f>
        <v>04</v>
      </c>
      <c r="E598" s="172" t="str">
        <f>+'11+'!E174</f>
        <v>01 2 02 53800</v>
      </c>
      <c r="F598" s="172" t="str">
        <f>+'11+'!F174</f>
        <v>313</v>
      </c>
      <c r="G598" s="172">
        <f>+'11+'!G174</f>
        <v>19323.900000000001</v>
      </c>
      <c r="H598" s="172">
        <f>+'11+'!H174</f>
        <v>19323.885289999998</v>
      </c>
      <c r="I598" s="275">
        <f t="shared" si="22"/>
        <v>99.999923876650143</v>
      </c>
    </row>
    <row r="599" spans="1:9" ht="76.5">
      <c r="A599" s="173" t="str">
        <f>+'11+'!A175</f>
        <v>Субвенции бюджетам муниципальных районов на выполнение полномочий Российской Федерации по осуществлению ежемесячной выплаты в связи с рождением (усыновлением) первого ребенка</v>
      </c>
      <c r="B599" s="173"/>
      <c r="C599" s="174" t="str">
        <f>+'11+'!C175</f>
        <v>10</v>
      </c>
      <c r="D599" s="174" t="str">
        <f>+'11+'!D175</f>
        <v>04</v>
      </c>
      <c r="E599" s="174" t="str">
        <f>+'11+'!E175</f>
        <v>01 2 03 55730</v>
      </c>
      <c r="F599" s="174">
        <f>+'11+'!F175</f>
        <v>0</v>
      </c>
      <c r="G599" s="178">
        <f>+'11+'!G175</f>
        <v>2423.62</v>
      </c>
      <c r="H599" s="178">
        <f>+'11+'!H175</f>
        <v>2423.6120000000001</v>
      </c>
      <c r="I599" s="275">
        <f t="shared" si="22"/>
        <v>99.999669915250749</v>
      </c>
    </row>
    <row r="600" spans="1:9" ht="25.5">
      <c r="A600" s="170" t="str">
        <f>+'11+'!A176</f>
        <v>Социальное обеспечение и иные выплаты населению</v>
      </c>
      <c r="B600" s="170"/>
      <c r="C600" s="171" t="str">
        <f>+'11+'!C176</f>
        <v>10</v>
      </c>
      <c r="D600" s="171" t="str">
        <f>+'11+'!D176</f>
        <v>04</v>
      </c>
      <c r="E600" s="171" t="str">
        <f>+'11+'!E176</f>
        <v>01 2 03 55730</v>
      </c>
      <c r="F600" s="171" t="str">
        <f>+'11+'!F176</f>
        <v>300</v>
      </c>
      <c r="G600" s="172">
        <f>+'11+'!G176</f>
        <v>2423.62</v>
      </c>
      <c r="H600" s="172">
        <f>+'11+'!H176</f>
        <v>2423.6120000000001</v>
      </c>
      <c r="I600" s="275">
        <f t="shared" si="22"/>
        <v>99.999669915250749</v>
      </c>
    </row>
    <row r="601" spans="1:9" ht="25.5">
      <c r="A601" s="170" t="str">
        <f>+'11+'!A177</f>
        <v>Публичные нормативные социальные выплаты гражданам</v>
      </c>
      <c r="B601" s="170"/>
      <c r="C601" s="171" t="str">
        <f>+'11+'!C177</f>
        <v>10</v>
      </c>
      <c r="D601" s="171" t="str">
        <f>+'11+'!D177</f>
        <v>04</v>
      </c>
      <c r="E601" s="171" t="str">
        <f>+'11+'!E177</f>
        <v>01 2 03 55730</v>
      </c>
      <c r="F601" s="171" t="str">
        <f>+'11+'!F177</f>
        <v>310</v>
      </c>
      <c r="G601" s="172">
        <f>+'11+'!G177</f>
        <v>2423.62</v>
      </c>
      <c r="H601" s="172">
        <f>+'11+'!H177</f>
        <v>2423.6120000000001</v>
      </c>
      <c r="I601" s="275">
        <f t="shared" si="22"/>
        <v>99.999669915250749</v>
      </c>
    </row>
    <row r="602" spans="1:9" ht="38.25">
      <c r="A602" s="170" t="str">
        <f>+'11+'!A178</f>
        <v>Пособия и компесации, меры социальной поддержки по публичным нормативным обязательствам</v>
      </c>
      <c r="B602" s="170"/>
      <c r="C602" s="171" t="str">
        <f>+'11+'!C178</f>
        <v>10</v>
      </c>
      <c r="D602" s="171" t="str">
        <f>+'11+'!D178</f>
        <v>04</v>
      </c>
      <c r="E602" s="171" t="str">
        <f>+'11+'!E178</f>
        <v>01 2 03 55730</v>
      </c>
      <c r="F602" s="171" t="str">
        <f>+'11+'!F178</f>
        <v>313</v>
      </c>
      <c r="G602" s="172">
        <f>+'11+'!G178</f>
        <v>2423.62</v>
      </c>
      <c r="H602" s="172">
        <f>+'11+'!H178</f>
        <v>2423.6120000000001</v>
      </c>
      <c r="I602" s="275">
        <f t="shared" si="22"/>
        <v>99.999669915250749</v>
      </c>
    </row>
    <row r="603" spans="1:9" ht="29.25" customHeight="1">
      <c r="A603" s="173" t="str">
        <f>+'11+'!A179</f>
        <v>Другие вопросы в области социальной политики</v>
      </c>
      <c r="B603" s="174"/>
      <c r="C603" s="174" t="str">
        <f>+'11+'!C179</f>
        <v>10</v>
      </c>
      <c r="D603" s="174" t="str">
        <f>+'11+'!D179</f>
        <v>06</v>
      </c>
      <c r="E603" s="174" t="str">
        <f>+'11+'!E179</f>
        <v xml:space="preserve">         </v>
      </c>
      <c r="F603" s="174" t="str">
        <f>+'11+'!F179</f>
        <v xml:space="preserve">   </v>
      </c>
      <c r="G603" s="178">
        <f>G604</f>
        <v>3188.6560600000003</v>
      </c>
      <c r="H603" s="178">
        <f t="shared" ref="H603" si="23">H604</f>
        <v>3188.6237100000003</v>
      </c>
      <c r="I603" s="275">
        <f t="shared" si="22"/>
        <v>99.998985465995986</v>
      </c>
    </row>
    <row r="604" spans="1:9" ht="38.25">
      <c r="A604" s="170" t="str">
        <f>+'11+'!A180</f>
        <v>Подпрограмма "Обеспечение реализации муниципальной программы и прочие мероприятия"</v>
      </c>
      <c r="B604" s="171"/>
      <c r="C604" s="171">
        <f>+'11+'!C180</f>
        <v>10</v>
      </c>
      <c r="D604" s="171" t="str">
        <f>+'11+'!D180</f>
        <v>06</v>
      </c>
      <c r="E604" s="171" t="str">
        <f>+'11+'!E180</f>
        <v>01 4 00 00000</v>
      </c>
      <c r="F604" s="171" t="str">
        <f>+'11+'!F180</f>
        <v xml:space="preserve">   </v>
      </c>
      <c r="G604" s="172">
        <f>G605+G619</f>
        <v>3188.6560600000003</v>
      </c>
      <c r="H604" s="172">
        <f>+'11+'!H180</f>
        <v>3188.6237100000003</v>
      </c>
      <c r="I604" s="275">
        <f t="shared" si="22"/>
        <v>99.998985465995986</v>
      </c>
    </row>
    <row r="605" spans="1:9" ht="25.5">
      <c r="A605" s="170" t="str">
        <f>+'11+'!A181</f>
        <v>Основное мероприятие:Обеспечение деятельности органа социальной защиты</v>
      </c>
      <c r="B605" s="171"/>
      <c r="C605" s="171">
        <f>+'11+'!C181</f>
        <v>10</v>
      </c>
      <c r="D605" s="171" t="str">
        <f>+'11+'!D181</f>
        <v>06</v>
      </c>
      <c r="E605" s="171" t="str">
        <f>+'11+'!E181</f>
        <v>01 4 01 00000</v>
      </c>
      <c r="F605" s="171">
        <f>+'11+'!F181</f>
        <v>0</v>
      </c>
      <c r="G605" s="172">
        <f>+'11+'!G181</f>
        <v>2893.3560600000001</v>
      </c>
      <c r="H605" s="172">
        <f>+'11+'!H181</f>
        <v>2893.3237100000001</v>
      </c>
      <c r="I605" s="275">
        <f t="shared" si="22"/>
        <v>99.998881921224722</v>
      </c>
    </row>
    <row r="606" spans="1:9" ht="25.5">
      <c r="A606" s="170" t="str">
        <f>+'11+'!A182</f>
        <v>Обеспечение деятельности органов местного самоуправления</v>
      </c>
      <c r="B606" s="171"/>
      <c r="C606" s="171">
        <f>+'11+'!C182</f>
        <v>10</v>
      </c>
      <c r="D606" s="171" t="str">
        <f>+'11+'!D182</f>
        <v>06</v>
      </c>
      <c r="E606" s="171" t="str">
        <f>+'11+'!E182</f>
        <v>01 4 01 00019</v>
      </c>
      <c r="F606" s="171" t="str">
        <f>+'11+'!F182</f>
        <v xml:space="preserve">   </v>
      </c>
      <c r="G606" s="172">
        <f>+'11+'!G182</f>
        <v>2893.3560600000001</v>
      </c>
      <c r="H606" s="172">
        <f>+'11+'!H182</f>
        <v>2893.3237100000001</v>
      </c>
      <c r="I606" s="275">
        <f t="shared" si="22"/>
        <v>99.998881921224722</v>
      </c>
    </row>
    <row r="607" spans="1:9" ht="25.5">
      <c r="A607" s="170" t="str">
        <f>+'11+'!A183</f>
        <v>Расходы на выплаты персоналу государственных (муниципальных) органов</v>
      </c>
      <c r="B607" s="171"/>
      <c r="C607" s="171">
        <f>+'11+'!C183</f>
        <v>10</v>
      </c>
      <c r="D607" s="171" t="str">
        <f>+'11+'!D183</f>
        <v>06</v>
      </c>
      <c r="E607" s="171" t="str">
        <f>+'11+'!E183</f>
        <v>01 4 01 00019</v>
      </c>
      <c r="F607" s="171" t="str">
        <f>+'11+'!F183</f>
        <v>120</v>
      </c>
      <c r="G607" s="172">
        <f>+'11+'!G183</f>
        <v>2753.7560600000002</v>
      </c>
      <c r="H607" s="172">
        <f>+'11+'!H183</f>
        <v>2753.7560600000002</v>
      </c>
      <c r="I607" s="275">
        <f t="shared" si="22"/>
        <v>100</v>
      </c>
    </row>
    <row r="608" spans="1:9">
      <c r="A608" s="170" t="str">
        <f>+'11+'!A184</f>
        <v>Фонд оплаты труда и страховые взносы</v>
      </c>
      <c r="B608" s="171"/>
      <c r="C608" s="171">
        <f>+'11+'!C184</f>
        <v>10</v>
      </c>
      <c r="D608" s="171" t="str">
        <f>+'11+'!D184</f>
        <v>06</v>
      </c>
      <c r="E608" s="171" t="str">
        <f>+'11+'!E184</f>
        <v>01 4 01 00019</v>
      </c>
      <c r="F608" s="171" t="str">
        <f>+'11+'!F184</f>
        <v>121</v>
      </c>
      <c r="G608" s="172">
        <f>+'11+'!G184</f>
        <v>2110.2222000000002</v>
      </c>
      <c r="H608" s="172">
        <f>+'11+'!H184</f>
        <v>2110.2222000000002</v>
      </c>
      <c r="I608" s="275">
        <f t="shared" si="22"/>
        <v>100</v>
      </c>
    </row>
    <row r="609" spans="1:9" ht="25.5">
      <c r="A609" s="170" t="str">
        <f>+'11+'!A185</f>
        <v>Иные выплаты персоналу, за исключением фонда оплаты труда</v>
      </c>
      <c r="B609" s="171"/>
      <c r="C609" s="171">
        <f>+'11+'!C185</f>
        <v>10</v>
      </c>
      <c r="D609" s="171" t="str">
        <f>+'11+'!D185</f>
        <v>06</v>
      </c>
      <c r="E609" s="171" t="str">
        <f>+'11+'!E185</f>
        <v>01 4 01 00019</v>
      </c>
      <c r="F609" s="171" t="str">
        <f>+'11+'!F185</f>
        <v>122</v>
      </c>
      <c r="G609" s="172">
        <f>+'11+'!G185</f>
        <v>0</v>
      </c>
      <c r="H609" s="172">
        <f>+'11+'!H185</f>
        <v>0</v>
      </c>
      <c r="I609" s="275" t="e">
        <f t="shared" si="22"/>
        <v>#DIV/0!</v>
      </c>
    </row>
    <row r="610" spans="1:9" ht="51">
      <c r="A610" s="170" t="str">
        <f>+'11+'!A186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610" s="171"/>
      <c r="C610" s="171">
        <f>+'11+'!C186</f>
        <v>10</v>
      </c>
      <c r="D610" s="171" t="str">
        <f>+'11+'!D186</f>
        <v>06</v>
      </c>
      <c r="E610" s="171" t="str">
        <f>+'11+'!E186</f>
        <v>01 4 01 00019</v>
      </c>
      <c r="F610" s="171" t="str">
        <f>+'11+'!F186</f>
        <v>129</v>
      </c>
      <c r="G610" s="172">
        <f>+'11+'!G186</f>
        <v>643.53386</v>
      </c>
      <c r="H610" s="172">
        <f>+'11+'!H186</f>
        <v>643.53386</v>
      </c>
      <c r="I610" s="275">
        <f t="shared" si="22"/>
        <v>100</v>
      </c>
    </row>
    <row r="611" spans="1:9" ht="25.5">
      <c r="A611" s="170" t="str">
        <f>+'11+'!A187</f>
        <v>Закупка товаров, работ и услуг для государственных (муниципальных) нужд</v>
      </c>
      <c r="B611" s="171"/>
      <c r="C611" s="171">
        <f>+'11+'!C187</f>
        <v>10</v>
      </c>
      <c r="D611" s="171" t="str">
        <f>+'11+'!D187</f>
        <v>06</v>
      </c>
      <c r="E611" s="171" t="str">
        <f>+'11+'!E187</f>
        <v>01 4 01 00019</v>
      </c>
      <c r="F611" s="171" t="str">
        <f>+'11+'!F187</f>
        <v>200</v>
      </c>
      <c r="G611" s="172">
        <f>+'11+'!G187</f>
        <v>134.60000000000002</v>
      </c>
      <c r="H611" s="172">
        <f>+'11+'!H187</f>
        <v>134.56765000000001</v>
      </c>
      <c r="I611" s="275">
        <f t="shared" si="22"/>
        <v>99.975965824665664</v>
      </c>
    </row>
    <row r="612" spans="1:9" ht="25.5">
      <c r="A612" s="170" t="str">
        <f>+'11+'!A188</f>
        <v>Иные закупки товаров, работ и услуг для государственных (муниципальных) нужд</v>
      </c>
      <c r="B612" s="171"/>
      <c r="C612" s="171">
        <f>+'11+'!C188</f>
        <v>10</v>
      </c>
      <c r="D612" s="171" t="str">
        <f>+'11+'!D188</f>
        <v>06</v>
      </c>
      <c r="E612" s="171" t="str">
        <f>+'11+'!E188</f>
        <v>01 4 01 00019</v>
      </c>
      <c r="F612" s="171" t="str">
        <f>+'11+'!F188</f>
        <v>240</v>
      </c>
      <c r="G612" s="172">
        <f>+'11+'!G188</f>
        <v>134.60000000000002</v>
      </c>
      <c r="H612" s="172">
        <f>+'11+'!H188</f>
        <v>134.56765000000001</v>
      </c>
      <c r="I612" s="275">
        <f t="shared" si="22"/>
        <v>99.975965824665664</v>
      </c>
    </row>
    <row r="613" spans="1:9" ht="38.25">
      <c r="A613" s="170" t="str">
        <f>+'11+'!A189</f>
        <v>Закупка товаров, работ, услкг в сфере информационно- коммуникационных технологий</v>
      </c>
      <c r="B613" s="171"/>
      <c r="C613" s="171">
        <f>+'11+'!C189</f>
        <v>10</v>
      </c>
      <c r="D613" s="171" t="str">
        <f>+'11+'!D189</f>
        <v>06</v>
      </c>
      <c r="E613" s="171" t="str">
        <f>+'11+'!E189</f>
        <v>01 4 01 00019</v>
      </c>
      <c r="F613" s="171" t="str">
        <f>+'11+'!F189</f>
        <v>242</v>
      </c>
      <c r="G613" s="172">
        <f>+'11+'!G189</f>
        <v>91.4</v>
      </c>
      <c r="H613" s="172">
        <f>+'11+'!H189</f>
        <v>91.367649999999998</v>
      </c>
      <c r="I613" s="275">
        <f t="shared" si="22"/>
        <v>99.96460612691466</v>
      </c>
    </row>
    <row r="614" spans="1:9" ht="25.5">
      <c r="A614" s="170" t="str">
        <f>+'11+'!A190</f>
        <v>Прочая закупка товаров, работ и услуг для государственных (муниципальных) нужд</v>
      </c>
      <c r="B614" s="171"/>
      <c r="C614" s="171">
        <f>+'11+'!C190</f>
        <v>10</v>
      </c>
      <c r="D614" s="171" t="str">
        <f>+'11+'!D190</f>
        <v>06</v>
      </c>
      <c r="E614" s="171" t="str">
        <f>+'11+'!E190</f>
        <v>01 4 01 00019</v>
      </c>
      <c r="F614" s="171" t="str">
        <f>+'11+'!F190</f>
        <v>244</v>
      </c>
      <c r="G614" s="172">
        <f>+'11+'!G190</f>
        <v>43.2</v>
      </c>
      <c r="H614" s="172">
        <f>+'11+'!H190</f>
        <v>43.2</v>
      </c>
      <c r="I614" s="275">
        <f t="shared" si="22"/>
        <v>100</v>
      </c>
    </row>
    <row r="615" spans="1:9">
      <c r="A615" s="170" t="str">
        <f>+'11+'!A191</f>
        <v>Иные бюджетные ассигнования</v>
      </c>
      <c r="B615" s="171"/>
      <c r="C615" s="171">
        <f>+'11+'!C191</f>
        <v>10</v>
      </c>
      <c r="D615" s="171" t="str">
        <f>+'11+'!D191</f>
        <v>06</v>
      </c>
      <c r="E615" s="171" t="str">
        <f>+'11+'!E191</f>
        <v>01 4 01 00019</v>
      </c>
      <c r="F615" s="171" t="str">
        <f>+'11+'!F191</f>
        <v>800</v>
      </c>
      <c r="G615" s="172">
        <f>+'11+'!G191</f>
        <v>5</v>
      </c>
      <c r="H615" s="172">
        <f>+'11+'!H191</f>
        <v>5</v>
      </c>
      <c r="I615" s="275">
        <f t="shared" si="22"/>
        <v>100</v>
      </c>
    </row>
    <row r="616" spans="1:9">
      <c r="A616" s="170" t="str">
        <f>+'11+'!A192</f>
        <v>Уплата налогов, сборов, и иных платежей</v>
      </c>
      <c r="B616" s="171"/>
      <c r="C616" s="171">
        <f>+'11+'!C192</f>
        <v>10</v>
      </c>
      <c r="D616" s="171" t="str">
        <f>+'11+'!D192</f>
        <v>06</v>
      </c>
      <c r="E616" s="171" t="str">
        <f>+'11+'!E192</f>
        <v>01 4 01 00019</v>
      </c>
      <c r="F616" s="171" t="str">
        <f>+'11+'!F192</f>
        <v>850</v>
      </c>
      <c r="G616" s="172">
        <f>+'11+'!G192</f>
        <v>5</v>
      </c>
      <c r="H616" s="172">
        <f>+'11+'!H192</f>
        <v>5</v>
      </c>
      <c r="I616" s="275">
        <f t="shared" si="22"/>
        <v>100</v>
      </c>
    </row>
    <row r="617" spans="1:9" ht="25.5">
      <c r="A617" s="170" t="str">
        <f>+'11+'!A193</f>
        <v>Уплата налога на имущество организаций и земельного налога</v>
      </c>
      <c r="B617" s="171"/>
      <c r="C617" s="171">
        <f>+'11+'!C193</f>
        <v>10</v>
      </c>
      <c r="D617" s="171" t="str">
        <f>+'11+'!D193</f>
        <v>06</v>
      </c>
      <c r="E617" s="171" t="str">
        <f>+'11+'!E193</f>
        <v>01 4 01 00019</v>
      </c>
      <c r="F617" s="171" t="str">
        <f>+'11+'!F193</f>
        <v>851</v>
      </c>
      <c r="G617" s="172">
        <f>+'11+'!G193</f>
        <v>5</v>
      </c>
      <c r="H617" s="172">
        <f>+'11+'!H193</f>
        <v>5</v>
      </c>
      <c r="I617" s="275">
        <f t="shared" si="22"/>
        <v>100</v>
      </c>
    </row>
    <row r="618" spans="1:9">
      <c r="A618" s="211" t="str">
        <f>+'11+'!A194</f>
        <v>Уплата иных платежей</v>
      </c>
      <c r="B618" s="211"/>
      <c r="C618" s="172">
        <f>+'11+'!C194</f>
        <v>10</v>
      </c>
      <c r="D618" s="172" t="str">
        <f>+'11+'!D194</f>
        <v>06</v>
      </c>
      <c r="E618" s="172" t="str">
        <f>+'11+'!E194</f>
        <v>01 4 01 00019</v>
      </c>
      <c r="F618" s="172" t="str">
        <f>+'11+'!F194</f>
        <v>853</v>
      </c>
      <c r="G618" s="172">
        <f>+'11+'!G194</f>
        <v>0</v>
      </c>
      <c r="H618" s="172">
        <f>+'11+'!H194</f>
        <v>0</v>
      </c>
      <c r="I618" s="275" t="e">
        <f t="shared" si="22"/>
        <v>#DIV/0!</v>
      </c>
    </row>
    <row r="619" spans="1:9" ht="51">
      <c r="A619" s="173" t="str">
        <f>+'11+'!A195</f>
        <v xml:space="preserve">Основное мероприятие: Осуществление государственных полномочий по организации деятельности органов управления социальной защиты населения </v>
      </c>
      <c r="B619" s="174"/>
      <c r="C619" s="174">
        <f>+'11+'!C195</f>
        <v>10</v>
      </c>
      <c r="D619" s="174" t="str">
        <f>+'11+'!D195</f>
        <v>06</v>
      </c>
      <c r="E619" s="174" t="str">
        <f>+'11+'!E195</f>
        <v>01 4 02 00000</v>
      </c>
      <c r="F619" s="174">
        <f>+'11+'!F195</f>
        <v>0</v>
      </c>
      <c r="G619" s="178">
        <f>+'11+'!G195</f>
        <v>295.3</v>
      </c>
      <c r="H619" s="178">
        <f>+'11+'!H195</f>
        <v>295.3</v>
      </c>
      <c r="I619" s="275">
        <f t="shared" si="22"/>
        <v>100</v>
      </c>
    </row>
    <row r="620" spans="1:9" ht="63.75">
      <c r="A620" s="170" t="str">
        <f>+'11+'!A196</f>
        <v>Выполнение передаваемых государственных полномочий в соответствии с действующим законодательством по расчету предоставления жилищных субсидий гражданам</v>
      </c>
      <c r="B620" s="171"/>
      <c r="C620" s="171" t="str">
        <f>+'11+'!C196</f>
        <v>10</v>
      </c>
      <c r="D620" s="171" t="str">
        <f>+'11+'!D196</f>
        <v>06</v>
      </c>
      <c r="E620" s="171" t="str">
        <f>+'11+'!E196</f>
        <v>01 4 02 76040</v>
      </c>
      <c r="F620" s="171" t="str">
        <f>+'11+'!F196</f>
        <v xml:space="preserve">   </v>
      </c>
      <c r="G620" s="172">
        <f>+'11+'!G196</f>
        <v>295.3</v>
      </c>
      <c r="H620" s="172">
        <f>+'11+'!H196</f>
        <v>295.3</v>
      </c>
      <c r="I620" s="275">
        <f t="shared" si="22"/>
        <v>100</v>
      </c>
    </row>
    <row r="621" spans="1:9" hidden="1">
      <c r="A621" s="170" t="str">
        <f>+'11+'!A197</f>
        <v>Межбюджетные трансферты</v>
      </c>
      <c r="B621" s="171"/>
      <c r="C621" s="171" t="str">
        <f>+'11+'!C197</f>
        <v>10</v>
      </c>
      <c r="D621" s="171" t="str">
        <f>+'11+'!D197</f>
        <v>06</v>
      </c>
      <c r="E621" s="171" t="str">
        <f>+'11+'!E197</f>
        <v>01 4 02 76040</v>
      </c>
      <c r="F621" s="171" t="str">
        <f>+'11+'!F197</f>
        <v>100</v>
      </c>
      <c r="G621" s="172">
        <f>+'11+'!G197</f>
        <v>0</v>
      </c>
      <c r="H621" s="172">
        <f>+'11+'!H197</f>
        <v>0</v>
      </c>
      <c r="I621" s="275" t="e">
        <f t="shared" si="22"/>
        <v>#DIV/0!</v>
      </c>
    </row>
    <row r="622" spans="1:9" ht="25.5" hidden="1">
      <c r="A622" s="170" t="str">
        <f>+'11+'!A198</f>
        <v>Расходы на выплаты персоналу казенных учреждений</v>
      </c>
      <c r="B622" s="171"/>
      <c r="C622" s="171" t="str">
        <f>+'11+'!C198</f>
        <v>10</v>
      </c>
      <c r="D622" s="171" t="str">
        <f>+'11+'!D198</f>
        <v>06</v>
      </c>
      <c r="E622" s="171" t="str">
        <f>+'11+'!E198</f>
        <v>01 4 02 76040</v>
      </c>
      <c r="F622" s="171" t="str">
        <f>+'11+'!F198</f>
        <v>110</v>
      </c>
      <c r="G622" s="172">
        <f>+'11+'!G198</f>
        <v>0</v>
      </c>
      <c r="H622" s="172">
        <f>+'11+'!H198</f>
        <v>0</v>
      </c>
      <c r="I622" s="275" t="e">
        <f t="shared" si="22"/>
        <v>#DIV/0!</v>
      </c>
    </row>
    <row r="623" spans="1:9" ht="25.5" hidden="1">
      <c r="A623" s="170" t="str">
        <f>+'11+'!A199</f>
        <v>Иные выплаты персоналу, за исключением фонда оплаты труда</v>
      </c>
      <c r="B623" s="171"/>
      <c r="C623" s="171" t="str">
        <f>+'11+'!C199</f>
        <v>10</v>
      </c>
      <c r="D623" s="171" t="str">
        <f>+'11+'!D199</f>
        <v>06</v>
      </c>
      <c r="E623" s="171" t="str">
        <f>+'11+'!E199</f>
        <v>01 4 02 76040</v>
      </c>
      <c r="F623" s="171" t="str">
        <f>+'11+'!F199</f>
        <v>112</v>
      </c>
      <c r="G623" s="172">
        <f>+'11+'!G199</f>
        <v>0</v>
      </c>
      <c r="H623" s="172">
        <f>+'11+'!H199</f>
        <v>0</v>
      </c>
      <c r="I623" s="275" t="e">
        <f t="shared" si="22"/>
        <v>#DIV/0!</v>
      </c>
    </row>
    <row r="624" spans="1:9" ht="25.5">
      <c r="A624" s="170" t="str">
        <f>+'11+'!A200</f>
        <v>Закупка товаров, работ и услуг для государственных (муниципальных) нужд</v>
      </c>
      <c r="B624" s="171"/>
      <c r="C624" s="171">
        <f>+'11+'!C200</f>
        <v>10</v>
      </c>
      <c r="D624" s="171" t="str">
        <f>+'11+'!D200</f>
        <v>06</v>
      </c>
      <c r="E624" s="171" t="str">
        <f>+'11+'!E200</f>
        <v>01 4 02 76040</v>
      </c>
      <c r="F624" s="171" t="str">
        <f>+'11+'!F200</f>
        <v>200</v>
      </c>
      <c r="G624" s="172">
        <f>+'11+'!G200</f>
        <v>295.3</v>
      </c>
      <c r="H624" s="172">
        <f>+'11+'!H200</f>
        <v>295.3</v>
      </c>
      <c r="I624" s="275">
        <f t="shared" si="22"/>
        <v>100</v>
      </c>
    </row>
    <row r="625" spans="1:10" ht="38.25">
      <c r="A625" s="170" t="str">
        <f>+'11+'!A201</f>
        <v>Закупка товаров, работ, услкг в сфере информационно- коммуникационных технологий</v>
      </c>
      <c r="B625" s="171"/>
      <c r="C625" s="171" t="str">
        <f>+'11+'!C201</f>
        <v>10</v>
      </c>
      <c r="D625" s="171" t="str">
        <f>+'11+'!D201</f>
        <v>06</v>
      </c>
      <c r="E625" s="171" t="str">
        <f>+'11+'!E201</f>
        <v>01 4 02 76040</v>
      </c>
      <c r="F625" s="171" t="str">
        <f>+'11+'!F201</f>
        <v>242</v>
      </c>
      <c r="G625" s="172">
        <f>+'11+'!G201</f>
        <v>20.3</v>
      </c>
      <c r="H625" s="172">
        <f>+'11+'!H201</f>
        <v>20.3</v>
      </c>
      <c r="I625" s="275">
        <f t="shared" si="22"/>
        <v>100</v>
      </c>
    </row>
    <row r="626" spans="1:10" ht="25.5">
      <c r="A626" s="170" t="str">
        <f>+'11+'!A202</f>
        <v>Прочая закупка товаров, работ и услуг для государственных (муниципальных) нужд</v>
      </c>
      <c r="B626" s="171"/>
      <c r="C626" s="171" t="str">
        <f>+'11+'!C202</f>
        <v>10</v>
      </c>
      <c r="D626" s="171" t="str">
        <f>+'11+'!D202</f>
        <v>06</v>
      </c>
      <c r="E626" s="171" t="str">
        <f>+'11+'!E202</f>
        <v>01 4 02 76040</v>
      </c>
      <c r="F626" s="171" t="str">
        <f>+'11+'!F202</f>
        <v>244</v>
      </c>
      <c r="G626" s="172">
        <f>+'11+'!G202</f>
        <v>275</v>
      </c>
      <c r="H626" s="172">
        <f>+'11+'!H202</f>
        <v>275</v>
      </c>
      <c r="I626" s="275">
        <f t="shared" si="22"/>
        <v>100</v>
      </c>
    </row>
    <row r="627" spans="1:10" ht="35.25" customHeight="1">
      <c r="A627" s="170" t="str">
        <f>+'11+'!A639</f>
        <v>Физическая культура и спорт</v>
      </c>
      <c r="B627" s="170"/>
      <c r="C627" s="171" t="str">
        <f>+'11+'!C639</f>
        <v>11</v>
      </c>
      <c r="D627" s="171" t="str">
        <f>+'11+'!D639</f>
        <v xml:space="preserve">  </v>
      </c>
      <c r="E627" s="171" t="str">
        <f>+'11+'!E639</f>
        <v xml:space="preserve">         </v>
      </c>
      <c r="F627" s="171" t="str">
        <f>+'11+'!F639</f>
        <v xml:space="preserve">   </v>
      </c>
      <c r="G627" s="172">
        <f>+'11+'!G639</f>
        <v>1416.05</v>
      </c>
      <c r="H627" s="172">
        <f>+'11+'!H639</f>
        <v>1416.05</v>
      </c>
      <c r="I627" s="275">
        <f t="shared" si="22"/>
        <v>100</v>
      </c>
      <c r="J627" s="172">
        <f>+'11+'!H639</f>
        <v>1416.05</v>
      </c>
    </row>
    <row r="628" spans="1:10" ht="25.5">
      <c r="A628" s="170" t="str">
        <f>+'11+'!A640</f>
        <v>Другие вопросы в области физической культуры и спорта</v>
      </c>
      <c r="B628" s="170"/>
      <c r="C628" s="171" t="str">
        <f>+'11+'!C640</f>
        <v>11</v>
      </c>
      <c r="D628" s="171" t="str">
        <f>+'11+'!D640</f>
        <v>05</v>
      </c>
      <c r="E628" s="171" t="str">
        <f>+'11+'!E640</f>
        <v xml:space="preserve">         </v>
      </c>
      <c r="F628" s="171" t="str">
        <f>+'11+'!F640</f>
        <v xml:space="preserve">   </v>
      </c>
      <c r="G628" s="172">
        <f>+'11+'!G640</f>
        <v>1416.05</v>
      </c>
      <c r="H628" s="172">
        <f>+'11+'!H640</f>
        <v>1416.05</v>
      </c>
      <c r="I628" s="275">
        <f t="shared" si="22"/>
        <v>100</v>
      </c>
    </row>
    <row r="629" spans="1:10" ht="38.25">
      <c r="A629" s="170" t="str">
        <f>+'11+'!A641</f>
        <v>Программа "Совершенствование молодежной политики и развитие физической культуры и спорта"</v>
      </c>
      <c r="B629" s="170"/>
      <c r="C629" s="171" t="str">
        <f>+'11+'!C641</f>
        <v>11</v>
      </c>
      <c r="D629" s="171" t="str">
        <f>+'11+'!D641</f>
        <v>05</v>
      </c>
      <c r="E629" s="171" t="str">
        <f>+'11+'!E641</f>
        <v>05 0 00 00000</v>
      </c>
      <c r="F629" s="171" t="str">
        <f>+'11+'!F641</f>
        <v xml:space="preserve">   </v>
      </c>
      <c r="G629" s="172">
        <f>+'11+'!G641</f>
        <v>1416.05</v>
      </c>
      <c r="H629" s="172">
        <f>+'11+'!H641</f>
        <v>1416.05</v>
      </c>
      <c r="I629" s="275">
        <f t="shared" si="22"/>
        <v>100</v>
      </c>
    </row>
    <row r="630" spans="1:10" ht="25.5">
      <c r="A630" s="170" t="str">
        <f>+'11+'!A642</f>
        <v>Подпрограмма "Молодежная политика Овюрского кожууна"</v>
      </c>
      <c r="B630" s="170"/>
      <c r="C630" s="171" t="str">
        <f>+'11+'!C642</f>
        <v>11</v>
      </c>
      <c r="D630" s="171" t="str">
        <f>+'11+'!D642</f>
        <v>05</v>
      </c>
      <c r="E630" s="171" t="str">
        <f>+'11+'!E642</f>
        <v>05 1 00 00000</v>
      </c>
      <c r="F630" s="171" t="str">
        <f>+'11+'!F642</f>
        <v xml:space="preserve">   </v>
      </c>
      <c r="G630" s="172">
        <f>+'11+'!G642</f>
        <v>57.65</v>
      </c>
      <c r="H630" s="172">
        <f>+'11+'!H642</f>
        <v>57.65</v>
      </c>
      <c r="I630" s="275">
        <f t="shared" si="22"/>
        <v>100</v>
      </c>
    </row>
    <row r="631" spans="1:10" ht="38.25">
      <c r="A631" s="170" t="str">
        <f>+'11+'!A643</f>
        <v>Основное мероприятие "Организация и проведение физкультурно-оздоровительных и спортивно-массовых мероприятий"</v>
      </c>
      <c r="B631" s="170"/>
      <c r="C631" s="171" t="str">
        <f>+'11+'!C643</f>
        <v>11</v>
      </c>
      <c r="D631" s="171" t="str">
        <f>+'11+'!D643</f>
        <v>05</v>
      </c>
      <c r="E631" s="171" t="str">
        <f>+'11+'!E643</f>
        <v>05 1 01 00000</v>
      </c>
      <c r="F631" s="171">
        <f>+'11+'!F643</f>
        <v>0</v>
      </c>
      <c r="G631" s="172">
        <f>+'11+'!G643</f>
        <v>57.65</v>
      </c>
      <c r="H631" s="172">
        <f>+'11+'!H643</f>
        <v>57.65</v>
      </c>
      <c r="I631" s="275">
        <f t="shared" si="22"/>
        <v>100</v>
      </c>
    </row>
    <row r="632" spans="1:10" ht="25.5">
      <c r="A632" s="170" t="str">
        <f>+'11+'!A644</f>
        <v>Мероприятия в области поддержки молодых талантов</v>
      </c>
      <c r="B632" s="170"/>
      <c r="C632" s="171" t="str">
        <f>+'11+'!C644</f>
        <v>11</v>
      </c>
      <c r="D632" s="171" t="str">
        <f>+'11+'!D644</f>
        <v>05</v>
      </c>
      <c r="E632" s="171" t="str">
        <f>+'11+'!E644</f>
        <v>05 1 01 07020</v>
      </c>
      <c r="F632" s="171">
        <f>+'11+'!F644</f>
        <v>0</v>
      </c>
      <c r="G632" s="172">
        <f>+'11+'!G644</f>
        <v>57.65</v>
      </c>
      <c r="H632" s="172">
        <f>+'11+'!H644</f>
        <v>57.65</v>
      </c>
      <c r="I632" s="275">
        <f t="shared" si="22"/>
        <v>100</v>
      </c>
    </row>
    <row r="633" spans="1:10" ht="76.5">
      <c r="A633" s="170" t="str">
        <f>+'11+'!A645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633" s="171"/>
      <c r="C633" s="171" t="str">
        <f>+'11+'!C645</f>
        <v>11</v>
      </c>
      <c r="D633" s="171" t="str">
        <f>+'11+'!D645</f>
        <v>05</v>
      </c>
      <c r="E633" s="171" t="str">
        <f>+'11+'!E645</f>
        <v>05 1 01 07020</v>
      </c>
      <c r="F633" s="171" t="str">
        <f>+'11+'!F645</f>
        <v>100</v>
      </c>
      <c r="G633" s="172">
        <f>+'11+'!G645</f>
        <v>11.4</v>
      </c>
      <c r="H633" s="172">
        <f>+'11+'!H645</f>
        <v>11.4</v>
      </c>
      <c r="I633" s="275">
        <f t="shared" si="22"/>
        <v>100</v>
      </c>
    </row>
    <row r="634" spans="1:10" ht="25.5">
      <c r="A634" s="170" t="str">
        <f>+'11+'!A646</f>
        <v>Расходы на выплаты персоналу государственных (муниципальных) органов</v>
      </c>
      <c r="B634" s="171"/>
      <c r="C634" s="171" t="str">
        <f>+'11+'!C646</f>
        <v>11</v>
      </c>
      <c r="D634" s="171" t="str">
        <f>+'11+'!D646</f>
        <v>05</v>
      </c>
      <c r="E634" s="171" t="str">
        <f>+'11+'!E646</f>
        <v>05 1 01 07020</v>
      </c>
      <c r="F634" s="171" t="str">
        <f>+'11+'!F646</f>
        <v>120</v>
      </c>
      <c r="G634" s="171">
        <f>+'11+'!G646</f>
        <v>11.4</v>
      </c>
      <c r="H634" s="171">
        <f>+'11+'!H646</f>
        <v>11.4</v>
      </c>
      <c r="I634" s="171">
        <f>+'11+'!I646</f>
        <v>100</v>
      </c>
    </row>
    <row r="635" spans="1:10" ht="25.5">
      <c r="A635" s="170" t="str">
        <f>+'11+'!A647</f>
        <v>Иные выплаты персоналу, за исключением фонда оплаты труда</v>
      </c>
      <c r="B635" s="171"/>
      <c r="C635" s="171" t="str">
        <f>+'11+'!C647</f>
        <v>11</v>
      </c>
      <c r="D635" s="171" t="str">
        <f>+'11+'!D647</f>
        <v>05</v>
      </c>
      <c r="E635" s="171" t="str">
        <f>+'11+'!E647</f>
        <v>05 1 01 07020</v>
      </c>
      <c r="F635" s="171" t="str">
        <f>+'11+'!F647</f>
        <v>122</v>
      </c>
      <c r="G635" s="171">
        <f>+'11+'!G647</f>
        <v>11.4</v>
      </c>
      <c r="H635" s="171">
        <f>+'11+'!H647</f>
        <v>11.4</v>
      </c>
      <c r="I635" s="171">
        <f>+'11+'!I647</f>
        <v>100</v>
      </c>
    </row>
    <row r="636" spans="1:10" ht="25.5">
      <c r="A636" s="170" t="str">
        <f>+'11+'!A648</f>
        <v>Расходы на выплаты персоналу казенных учреждений</v>
      </c>
      <c r="B636" s="171"/>
      <c r="C636" s="171" t="str">
        <f>+'11+'!C648</f>
        <v>11</v>
      </c>
      <c r="D636" s="171" t="str">
        <f>+'11+'!D648</f>
        <v>05</v>
      </c>
      <c r="E636" s="171" t="str">
        <f>+'11+'!E648</f>
        <v>05 1 01 07020</v>
      </c>
      <c r="F636" s="171" t="str">
        <f>+'11+'!F648</f>
        <v>110</v>
      </c>
      <c r="G636" s="172">
        <f>+'11+'!G648</f>
        <v>0</v>
      </c>
      <c r="H636" s="172">
        <f>+'11+'!H648</f>
        <v>0</v>
      </c>
      <c r="I636" s="275" t="e">
        <f t="shared" si="22"/>
        <v>#DIV/0!</v>
      </c>
    </row>
    <row r="637" spans="1:10" ht="51">
      <c r="A637" s="170" t="str">
        <f>+'11+'!A649</f>
        <v xml:space="preserve">Иные выплаты, за исключением фонда оплаты труда учреждений, лицам, привлекаемым согласно законодательству для выполнения отдельных полномочий
</v>
      </c>
      <c r="B637" s="171"/>
      <c r="C637" s="171" t="str">
        <f>+'11+'!C649</f>
        <v>11</v>
      </c>
      <c r="D637" s="171" t="str">
        <f>+'11+'!D649</f>
        <v>05</v>
      </c>
      <c r="E637" s="171" t="str">
        <f>+'11+'!E649</f>
        <v>05 1 01 07020</v>
      </c>
      <c r="F637" s="171" t="str">
        <f>+'11+'!F649</f>
        <v>113</v>
      </c>
      <c r="G637" s="172">
        <f>+'11+'!G649</f>
        <v>0</v>
      </c>
      <c r="H637" s="172">
        <f>+'11+'!H649</f>
        <v>0</v>
      </c>
      <c r="I637" s="275" t="e">
        <f t="shared" si="22"/>
        <v>#DIV/0!</v>
      </c>
    </row>
    <row r="638" spans="1:10" ht="25.5">
      <c r="A638" s="170" t="str">
        <f>+'11+'!A650</f>
        <v>Закупка товаров, работ и услуг для государственных (муниципальных) нужд</v>
      </c>
      <c r="B638" s="171"/>
      <c r="C638" s="171" t="str">
        <f>+'11+'!C650</f>
        <v>11</v>
      </c>
      <c r="D638" s="171" t="str">
        <f>+'11+'!D650</f>
        <v>05</v>
      </c>
      <c r="E638" s="171" t="str">
        <f>+'11+'!E650</f>
        <v>05 1 01 07020</v>
      </c>
      <c r="F638" s="171" t="str">
        <f>+'11+'!F650</f>
        <v>200</v>
      </c>
      <c r="G638" s="172">
        <f>+'11+'!G650</f>
        <v>46.25</v>
      </c>
      <c r="H638" s="172">
        <f>+'11+'!H650</f>
        <v>46.25</v>
      </c>
      <c r="I638" s="275">
        <f t="shared" si="22"/>
        <v>100</v>
      </c>
    </row>
    <row r="639" spans="1:10" ht="25.5">
      <c r="A639" s="170" t="str">
        <f>+'11+'!A651</f>
        <v>Иные закупки товаров, работ и услуг для государственных (муниципальных) нужд</v>
      </c>
      <c r="B639" s="171"/>
      <c r="C639" s="171" t="str">
        <f>+'11+'!C651</f>
        <v>11</v>
      </c>
      <c r="D639" s="171" t="str">
        <f>+'11+'!D651</f>
        <v>05</v>
      </c>
      <c r="E639" s="171" t="str">
        <f>+'11+'!E651</f>
        <v>05 1 01 07020</v>
      </c>
      <c r="F639" s="171" t="str">
        <f>+'11+'!F651</f>
        <v>240</v>
      </c>
      <c r="G639" s="172">
        <f>+'11+'!G651</f>
        <v>46.25</v>
      </c>
      <c r="H639" s="172">
        <f>+'11+'!H651</f>
        <v>46.25</v>
      </c>
      <c r="I639" s="275">
        <f t="shared" si="22"/>
        <v>100</v>
      </c>
    </row>
    <row r="640" spans="1:10" ht="25.5">
      <c r="A640" s="170" t="str">
        <f>+'11+'!A652</f>
        <v>Прочая закупка товаров, работ и услуг для государственных (муниципальных) нужд</v>
      </c>
      <c r="B640" s="171"/>
      <c r="C640" s="171" t="str">
        <f>+'11+'!C652</f>
        <v>11</v>
      </c>
      <c r="D640" s="171" t="str">
        <f>+'11+'!D652</f>
        <v>05</v>
      </c>
      <c r="E640" s="171" t="str">
        <f>+'11+'!E652</f>
        <v>05 1 01 07020</v>
      </c>
      <c r="F640" s="171" t="str">
        <f>+'11+'!F652</f>
        <v>244</v>
      </c>
      <c r="G640" s="172">
        <f>+'11+'!G652</f>
        <v>46.25</v>
      </c>
      <c r="H640" s="172">
        <f>+'11+'!H652</f>
        <v>46.25</v>
      </c>
      <c r="I640" s="275">
        <f t="shared" si="22"/>
        <v>100</v>
      </c>
    </row>
    <row r="641" spans="1:9" ht="25.5">
      <c r="A641" s="170" t="str">
        <f>+'11+'!A653</f>
        <v>Подпрограмма "Развитие физической культуры и спорта"</v>
      </c>
      <c r="B641" s="171"/>
      <c r="C641" s="171" t="str">
        <f>+'11+'!C653</f>
        <v>11</v>
      </c>
      <c r="D641" s="171" t="str">
        <f>+'11+'!D653</f>
        <v>05</v>
      </c>
      <c r="E641" s="171" t="str">
        <f>+'11+'!E653</f>
        <v>05 2 00 00000</v>
      </c>
      <c r="F641" s="171" t="str">
        <f>+'11+'!F653</f>
        <v xml:space="preserve">   </v>
      </c>
      <c r="G641" s="172">
        <f>+'11+'!G653</f>
        <v>1358.3999999999999</v>
      </c>
      <c r="H641" s="172">
        <f>+'11+'!H653</f>
        <v>1358.3999999999999</v>
      </c>
      <c r="I641" s="275">
        <f t="shared" si="22"/>
        <v>100</v>
      </c>
    </row>
    <row r="642" spans="1:9" ht="38.25">
      <c r="A642" s="170" t="str">
        <f>+'11+'!A654</f>
        <v>Основное мероприятие "Организация и проведение физкультурно-оздоровительных и спортивно-массовых мероприятий"</v>
      </c>
      <c r="B642" s="171"/>
      <c r="C642" s="171" t="str">
        <f>+'11+'!C654</f>
        <v>11</v>
      </c>
      <c r="D642" s="171" t="str">
        <f>+'11+'!D654</f>
        <v>05</v>
      </c>
      <c r="E642" s="171" t="str">
        <f>+'11+'!E654</f>
        <v>05 2 01 00000</v>
      </c>
      <c r="F642" s="171">
        <f>+'11+'!F654</f>
        <v>0</v>
      </c>
      <c r="G642" s="172">
        <f>+'11+'!G654</f>
        <v>1358.3999999999999</v>
      </c>
      <c r="H642" s="172">
        <f>+'11+'!H654</f>
        <v>1358.3999999999999</v>
      </c>
      <c r="I642" s="275">
        <f t="shared" si="22"/>
        <v>100</v>
      </c>
    </row>
    <row r="643" spans="1:9" ht="25.5">
      <c r="A643" s="170" t="str">
        <f>+'11+'!A655</f>
        <v>Мероприятия в области поддержки молодых талантов</v>
      </c>
      <c r="B643" s="171"/>
      <c r="C643" s="171" t="str">
        <f>+'11+'!C655</f>
        <v>11</v>
      </c>
      <c r="D643" s="171" t="str">
        <f>+'11+'!D655</f>
        <v>05</v>
      </c>
      <c r="E643" s="171" t="str">
        <f>+'11+'!E655</f>
        <v>05 2 01 07250</v>
      </c>
      <c r="F643" s="171">
        <f>+'11+'!F655</f>
        <v>0</v>
      </c>
      <c r="G643" s="172">
        <f>+'11+'!G655</f>
        <v>1358.3999999999999</v>
      </c>
      <c r="H643" s="172">
        <f>+'11+'!H655</f>
        <v>1358.3999999999999</v>
      </c>
      <c r="I643" s="275">
        <f t="shared" si="22"/>
        <v>100</v>
      </c>
    </row>
    <row r="644" spans="1:9" ht="76.5">
      <c r="A644" s="170" t="str">
        <f>+'11+'!A656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644" s="171"/>
      <c r="C644" s="171" t="str">
        <f>+'11+'!C656</f>
        <v>11</v>
      </c>
      <c r="D644" s="171" t="str">
        <f>+'11+'!D656</f>
        <v>05</v>
      </c>
      <c r="E644" s="171" t="str">
        <f>+'11+'!E656</f>
        <v>05 2 01 07250</v>
      </c>
      <c r="F644" s="171" t="str">
        <f>+'11+'!F656</f>
        <v>100</v>
      </c>
      <c r="G644" s="172">
        <f>+'11+'!G656</f>
        <v>49.6</v>
      </c>
      <c r="H644" s="172">
        <f>+'11+'!H656</f>
        <v>49.6</v>
      </c>
      <c r="I644" s="275">
        <f t="shared" si="22"/>
        <v>100</v>
      </c>
    </row>
    <row r="645" spans="1:9" ht="25.5">
      <c r="A645" s="170" t="str">
        <f>+'11+'!A657</f>
        <v>Расходы на выплаты персоналу государственных (муниципальных) органов</v>
      </c>
      <c r="B645" s="170"/>
      <c r="C645" s="171" t="str">
        <f>+'11+'!C657</f>
        <v>11</v>
      </c>
      <c r="D645" s="171" t="str">
        <f>+'11+'!D657</f>
        <v>05</v>
      </c>
      <c r="E645" s="171" t="str">
        <f>+'11+'!E657</f>
        <v>05 2 01 07250</v>
      </c>
      <c r="F645" s="171" t="str">
        <f>+'11+'!F657</f>
        <v>120</v>
      </c>
      <c r="G645" s="171">
        <f>+'11+'!G657</f>
        <v>49.6</v>
      </c>
      <c r="H645" s="171">
        <f>+'11+'!H657</f>
        <v>49.6</v>
      </c>
      <c r="I645" s="275">
        <f t="shared" si="22"/>
        <v>100</v>
      </c>
    </row>
    <row r="646" spans="1:9" ht="25.5">
      <c r="A646" s="170" t="str">
        <f>+'11+'!A658</f>
        <v>Иные выплаты персоналу, за исключением фонда оплаты труда</v>
      </c>
      <c r="B646" s="170"/>
      <c r="C646" s="171" t="str">
        <f>+'11+'!C658</f>
        <v>11</v>
      </c>
      <c r="D646" s="171" t="str">
        <f>+'11+'!D658</f>
        <v>05</v>
      </c>
      <c r="E646" s="171" t="str">
        <f>+'11+'!E658</f>
        <v>05 2 01 07250</v>
      </c>
      <c r="F646" s="171" t="str">
        <f>+'11+'!F658</f>
        <v>122</v>
      </c>
      <c r="G646" s="171">
        <f>+'11+'!G658</f>
        <v>40</v>
      </c>
      <c r="H646" s="171">
        <f>+'11+'!H658</f>
        <v>40</v>
      </c>
      <c r="I646" s="275">
        <f t="shared" si="22"/>
        <v>100</v>
      </c>
    </row>
    <row r="647" spans="1:9" ht="76.5">
      <c r="A647" s="170" t="str">
        <f>+'11+'!A659</f>
        <v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v>
      </c>
      <c r="B647" s="170"/>
      <c r="C647" s="171" t="str">
        <f>+'11+'!C659</f>
        <v>11</v>
      </c>
      <c r="D647" s="171" t="str">
        <f>+'11+'!D659</f>
        <v>05</v>
      </c>
      <c r="E647" s="171" t="str">
        <f>+'11+'!E659</f>
        <v>05 2 01 07250</v>
      </c>
      <c r="F647" s="171" t="str">
        <f>+'11+'!F659</f>
        <v>123</v>
      </c>
      <c r="G647" s="171">
        <f>+'11+'!G659</f>
        <v>9.6</v>
      </c>
      <c r="H647" s="171">
        <f>+'11+'!H659</f>
        <v>9.6</v>
      </c>
      <c r="I647" s="275">
        <f t="shared" si="22"/>
        <v>100</v>
      </c>
    </row>
    <row r="648" spans="1:9" ht="25.5" hidden="1">
      <c r="A648" s="170" t="str">
        <f>+'11+'!A660</f>
        <v>Расходы на выплаты персоналу казенных учреждений</v>
      </c>
      <c r="B648" s="171"/>
      <c r="C648" s="171" t="str">
        <f>+'11+'!C660</f>
        <v>11</v>
      </c>
      <c r="D648" s="171" t="str">
        <f>+'11+'!D660</f>
        <v>05</v>
      </c>
      <c r="E648" s="171" t="str">
        <f>+'11+'!E660</f>
        <v>05 2 01 07250</v>
      </c>
      <c r="F648" s="171" t="str">
        <f>+'11+'!F660</f>
        <v>110</v>
      </c>
      <c r="G648" s="172">
        <f>+'11+'!G660</f>
        <v>0</v>
      </c>
      <c r="H648" s="172">
        <f>+'11+'!H660</f>
        <v>0</v>
      </c>
      <c r="I648" s="275" t="e">
        <f t="shared" si="22"/>
        <v>#DIV/0!</v>
      </c>
    </row>
    <row r="649" spans="1:9" ht="51" hidden="1">
      <c r="A649" s="170" t="str">
        <f>+'11+'!A661</f>
        <v xml:space="preserve">Иные выплаты, за исключением фонда оплаты труда учреждений, лицам, привлекаемым согласно законодательству для выполнения отдельных полномочий
</v>
      </c>
      <c r="B649" s="171"/>
      <c r="C649" s="171" t="str">
        <f>+'11+'!C661</f>
        <v>11</v>
      </c>
      <c r="D649" s="171" t="str">
        <f>+'11+'!D661</f>
        <v>05</v>
      </c>
      <c r="E649" s="171" t="str">
        <f>+'11+'!E661</f>
        <v>05 2 01 07250</v>
      </c>
      <c r="F649" s="171" t="str">
        <f>+'11+'!F661</f>
        <v>113</v>
      </c>
      <c r="G649" s="172">
        <f>+'11+'!G661</f>
        <v>0</v>
      </c>
      <c r="H649" s="172">
        <f>+'11+'!H661</f>
        <v>0</v>
      </c>
      <c r="I649" s="275" t="e">
        <f t="shared" si="22"/>
        <v>#DIV/0!</v>
      </c>
    </row>
    <row r="650" spans="1:9" ht="25.5">
      <c r="A650" s="170" t="str">
        <f>+'11+'!A662</f>
        <v>Закупка товаров, работ и услуг для государственных (муниципальных) нужд</v>
      </c>
      <c r="B650" s="171"/>
      <c r="C650" s="171" t="str">
        <f>+'11+'!C662</f>
        <v>11</v>
      </c>
      <c r="D650" s="171" t="str">
        <f>+'11+'!D662</f>
        <v>05</v>
      </c>
      <c r="E650" s="171" t="str">
        <f>+'11+'!E662</f>
        <v>05 2 01 07250</v>
      </c>
      <c r="F650" s="171" t="str">
        <f>+'11+'!F662</f>
        <v>200</v>
      </c>
      <c r="G650" s="172">
        <f>+'11+'!G662</f>
        <v>1308.8</v>
      </c>
      <c r="H650" s="172">
        <f>+'11+'!H662</f>
        <v>1308.8</v>
      </c>
      <c r="I650" s="275">
        <f t="shared" si="22"/>
        <v>100</v>
      </c>
    </row>
    <row r="651" spans="1:9" ht="25.5">
      <c r="A651" s="170" t="str">
        <f>+'11+'!A663</f>
        <v>Иные закупки товаров, работ и услуг для государственных (муниципальных) нужд</v>
      </c>
      <c r="B651" s="171"/>
      <c r="C651" s="171" t="str">
        <f>+'11+'!C663</f>
        <v>11</v>
      </c>
      <c r="D651" s="171" t="str">
        <f>+'11+'!D663</f>
        <v>05</v>
      </c>
      <c r="E651" s="171" t="str">
        <f>+'11+'!E663</f>
        <v>05 2 01 07250</v>
      </c>
      <c r="F651" s="171" t="str">
        <f>+'11+'!F663</f>
        <v>240</v>
      </c>
      <c r="G651" s="172">
        <f>+'11+'!G663</f>
        <v>1308.8</v>
      </c>
      <c r="H651" s="172">
        <f>+'11+'!H663</f>
        <v>1308.8</v>
      </c>
      <c r="I651" s="275">
        <f t="shared" si="22"/>
        <v>100</v>
      </c>
    </row>
    <row r="652" spans="1:9" ht="29.25" customHeight="1">
      <c r="A652" s="226" t="s">
        <v>270</v>
      </c>
      <c r="B652" s="217"/>
      <c r="C652" s="227" t="s">
        <v>159</v>
      </c>
      <c r="D652" s="227" t="s">
        <v>16</v>
      </c>
      <c r="E652" s="227"/>
      <c r="F652" s="227"/>
      <c r="G652" s="218">
        <f>G653</f>
        <v>93</v>
      </c>
      <c r="H652" s="218">
        <f t="shared" ref="H652" si="24">H653</f>
        <v>92.270420000000001</v>
      </c>
      <c r="I652" s="275">
        <f t="shared" si="22"/>
        <v>99.215505376344097</v>
      </c>
    </row>
    <row r="653" spans="1:9" ht="114.75">
      <c r="A653" s="177" t="s">
        <v>271</v>
      </c>
      <c r="B653" s="171"/>
      <c r="C653" s="117" t="s">
        <v>159</v>
      </c>
      <c r="D653" s="117" t="s">
        <v>16</v>
      </c>
      <c r="E653" s="117" t="s">
        <v>426</v>
      </c>
      <c r="F653" s="117"/>
      <c r="G653" s="172">
        <f>G654</f>
        <v>93</v>
      </c>
      <c r="H653" s="172">
        <f t="shared" ref="H653" si="25">H654</f>
        <v>92.270420000000001</v>
      </c>
      <c r="I653" s="275">
        <f t="shared" si="22"/>
        <v>99.215505376344097</v>
      </c>
    </row>
    <row r="654" spans="1:9" ht="25.5">
      <c r="A654" s="170" t="str">
        <f>+'11+'!A667</f>
        <v>Закупка товаров, работ и услуг для государственных (муниципальных) нужд</v>
      </c>
      <c r="B654" s="171"/>
      <c r="C654" s="171" t="str">
        <f>+'11+'!C667</f>
        <v>12</v>
      </c>
      <c r="D654" s="171" t="str">
        <f>+'11+'!D667</f>
        <v>02</v>
      </c>
      <c r="E654" s="171" t="str">
        <f>+'11+'!E667</f>
        <v>77 0 00 07560</v>
      </c>
      <c r="F654" s="171" t="str">
        <f>+'11+'!F667</f>
        <v>200</v>
      </c>
      <c r="G654" s="172">
        <f>+'11+'!G667</f>
        <v>93</v>
      </c>
      <c r="H654" s="172">
        <f>+'11+'!H667</f>
        <v>92.270420000000001</v>
      </c>
      <c r="I654" s="275">
        <f t="shared" si="22"/>
        <v>99.215505376344097</v>
      </c>
    </row>
    <row r="655" spans="1:9" ht="25.5">
      <c r="A655" s="170" t="str">
        <f>+'11+'!A668</f>
        <v>Иные закупки товаров, работ и услуг для государственных (муниципальных) нужд</v>
      </c>
      <c r="B655" s="171"/>
      <c r="C655" s="171" t="str">
        <f>+'11+'!C668</f>
        <v>12</v>
      </c>
      <c r="D655" s="171" t="str">
        <f>+'11+'!D668</f>
        <v>02</v>
      </c>
      <c r="E655" s="171" t="str">
        <f>+'11+'!E668</f>
        <v>77 0 00 07560</v>
      </c>
      <c r="F655" s="171" t="str">
        <f>+'11+'!F668</f>
        <v>240</v>
      </c>
      <c r="G655" s="172">
        <f>+'11+'!G668</f>
        <v>93</v>
      </c>
      <c r="H655" s="172">
        <f>+'11+'!H668</f>
        <v>92.270420000000001</v>
      </c>
      <c r="I655" s="275">
        <f t="shared" si="22"/>
        <v>99.215505376344097</v>
      </c>
    </row>
    <row r="656" spans="1:9" ht="25.5">
      <c r="A656" s="170" t="str">
        <f>+'11+'!A669</f>
        <v>Прочая закупка товаров, работ и услуг для государственных (муниципальных) нужд</v>
      </c>
      <c r="B656" s="171"/>
      <c r="C656" s="171" t="str">
        <f>+'11+'!C669</f>
        <v>12</v>
      </c>
      <c r="D656" s="171" t="str">
        <f>+'11+'!D669</f>
        <v>02</v>
      </c>
      <c r="E656" s="171" t="str">
        <f>+'11+'!E669</f>
        <v>77 0 00 07560</v>
      </c>
      <c r="F656" s="171" t="str">
        <f>+'11+'!F669</f>
        <v>244</v>
      </c>
      <c r="G656" s="172">
        <f>+'11+'!G669</f>
        <v>93</v>
      </c>
      <c r="H656" s="172">
        <f>+'11+'!H669</f>
        <v>92.270420000000001</v>
      </c>
      <c r="I656" s="275">
        <f t="shared" si="22"/>
        <v>99.215505376344097</v>
      </c>
    </row>
    <row r="657" spans="1:10" ht="37.5" customHeight="1">
      <c r="A657" s="216" t="str">
        <f>+'11+'!A724</f>
        <v>Обслуживание государственного и муниципального долга</v>
      </c>
      <c r="B657" s="217"/>
      <c r="C657" s="217" t="str">
        <f>+'11+'!C724</f>
        <v>13</v>
      </c>
      <c r="D657" s="217" t="str">
        <f>+'11+'!D724</f>
        <v xml:space="preserve">  </v>
      </c>
      <c r="E657" s="217" t="str">
        <f>+'11+'!E724</f>
        <v xml:space="preserve">         </v>
      </c>
      <c r="F657" s="217" t="str">
        <f>+'11+'!F724</f>
        <v xml:space="preserve">   </v>
      </c>
      <c r="G657" s="218">
        <f>+'11+'!G724</f>
        <v>0</v>
      </c>
      <c r="H657" s="218">
        <f>+'11+'!H724</f>
        <v>0</v>
      </c>
      <c r="I657" s="275" t="e">
        <f t="shared" si="22"/>
        <v>#DIV/0!</v>
      </c>
    </row>
    <row r="658" spans="1:10" ht="25.5">
      <c r="A658" s="170" t="str">
        <f>+'11+'!A725</f>
        <v>Обслуживание внутреннего государственного и муниципального долга</v>
      </c>
      <c r="B658" s="171"/>
      <c r="C658" s="171" t="str">
        <f>+'11+'!C725</f>
        <v>13</v>
      </c>
      <c r="D658" s="171" t="str">
        <f>+'11+'!D725</f>
        <v>01</v>
      </c>
      <c r="E658" s="171" t="str">
        <f>+'11+'!E725</f>
        <v xml:space="preserve">         </v>
      </c>
      <c r="F658" s="171" t="str">
        <f>+'11+'!F725</f>
        <v xml:space="preserve">   </v>
      </c>
      <c r="G658" s="172">
        <f>+'11+'!G725</f>
        <v>0</v>
      </c>
      <c r="H658" s="172">
        <f>+'11+'!H725</f>
        <v>0</v>
      </c>
      <c r="I658" s="275" t="e">
        <f t="shared" si="22"/>
        <v>#DIV/0!</v>
      </c>
    </row>
    <row r="659" spans="1:10">
      <c r="A659" s="170" t="str">
        <f>+'11+'!A726</f>
        <v>Обслуживание муниципального долга</v>
      </c>
      <c r="B659" s="171"/>
      <c r="C659" s="171" t="str">
        <f>+'11+'!C726</f>
        <v>13</v>
      </c>
      <c r="D659" s="171" t="str">
        <f>+'11+'!D726</f>
        <v>01</v>
      </c>
      <c r="E659" s="171" t="str">
        <f>+'11+'!E726</f>
        <v xml:space="preserve">770 000 40 03 </v>
      </c>
      <c r="F659" s="171" t="str">
        <f>+'11+'!F726</f>
        <v xml:space="preserve">   </v>
      </c>
      <c r="G659" s="172">
        <f>+'11+'!G726</f>
        <v>0</v>
      </c>
      <c r="H659" s="172">
        <f>+'11+'!H726</f>
        <v>0</v>
      </c>
      <c r="I659" s="275" t="e">
        <f t="shared" ref="I659:I688" si="26">H659/G659*100</f>
        <v>#DIV/0!</v>
      </c>
    </row>
    <row r="660" spans="1:10" ht="25.5">
      <c r="A660" s="170" t="str">
        <f>+'11+'!A727</f>
        <v>Обслуживание государственного (муниципального) долга</v>
      </c>
      <c r="B660" s="171"/>
      <c r="C660" s="171" t="str">
        <f>+'11+'!C727</f>
        <v>13</v>
      </c>
      <c r="D660" s="171" t="str">
        <f>+'11+'!D727</f>
        <v>01</v>
      </c>
      <c r="E660" s="171" t="str">
        <f>+'11+'!E727</f>
        <v xml:space="preserve">770 000 40 03 </v>
      </c>
      <c r="F660" s="171" t="str">
        <f>+'11+'!F727</f>
        <v>700</v>
      </c>
      <c r="G660" s="172">
        <f>+'11+'!G727</f>
        <v>0</v>
      </c>
      <c r="H660" s="172">
        <f>+'11+'!H727</f>
        <v>0</v>
      </c>
      <c r="I660" s="275" t="e">
        <f t="shared" si="26"/>
        <v>#DIV/0!</v>
      </c>
    </row>
    <row r="661" spans="1:10">
      <c r="A661" s="170" t="str">
        <f>+'11+'!A728</f>
        <v>Обслуживание муниципального долга</v>
      </c>
      <c r="B661" s="171"/>
      <c r="C661" s="171" t="str">
        <f>+'11+'!C728</f>
        <v>13</v>
      </c>
      <c r="D661" s="171" t="str">
        <f>+'11+'!D728</f>
        <v>01</v>
      </c>
      <c r="E661" s="171" t="str">
        <f>+'11+'!E728</f>
        <v xml:space="preserve">770 000 40 03 </v>
      </c>
      <c r="F661" s="171" t="str">
        <f>+'11+'!F728</f>
        <v>730</v>
      </c>
      <c r="G661" s="172">
        <f>+'11+'!G728</f>
        <v>0</v>
      </c>
      <c r="H661" s="172">
        <f>+'11+'!H728</f>
        <v>0</v>
      </c>
      <c r="I661" s="275" t="e">
        <f t="shared" si="26"/>
        <v>#DIV/0!</v>
      </c>
    </row>
    <row r="662" spans="1:10" ht="38.25">
      <c r="A662" s="170" t="str">
        <f>+'11+'!A729</f>
        <v>Межбюджетные трансферты общего характера бюджетам субъектов Российской Федерации и муниципальных образований</v>
      </c>
      <c r="B662" s="171"/>
      <c r="C662" s="171" t="str">
        <f>+'11+'!C729</f>
        <v>14</v>
      </c>
      <c r="D662" s="171" t="str">
        <f>+'11+'!D729</f>
        <v xml:space="preserve">  </v>
      </c>
      <c r="E662" s="171" t="str">
        <f>+'11+'!E729</f>
        <v xml:space="preserve">         </v>
      </c>
      <c r="F662" s="171" t="str">
        <f>+'11+'!F729</f>
        <v xml:space="preserve">   </v>
      </c>
      <c r="G662" s="172">
        <f>+'11+'!G729</f>
        <v>15155.678959999999</v>
      </c>
      <c r="H662" s="172">
        <f>H663+H668+H674</f>
        <v>15154.47221</v>
      </c>
      <c r="I662" s="275">
        <f t="shared" si="26"/>
        <v>99.992037638147494</v>
      </c>
      <c r="J662" s="172">
        <f>+'11+'!H729</f>
        <v>15154.47221</v>
      </c>
    </row>
    <row r="663" spans="1:10" ht="38.25">
      <c r="A663" s="170" t="str">
        <f>+'11+'!A730</f>
        <v>Дотации на выравнивание бюджетной обеспеченности субъектов Российской Федерации и муниципальных образований</v>
      </c>
      <c r="B663" s="171"/>
      <c r="C663" s="171" t="str">
        <f>+'11+'!C730</f>
        <v>14</v>
      </c>
      <c r="D663" s="171" t="str">
        <f>+'11+'!D730</f>
        <v>01</v>
      </c>
      <c r="E663" s="171" t="str">
        <f>+'11+'!E730</f>
        <v xml:space="preserve">         </v>
      </c>
      <c r="F663" s="171" t="str">
        <f>+'11+'!F730</f>
        <v xml:space="preserve">   </v>
      </c>
      <c r="G663" s="172">
        <f>+'11+'!G730</f>
        <v>11647.29</v>
      </c>
      <c r="H663" s="172">
        <f>H664</f>
        <v>11647.29</v>
      </c>
      <c r="I663" s="275">
        <f t="shared" si="26"/>
        <v>100</v>
      </c>
      <c r="J663" s="172">
        <f>H662-J662</f>
        <v>0</v>
      </c>
    </row>
    <row r="664" spans="1:10" ht="38.25">
      <c r="A664" s="170" t="str">
        <f>+'11+'!A731</f>
        <v>Выравнивание бюджетной обеспеченности сельских поселений из районного фонда финансовой поддержки</v>
      </c>
      <c r="B664" s="171"/>
      <c r="C664" s="171" t="str">
        <f>+'11+'!C731</f>
        <v>14</v>
      </c>
      <c r="D664" s="171" t="str">
        <f>+'11+'!D731</f>
        <v>01</v>
      </c>
      <c r="E664" s="171" t="str">
        <f>+'11+'!E731</f>
        <v>770 00 70 010</v>
      </c>
      <c r="F664" s="171" t="str">
        <f>+'11+'!F731</f>
        <v xml:space="preserve">   </v>
      </c>
      <c r="G664" s="172">
        <f>+'11+'!G731</f>
        <v>11647.29</v>
      </c>
      <c r="H664" s="172">
        <f>H665</f>
        <v>11647.29</v>
      </c>
      <c r="I664" s="275">
        <f t="shared" si="26"/>
        <v>100</v>
      </c>
    </row>
    <row r="665" spans="1:10">
      <c r="A665" s="170" t="str">
        <f>+'11+'!A732</f>
        <v>Межбюджетные трансферты</v>
      </c>
      <c r="B665" s="171"/>
      <c r="C665" s="171" t="str">
        <f>+'11+'!C732</f>
        <v>14</v>
      </c>
      <c r="D665" s="171" t="str">
        <f>+'11+'!D732</f>
        <v>01</v>
      </c>
      <c r="E665" s="171" t="str">
        <f>+'11+'!E732</f>
        <v>770 00 70 010</v>
      </c>
      <c r="F665" s="171" t="str">
        <f>+'11+'!F732</f>
        <v>500</v>
      </c>
      <c r="G665" s="172">
        <f>+'11+'!G732</f>
        <v>11647.29</v>
      </c>
      <c r="H665" s="172">
        <f>H666</f>
        <v>11647.29</v>
      </c>
      <c r="I665" s="275">
        <f t="shared" si="26"/>
        <v>100</v>
      </c>
    </row>
    <row r="666" spans="1:10">
      <c r="A666" s="170" t="str">
        <f>+'11+'!A733</f>
        <v>Дотации</v>
      </c>
      <c r="B666" s="171"/>
      <c r="C666" s="171" t="str">
        <f>+'11+'!C733</f>
        <v>14</v>
      </c>
      <c r="D666" s="171" t="str">
        <f>+'11+'!D733</f>
        <v>01</v>
      </c>
      <c r="E666" s="171" t="str">
        <f>+'11+'!E733</f>
        <v>770 00 70 010</v>
      </c>
      <c r="F666" s="171" t="str">
        <f>+'11+'!F733</f>
        <v>510</v>
      </c>
      <c r="G666" s="172">
        <f>+'11+'!G733</f>
        <v>11647.29</v>
      </c>
      <c r="H666" s="172">
        <f>H667</f>
        <v>11647.29</v>
      </c>
      <c r="I666" s="275">
        <f t="shared" si="26"/>
        <v>100</v>
      </c>
    </row>
    <row r="667" spans="1:10" ht="51">
      <c r="A667" s="170" t="str">
        <f>+'11+'!A734</f>
        <v>Дотации на выравнивание уровня бюджетной обеспеченности субъектов Российской Федерации и муниципальных образований</v>
      </c>
      <c r="B667" s="171"/>
      <c r="C667" s="171" t="str">
        <f>+'11+'!C734</f>
        <v>14</v>
      </c>
      <c r="D667" s="171" t="str">
        <f>+'11+'!D734</f>
        <v>01</v>
      </c>
      <c r="E667" s="171" t="str">
        <f>+'11+'!E734</f>
        <v>770 00 70 010</v>
      </c>
      <c r="F667" s="171" t="str">
        <f>+'11+'!F734</f>
        <v>511</v>
      </c>
      <c r="G667" s="172">
        <f>+'11+'!G734</f>
        <v>11647.29</v>
      </c>
      <c r="H667" s="172">
        <f>+'11+'!H734</f>
        <v>11647.29</v>
      </c>
      <c r="I667" s="275">
        <f t="shared" si="26"/>
        <v>100</v>
      </c>
    </row>
    <row r="668" spans="1:10">
      <c r="A668" s="170" t="str">
        <f>+'11+'!A735</f>
        <v>Иные дотации</v>
      </c>
      <c r="B668" s="171"/>
      <c r="C668" s="171" t="str">
        <f>+'11+'!C735</f>
        <v>14</v>
      </c>
      <c r="D668" s="171" t="str">
        <f>+'11+'!D735</f>
        <v>02</v>
      </c>
      <c r="E668" s="171" t="str">
        <f>+'11+'!E735</f>
        <v xml:space="preserve">         </v>
      </c>
      <c r="F668" s="171" t="str">
        <f>+'11+'!F735</f>
        <v xml:space="preserve">   </v>
      </c>
      <c r="G668" s="172">
        <f>+'11+'!G735</f>
        <v>2520.1729999999998</v>
      </c>
      <c r="H668" s="172">
        <f>+'11+'!H735</f>
        <v>2520.1729999999998</v>
      </c>
      <c r="I668" s="275">
        <f t="shared" si="26"/>
        <v>100</v>
      </c>
    </row>
    <row r="669" spans="1:10">
      <c r="A669" s="170" t="str">
        <f>+'11+'!A736</f>
        <v>дотации</v>
      </c>
      <c r="B669" s="171"/>
      <c r="C669" s="171" t="str">
        <f>+'11+'!C736</f>
        <v>14</v>
      </c>
      <c r="D669" s="171" t="str">
        <f>+'11+'!D736</f>
        <v>02</v>
      </c>
      <c r="E669" s="171" t="str">
        <f>+'11+'!E736</f>
        <v>770 00 70 020</v>
      </c>
      <c r="F669" s="171" t="str">
        <f>+'11+'!F736</f>
        <v xml:space="preserve">   </v>
      </c>
      <c r="G669" s="172">
        <f>+'11+'!G736</f>
        <v>2520.1729999999998</v>
      </c>
      <c r="H669" s="172">
        <f>+'11+'!H736</f>
        <v>2520.1729999999998</v>
      </c>
      <c r="I669" s="275">
        <f t="shared" si="26"/>
        <v>100</v>
      </c>
    </row>
    <row r="670" spans="1:10" ht="38.25">
      <c r="A670" s="170" t="str">
        <f>+'11+'!A737</f>
        <v>Поддержка мер по обеспечению сбалансированности бюджетов сельских (городских) поселений</v>
      </c>
      <c r="B670" s="171"/>
      <c r="C670" s="171" t="str">
        <f>+'11+'!C737</f>
        <v>14</v>
      </c>
      <c r="D670" s="171" t="str">
        <f>+'11+'!D737</f>
        <v>02</v>
      </c>
      <c r="E670" s="171" t="str">
        <f>+'11+'!E737</f>
        <v>770 00 70 020</v>
      </c>
      <c r="F670" s="171" t="str">
        <f>+'11+'!F737</f>
        <v xml:space="preserve">   </v>
      </c>
      <c r="G670" s="172">
        <f>+'11+'!G737</f>
        <v>2520.1729999999998</v>
      </c>
      <c r="H670" s="172">
        <f>+'11+'!H737</f>
        <v>2520.1729999999998</v>
      </c>
      <c r="I670" s="275">
        <f t="shared" si="26"/>
        <v>100</v>
      </c>
    </row>
    <row r="671" spans="1:10">
      <c r="A671" s="170" t="str">
        <f>+'11+'!A738</f>
        <v>Межбюджетные трансферты</v>
      </c>
      <c r="B671" s="171"/>
      <c r="C671" s="171" t="str">
        <f>+'11+'!C738</f>
        <v>14</v>
      </c>
      <c r="D671" s="171" t="str">
        <f>+'11+'!D738</f>
        <v>02</v>
      </c>
      <c r="E671" s="171" t="str">
        <f>+'11+'!E738</f>
        <v>770 00 70 020</v>
      </c>
      <c r="F671" s="171" t="str">
        <f>+'11+'!F738</f>
        <v>500</v>
      </c>
      <c r="G671" s="172">
        <f>+'11+'!G738</f>
        <v>2520.1729999999998</v>
      </c>
      <c r="H671" s="172">
        <f>+'11+'!H738</f>
        <v>2520.1729999999998</v>
      </c>
      <c r="I671" s="275">
        <f t="shared" si="26"/>
        <v>100</v>
      </c>
    </row>
    <row r="672" spans="1:10" ht="25.5">
      <c r="A672" s="170" t="str">
        <f>+'11+'!A739</f>
        <v>Дотации на поддержку мер по обеспечению сбалансированности бюджетов</v>
      </c>
      <c r="B672" s="171"/>
      <c r="C672" s="171" t="str">
        <f>+'11+'!C739</f>
        <v>14</v>
      </c>
      <c r="D672" s="171" t="str">
        <f>+'11+'!D739</f>
        <v>02</v>
      </c>
      <c r="E672" s="171" t="str">
        <f>+'11+'!E739</f>
        <v>770 00 70 020</v>
      </c>
      <c r="F672" s="171" t="str">
        <f>+'11+'!F739</f>
        <v>510</v>
      </c>
      <c r="G672" s="172">
        <f>+'11+'!G739</f>
        <v>2520.1729999999998</v>
      </c>
      <c r="H672" s="172">
        <f>+'11+'!H739</f>
        <v>2520.1729999999998</v>
      </c>
      <c r="I672" s="275">
        <f t="shared" si="26"/>
        <v>100</v>
      </c>
    </row>
    <row r="673" spans="1:9" ht="38.25">
      <c r="A673" s="170" t="str">
        <f>+'11+'!A740</f>
        <v>Дотации бюджетам субъектов Российской Федерации на поддержку мер по обеспечению сбалансированности бюджетов</v>
      </c>
      <c r="B673" s="171"/>
      <c r="C673" s="171" t="str">
        <f>+'11+'!C740</f>
        <v>14</v>
      </c>
      <c r="D673" s="171" t="str">
        <f>+'11+'!D740</f>
        <v>02</v>
      </c>
      <c r="E673" s="171" t="str">
        <f>+'11+'!E740</f>
        <v>770 00 70 020</v>
      </c>
      <c r="F673" s="171" t="str">
        <f>+'11+'!F740</f>
        <v>512</v>
      </c>
      <c r="G673" s="172">
        <f>+'11+'!G740</f>
        <v>2520.1729999999998</v>
      </c>
      <c r="H673" s="172">
        <f>+'11+'!H740</f>
        <v>2520.1729999999998</v>
      </c>
      <c r="I673" s="275">
        <f t="shared" si="26"/>
        <v>100</v>
      </c>
    </row>
    <row r="674" spans="1:9" ht="25.5">
      <c r="A674" s="170" t="str">
        <f>+'11+'!A741</f>
        <v>Прочие межбюджетные трансферты общего характера</v>
      </c>
      <c r="B674" s="171"/>
      <c r="C674" s="171" t="str">
        <f>+'11+'!C741</f>
        <v>14</v>
      </c>
      <c r="D674" s="171" t="str">
        <f>+'11+'!D741</f>
        <v>03</v>
      </c>
      <c r="E674" s="171" t="str">
        <f>+'11+'!E741</f>
        <v xml:space="preserve">         </v>
      </c>
      <c r="F674" s="171" t="str">
        <f>+'11+'!F741</f>
        <v xml:space="preserve">   </v>
      </c>
      <c r="G674" s="172">
        <f>+'11+'!G741</f>
        <v>988.21596</v>
      </c>
      <c r="H674" s="172">
        <f>+'11+'!H741</f>
        <v>987.00920999999994</v>
      </c>
      <c r="I674" s="275">
        <f t="shared" si="26"/>
        <v>99.877886003784027</v>
      </c>
    </row>
    <row r="675" spans="1:9" ht="38.25" hidden="1">
      <c r="A675" s="170" t="str">
        <f>+'11+'!A742</f>
        <v>Осуществление государственных полномочий по установлению запрета на розничную продажу алкогольной продукции</v>
      </c>
      <c r="B675" s="171"/>
      <c r="C675" s="171" t="str">
        <f>+'11+'!C742</f>
        <v>14</v>
      </c>
      <c r="D675" s="171" t="str">
        <f>+'11+'!D742</f>
        <v>03</v>
      </c>
      <c r="E675" s="171" t="str">
        <f>+'11+'!E742</f>
        <v>520 00 56 050</v>
      </c>
      <c r="F675" s="171" t="str">
        <f>+'11+'!F742</f>
        <v xml:space="preserve">   </v>
      </c>
      <c r="G675" s="172">
        <f>+'11+'!G742</f>
        <v>0</v>
      </c>
      <c r="H675" s="172">
        <f>+'11+'!H742</f>
        <v>0</v>
      </c>
      <c r="I675" s="275" t="e">
        <f t="shared" si="26"/>
        <v>#DIV/0!</v>
      </c>
    </row>
    <row r="676" spans="1:9" ht="25.5" hidden="1">
      <c r="A676" s="170" t="str">
        <f>+'11+'!A743</f>
        <v>Закупка товаров, работ и услуг для государственных (муниципальных) нужд</v>
      </c>
      <c r="B676" s="171"/>
      <c r="C676" s="171" t="str">
        <f>+'11+'!C743</f>
        <v>14</v>
      </c>
      <c r="D676" s="171" t="str">
        <f>+'11+'!D743</f>
        <v>03</v>
      </c>
      <c r="E676" s="171" t="str">
        <f>+'11+'!E743</f>
        <v>520 00 56 050</v>
      </c>
      <c r="F676" s="171">
        <f>+'11+'!F743</f>
        <v>0</v>
      </c>
      <c r="G676" s="172">
        <f>+'11+'!G743</f>
        <v>0</v>
      </c>
      <c r="H676" s="172">
        <f>+'11+'!H743</f>
        <v>0</v>
      </c>
      <c r="I676" s="275" t="e">
        <f t="shared" si="26"/>
        <v>#DIV/0!</v>
      </c>
    </row>
    <row r="677" spans="1:9" ht="25.5" hidden="1">
      <c r="A677" s="170" t="str">
        <f>+'11+'!A744</f>
        <v>Иные закупки товаров, работ и услуг для государственных (муниципальных) нужд</v>
      </c>
      <c r="B677" s="171"/>
      <c r="C677" s="171" t="str">
        <f>+'11+'!C744</f>
        <v>14</v>
      </c>
      <c r="D677" s="171" t="str">
        <f>+'11+'!D744</f>
        <v>03</v>
      </c>
      <c r="E677" s="171" t="str">
        <f>+'11+'!E744</f>
        <v>520 00 56 050</v>
      </c>
      <c r="F677" s="171" t="str">
        <f>+'11+'!F744</f>
        <v>500</v>
      </c>
      <c r="G677" s="172">
        <f>+'11+'!G744</f>
        <v>0</v>
      </c>
      <c r="H677" s="172">
        <f>+'11+'!H744</f>
        <v>0</v>
      </c>
      <c r="I677" s="275" t="e">
        <f t="shared" si="26"/>
        <v>#DIV/0!</v>
      </c>
    </row>
    <row r="678" spans="1:9" ht="25.5" hidden="1">
      <c r="A678" s="211" t="str">
        <f>+'11+'!A745</f>
        <v>Прочая закупка товаров, работ и услуг для государственных (муниципальных) нужд</v>
      </c>
      <c r="B678" s="211"/>
      <c r="C678" s="172" t="str">
        <f>+'11+'!C745</f>
        <v>14</v>
      </c>
      <c r="D678" s="172" t="str">
        <f>+'11+'!D745</f>
        <v>03</v>
      </c>
      <c r="E678" s="172" t="str">
        <f>+'11+'!E745</f>
        <v>520 00 56 050</v>
      </c>
      <c r="F678" s="172" t="str">
        <f>+'11+'!F745</f>
        <v>530</v>
      </c>
      <c r="G678" s="172">
        <f>+'11+'!G745</f>
        <v>0</v>
      </c>
      <c r="H678" s="172">
        <f>+'11+'!H745</f>
        <v>0</v>
      </c>
      <c r="I678" s="275" t="e">
        <f t="shared" si="26"/>
        <v>#DIV/0!</v>
      </c>
    </row>
    <row r="679" spans="1:9" ht="76.5">
      <c r="A679" s="170" t="str">
        <f>+'11+'!A746</f>
        <v>Субсидии бюджетам муниципальных образований для софинансирования расходных обязательств, возникающих при выполнении полномочий органов местного самоуправления по вопросам местного значения</v>
      </c>
      <c r="B679" s="171"/>
      <c r="C679" s="171" t="str">
        <f>+'11+'!C746</f>
        <v>14</v>
      </c>
      <c r="D679" s="171" t="str">
        <f>+'11+'!D746</f>
        <v>03</v>
      </c>
      <c r="E679" s="171" t="str">
        <f>+'11+'!E746</f>
        <v>770 00 75 020</v>
      </c>
      <c r="F679" s="171">
        <f>+'11+'!F746</f>
        <v>0</v>
      </c>
      <c r="G679" s="172">
        <f>+'11+'!G746</f>
        <v>527.00595999999996</v>
      </c>
      <c r="H679" s="172">
        <f>H680</f>
        <v>527.00595999999996</v>
      </c>
      <c r="I679" s="275">
        <f t="shared" si="26"/>
        <v>100</v>
      </c>
    </row>
    <row r="680" spans="1:9" ht="102">
      <c r="A680" s="211" t="str">
        <f>+'11+'!A747</f>
        <v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v>
      </c>
      <c r="B680" s="171"/>
      <c r="C680" s="171" t="str">
        <f>+'11+'!C747</f>
        <v>14</v>
      </c>
      <c r="D680" s="171" t="str">
        <f>+'11+'!D747</f>
        <v>03</v>
      </c>
      <c r="E680" s="171" t="str">
        <f>+'11+'!E747</f>
        <v>770 00 75 020</v>
      </c>
      <c r="F680" s="171">
        <f>+'11+'!F747</f>
        <v>0</v>
      </c>
      <c r="G680" s="172">
        <f>+'11+'!G747</f>
        <v>527.00595999999996</v>
      </c>
      <c r="H680" s="172">
        <f>H681</f>
        <v>527.00595999999996</v>
      </c>
      <c r="I680" s="275">
        <f t="shared" si="26"/>
        <v>100</v>
      </c>
    </row>
    <row r="681" spans="1:9">
      <c r="A681" s="170" t="str">
        <f>+'11+'!A748</f>
        <v>Межбюджетные трансферты</v>
      </c>
      <c r="B681" s="171"/>
      <c r="C681" s="171" t="str">
        <f>+'11+'!C748</f>
        <v>14</v>
      </c>
      <c r="D681" s="171" t="str">
        <f>+'11+'!D748</f>
        <v>03</v>
      </c>
      <c r="E681" s="171" t="str">
        <f>+'11+'!E748</f>
        <v>770 00 75 020</v>
      </c>
      <c r="F681" s="171" t="str">
        <f>+'11+'!F748</f>
        <v>500</v>
      </c>
      <c r="G681" s="172">
        <f>+'11+'!G748</f>
        <v>527.00595999999996</v>
      </c>
      <c r="H681" s="172">
        <f>H682</f>
        <v>527.00595999999996</v>
      </c>
      <c r="I681" s="275">
        <f t="shared" si="26"/>
        <v>100</v>
      </c>
    </row>
    <row r="682" spans="1:9" hidden="1">
      <c r="A682" s="211" t="s">
        <v>672</v>
      </c>
      <c r="B682" s="171"/>
      <c r="C682" s="171" t="e">
        <f>+'11+'!#REF!</f>
        <v>#REF!</v>
      </c>
      <c r="D682" s="171" t="e">
        <f>+'11+'!#REF!</f>
        <v>#REF!</v>
      </c>
      <c r="E682" s="171" t="e">
        <f>+'11+'!#REF!</f>
        <v>#REF!</v>
      </c>
      <c r="F682" s="171" t="e">
        <f>+'11+'!#REF!</f>
        <v>#REF!</v>
      </c>
      <c r="G682" s="172" t="e">
        <f>+'11+'!#REF!</f>
        <v>#REF!</v>
      </c>
      <c r="H682" s="172">
        <f>H683</f>
        <v>527.00595999999996</v>
      </c>
      <c r="I682" s="275" t="e">
        <f t="shared" si="26"/>
        <v>#REF!</v>
      </c>
    </row>
    <row r="683" spans="1:9">
      <c r="A683" s="170" t="str">
        <f>+'11+'!A749</f>
        <v>Иные межбюджетные трансферты</v>
      </c>
      <c r="B683" s="171"/>
      <c r="C683" s="171" t="str">
        <f>+'11+'!C749</f>
        <v>14</v>
      </c>
      <c r="D683" s="171" t="str">
        <f>+'11+'!D749</f>
        <v>03</v>
      </c>
      <c r="E683" s="171" t="str">
        <f>+'11+'!E749</f>
        <v>770 00 75 020</v>
      </c>
      <c r="F683" s="171" t="str">
        <f>+'11+'!F749</f>
        <v>540</v>
      </c>
      <c r="G683" s="172">
        <f>+'11+'!G749</f>
        <v>527.00595999999996</v>
      </c>
      <c r="H683" s="172">
        <f>+'11+'!H749</f>
        <v>527.00595999999996</v>
      </c>
      <c r="I683" s="275">
        <f t="shared" si="26"/>
        <v>100</v>
      </c>
    </row>
    <row r="684" spans="1:9">
      <c r="A684" s="170" t="str">
        <f>+'11+'!A750</f>
        <v>Межбюджетные трансферты</v>
      </c>
      <c r="B684" s="171"/>
      <c r="C684" s="171" t="str">
        <f>+'11+'!C750</f>
        <v>14</v>
      </c>
      <c r="D684" s="171" t="str">
        <f>+'11+'!D750</f>
        <v>03</v>
      </c>
      <c r="E684" s="171" t="str">
        <f>+'11+'!E750</f>
        <v>770 00 75 060</v>
      </c>
      <c r="F684" s="171" t="str">
        <f>+'11+'!F750</f>
        <v xml:space="preserve">   </v>
      </c>
      <c r="G684" s="172">
        <f>+'11+'!G750</f>
        <v>461.21</v>
      </c>
      <c r="H684" s="172">
        <f>+'11+'!H750</f>
        <v>460.00324999999998</v>
      </c>
      <c r="I684" s="275">
        <f t="shared" si="26"/>
        <v>99.738351293337089</v>
      </c>
    </row>
    <row r="685" spans="1:9" ht="51">
      <c r="A685" s="211" t="str">
        <f>+'11+'!A751</f>
        <v>Субсидии на закупку и доставку угля бюджетным учреждениям, расположенным в труднодоступных местностях с ограниченными сроками завоза грузов</v>
      </c>
      <c r="B685" s="211"/>
      <c r="C685" s="172" t="str">
        <f>+'11+'!C751</f>
        <v>14</v>
      </c>
      <c r="D685" s="172" t="str">
        <f>+'11+'!D751</f>
        <v>03</v>
      </c>
      <c r="E685" s="172" t="str">
        <f>+'11+'!E751</f>
        <v>770 00 75 060</v>
      </c>
      <c r="F685" s="172">
        <f>+'11+'!F751</f>
        <v>0</v>
      </c>
      <c r="G685" s="172">
        <f>+'11+'!G751</f>
        <v>461.21</v>
      </c>
      <c r="H685" s="172">
        <f>+'11+'!H751</f>
        <v>460.00324999999998</v>
      </c>
      <c r="I685" s="275">
        <f t="shared" si="26"/>
        <v>99.738351293337089</v>
      </c>
    </row>
    <row r="686" spans="1:9" ht="102">
      <c r="A686" s="211" t="str">
        <f>+'11+'!A752</f>
        <v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v>
      </c>
      <c r="B686" s="211"/>
      <c r="C686" s="172" t="str">
        <f>+'11+'!C752</f>
        <v>14</v>
      </c>
      <c r="D686" s="172" t="str">
        <f>+'11+'!D752</f>
        <v>03</v>
      </c>
      <c r="E686" s="172" t="str">
        <f>+'11+'!E752</f>
        <v>770 00 75 060</v>
      </c>
      <c r="F686" s="172">
        <f>+'11+'!F752</f>
        <v>0</v>
      </c>
      <c r="G686" s="172">
        <f>+'11+'!G752</f>
        <v>461.21</v>
      </c>
      <c r="H686" s="172">
        <f>+'11+'!H752</f>
        <v>460.00324999999998</v>
      </c>
      <c r="I686" s="275">
        <f t="shared" si="26"/>
        <v>99.738351293337089</v>
      </c>
    </row>
    <row r="687" spans="1:9">
      <c r="A687" s="211" t="str">
        <f>+'11+'!A753</f>
        <v>Межбюджетные трансферты</v>
      </c>
      <c r="B687" s="211"/>
      <c r="C687" s="172" t="str">
        <f>+'11+'!C753</f>
        <v>14</v>
      </c>
      <c r="D687" s="172" t="str">
        <f>+'11+'!D753</f>
        <v>03</v>
      </c>
      <c r="E687" s="172" t="str">
        <f>+'11+'!E753</f>
        <v>770 00 75 060</v>
      </c>
      <c r="F687" s="172" t="str">
        <f>+'11+'!F753</f>
        <v>500</v>
      </c>
      <c r="G687" s="172">
        <f>+'11+'!G753</f>
        <v>461.21</v>
      </c>
      <c r="H687" s="172">
        <f>+'11+'!H753</f>
        <v>460.00324999999998</v>
      </c>
      <c r="I687" s="275">
        <f t="shared" si="26"/>
        <v>99.738351293337089</v>
      </c>
    </row>
    <row r="688" spans="1:9">
      <c r="A688" s="211" t="str">
        <f>+'11+'!A754</f>
        <v>Иные межбюджетные трансферты</v>
      </c>
      <c r="B688" s="211"/>
      <c r="C688" s="172" t="str">
        <f>+'11+'!C754</f>
        <v>14</v>
      </c>
      <c r="D688" s="172" t="str">
        <f>+'11+'!D754</f>
        <v>03</v>
      </c>
      <c r="E688" s="172" t="str">
        <f>+'11+'!E754</f>
        <v>770 00 75 020</v>
      </c>
      <c r="F688" s="172" t="str">
        <f>+'11+'!F754</f>
        <v>540</v>
      </c>
      <c r="G688" s="172">
        <f>+'11+'!G754</f>
        <v>461.21</v>
      </c>
      <c r="H688" s="172">
        <f>+'11+'!H754</f>
        <v>460.00324999999998</v>
      </c>
      <c r="I688" s="275">
        <f t="shared" si="26"/>
        <v>99.738351293337089</v>
      </c>
    </row>
    <row r="689" spans="1:6">
      <c r="A689" s="170"/>
      <c r="B689" s="171"/>
      <c r="C689" s="171"/>
      <c r="D689" s="171"/>
      <c r="E689" s="171"/>
      <c r="F689" s="171"/>
    </row>
    <row r="690" spans="1:6">
      <c r="A690" s="170"/>
      <c r="B690" s="171"/>
      <c r="C690" s="171"/>
      <c r="D690" s="171"/>
      <c r="E690" s="171"/>
      <c r="F690" s="171"/>
    </row>
    <row r="691" spans="1:6">
      <c r="A691" s="170"/>
      <c r="B691" s="171"/>
      <c r="C691" s="171"/>
      <c r="D691" s="171"/>
      <c r="E691" s="171"/>
      <c r="F691" s="171"/>
    </row>
    <row r="692" spans="1:6">
      <c r="A692" s="170"/>
      <c r="B692" s="171"/>
      <c r="C692" s="171"/>
      <c r="D692" s="171"/>
      <c r="E692" s="171"/>
      <c r="F692" s="171"/>
    </row>
    <row r="693" spans="1:6">
      <c r="A693" s="170"/>
      <c r="B693" s="171"/>
      <c r="C693" s="171"/>
      <c r="D693" s="171"/>
      <c r="E693" s="171"/>
      <c r="F693" s="171"/>
    </row>
    <row r="694" spans="1:6">
      <c r="A694" s="170"/>
      <c r="B694" s="171"/>
      <c r="C694" s="171"/>
      <c r="D694" s="171"/>
      <c r="E694" s="171"/>
      <c r="F694" s="171"/>
    </row>
    <row r="695" spans="1:6">
      <c r="A695" s="170"/>
      <c r="B695" s="171"/>
      <c r="C695" s="171"/>
      <c r="D695" s="171"/>
      <c r="E695" s="171"/>
      <c r="F695" s="171"/>
    </row>
    <row r="696" spans="1:6">
      <c r="A696" s="170"/>
      <c r="B696" s="171"/>
      <c r="C696" s="171"/>
      <c r="D696" s="171"/>
      <c r="E696" s="171"/>
      <c r="F696" s="171"/>
    </row>
    <row r="697" spans="1:6">
      <c r="A697" s="170"/>
      <c r="B697" s="171"/>
      <c r="C697" s="171"/>
      <c r="D697" s="171"/>
      <c r="E697" s="171"/>
      <c r="F697" s="171"/>
    </row>
    <row r="698" spans="1:6">
      <c r="A698" s="170"/>
      <c r="B698" s="171"/>
      <c r="C698" s="171"/>
      <c r="D698" s="171"/>
      <c r="E698" s="171"/>
      <c r="F698" s="171"/>
    </row>
    <row r="699" spans="1:6">
      <c r="A699" s="170"/>
      <c r="B699" s="171"/>
      <c r="C699" s="171"/>
      <c r="D699" s="171"/>
      <c r="E699" s="171"/>
      <c r="F699" s="171"/>
    </row>
    <row r="700" spans="1:6">
      <c r="A700" s="170"/>
      <c r="B700" s="171"/>
      <c r="C700" s="171"/>
      <c r="D700" s="171"/>
      <c r="E700" s="171"/>
      <c r="F700" s="171"/>
    </row>
  </sheetData>
  <mergeCells count="16">
    <mergeCell ref="A3:I3"/>
    <mergeCell ref="A1:I1"/>
    <mergeCell ref="H11:H12"/>
    <mergeCell ref="I11:I12"/>
    <mergeCell ref="A2:I2"/>
    <mergeCell ref="A4:I4"/>
    <mergeCell ref="C6:I6"/>
    <mergeCell ref="A8:I8"/>
    <mergeCell ref="A9:I9"/>
    <mergeCell ref="A5:G5"/>
    <mergeCell ref="A11:A12"/>
    <mergeCell ref="C11:C12"/>
    <mergeCell ref="D11:D12"/>
    <mergeCell ref="E11:E12"/>
    <mergeCell ref="F11:F12"/>
    <mergeCell ref="G11:G12"/>
  </mergeCells>
  <pageMargins left="0.7" right="0.7" top="0.75" bottom="0.75" header="0.3" footer="0.3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P754"/>
  <sheetViews>
    <sheetView view="pageBreakPreview" topLeftCell="A4" zoomScale="75" zoomScaleSheetLayoutView="75" workbookViewId="0">
      <selection activeCell="H739" activeCellId="1" sqref="H734 H739"/>
    </sheetView>
  </sheetViews>
  <sheetFormatPr defaultRowHeight="15"/>
  <cols>
    <col min="1" max="1" width="42.5703125" style="18" customWidth="1"/>
    <col min="2" max="2" width="7.140625" style="9" customWidth="1"/>
    <col min="3" max="3" width="3.7109375" style="9" customWidth="1"/>
    <col min="4" max="4" width="5.85546875" style="9" customWidth="1"/>
    <col min="5" max="5" width="15.85546875" style="9" customWidth="1"/>
    <col min="6" max="6" width="5.5703125" style="9" customWidth="1"/>
    <col min="7" max="7" width="15.5703125" style="2" customWidth="1"/>
    <col min="8" max="8" width="14.5703125" style="2" customWidth="1"/>
    <col min="9" max="9" width="15" style="2" customWidth="1"/>
    <col min="10" max="10" width="21.85546875" style="200" customWidth="1"/>
    <col min="11" max="11" width="20.42578125" style="261" customWidth="1"/>
    <col min="12" max="12" width="25.5703125" style="200" customWidth="1"/>
    <col min="13" max="13" width="13.85546875" style="200" bestFit="1" customWidth="1"/>
    <col min="14" max="16384" width="9.140625" style="261"/>
  </cols>
  <sheetData>
    <row r="1" spans="1:13" s="1" customFormat="1" ht="12.75" customHeight="1">
      <c r="A1" s="6"/>
      <c r="B1" s="89"/>
      <c r="C1" s="9"/>
      <c r="D1" s="89"/>
      <c r="E1" s="399" t="s">
        <v>641</v>
      </c>
      <c r="F1" s="399"/>
      <c r="G1" s="399"/>
      <c r="H1" s="399"/>
      <c r="I1" s="399"/>
      <c r="J1" s="200"/>
      <c r="L1" s="200"/>
      <c r="M1" s="200"/>
    </row>
    <row r="2" spans="1:13" s="1" customFormat="1" ht="18" customHeight="1">
      <c r="A2" s="381" t="s">
        <v>0</v>
      </c>
      <c r="B2" s="381"/>
      <c r="C2" s="381"/>
      <c r="D2" s="381"/>
      <c r="E2" s="381"/>
      <c r="F2" s="381"/>
      <c r="G2" s="381"/>
      <c r="H2" s="381"/>
      <c r="I2" s="381"/>
      <c r="J2" s="200"/>
      <c r="L2" s="200"/>
      <c r="M2" s="200"/>
    </row>
    <row r="3" spans="1:13" s="1" customFormat="1" ht="18" customHeight="1">
      <c r="A3" s="381" t="s">
        <v>576</v>
      </c>
      <c r="B3" s="381"/>
      <c r="C3" s="381"/>
      <c r="D3" s="381"/>
      <c r="E3" s="381"/>
      <c r="F3" s="381"/>
      <c r="G3" s="381"/>
      <c r="H3" s="381"/>
      <c r="I3" s="381"/>
      <c r="J3" s="200"/>
      <c r="L3" s="200"/>
      <c r="M3" s="200"/>
    </row>
    <row r="4" spans="1:13" s="1" customFormat="1" ht="18" customHeight="1">
      <c r="A4" s="381" t="s">
        <v>445</v>
      </c>
      <c r="B4" s="381"/>
      <c r="C4" s="381"/>
      <c r="D4" s="381"/>
      <c r="E4" s="381"/>
      <c r="F4" s="381"/>
      <c r="G4" s="381"/>
      <c r="H4" s="381"/>
      <c r="I4" s="381"/>
      <c r="J4" s="200"/>
      <c r="L4" s="200"/>
      <c r="M4" s="200"/>
    </row>
    <row r="5" spans="1:13" s="1" customFormat="1" ht="15.75" customHeight="1">
      <c r="A5" s="7"/>
      <c r="B5" s="381" t="s">
        <v>668</v>
      </c>
      <c r="C5" s="381"/>
      <c r="D5" s="381"/>
      <c r="E5" s="381"/>
      <c r="F5" s="381"/>
      <c r="G5" s="381"/>
      <c r="H5" s="381"/>
      <c r="I5" s="381"/>
      <c r="J5" s="200"/>
      <c r="L5" s="200"/>
      <c r="M5" s="200"/>
    </row>
    <row r="6" spans="1:13" s="1" customFormat="1" ht="15.75" customHeight="1">
      <c r="A6" s="15"/>
      <c r="B6" s="11"/>
      <c r="C6" s="11"/>
      <c r="D6" s="11"/>
      <c r="E6" s="11"/>
      <c r="F6" s="11"/>
      <c r="G6" s="8"/>
      <c r="H6" s="2"/>
      <c r="I6" s="2"/>
      <c r="J6" s="200"/>
      <c r="L6" s="200"/>
      <c r="M6" s="200"/>
    </row>
    <row r="7" spans="1:13" s="1" customFormat="1" ht="12.75" customHeight="1">
      <c r="A7" s="16"/>
      <c r="B7" s="10"/>
      <c r="C7" s="10"/>
      <c r="D7" s="10"/>
      <c r="E7" s="10"/>
      <c r="F7" s="10"/>
      <c r="G7" s="8"/>
      <c r="H7" s="2"/>
      <c r="I7" s="2"/>
      <c r="J7" s="200"/>
      <c r="L7" s="200"/>
      <c r="M7" s="200"/>
    </row>
    <row r="8" spans="1:13" ht="16.5" customHeight="1">
      <c r="A8" s="396" t="s">
        <v>3</v>
      </c>
      <c r="B8" s="396"/>
      <c r="C8" s="396"/>
      <c r="D8" s="396"/>
      <c r="E8" s="396"/>
      <c r="F8" s="396"/>
      <c r="G8" s="396"/>
      <c r="H8" s="396"/>
      <c r="I8" s="396"/>
    </row>
    <row r="9" spans="1:13" ht="16.5" customHeight="1">
      <c r="A9" s="396" t="s">
        <v>632</v>
      </c>
      <c r="B9" s="396"/>
      <c r="C9" s="396"/>
      <c r="D9" s="396"/>
      <c r="E9" s="396"/>
      <c r="F9" s="396"/>
      <c r="G9" s="396"/>
      <c r="H9" s="396"/>
      <c r="I9" s="396"/>
    </row>
    <row r="10" spans="1:13" ht="15" customHeight="1">
      <c r="A10" s="17"/>
      <c r="B10" s="12"/>
      <c r="C10" s="12"/>
      <c r="D10" s="12"/>
      <c r="E10" s="12"/>
      <c r="F10" s="12"/>
      <c r="G10" s="8"/>
    </row>
    <row r="11" spans="1:13" ht="15.75">
      <c r="G11" s="262"/>
    </row>
    <row r="12" spans="1:13" ht="12.75" customHeight="1">
      <c r="A12" s="397" t="s">
        <v>4</v>
      </c>
      <c r="B12" s="398" t="s">
        <v>5</v>
      </c>
      <c r="C12" s="398" t="s">
        <v>6</v>
      </c>
      <c r="D12" s="398" t="s">
        <v>7</v>
      </c>
      <c r="E12" s="398" t="s">
        <v>8</v>
      </c>
      <c r="F12" s="398" t="s">
        <v>9</v>
      </c>
      <c r="G12" s="393" t="s">
        <v>429</v>
      </c>
      <c r="H12" s="383" t="s">
        <v>711</v>
      </c>
      <c r="I12" s="383" t="s">
        <v>710</v>
      </c>
    </row>
    <row r="13" spans="1:13" ht="50.1" customHeight="1">
      <c r="A13" s="397"/>
      <c r="B13" s="398"/>
      <c r="C13" s="398"/>
      <c r="D13" s="398"/>
      <c r="E13" s="398"/>
      <c r="F13" s="398"/>
      <c r="G13" s="394"/>
      <c r="H13" s="383"/>
      <c r="I13" s="383"/>
      <c r="J13" s="200">
        <v>485662.7</v>
      </c>
    </row>
    <row r="14" spans="1:13" ht="17.25" customHeight="1">
      <c r="A14" s="20"/>
      <c r="B14" s="3"/>
      <c r="C14" s="3"/>
      <c r="D14" s="3"/>
      <c r="E14" s="3"/>
      <c r="F14" s="3"/>
      <c r="G14" s="14"/>
      <c r="K14" s="192"/>
    </row>
    <row r="15" spans="1:13" ht="21.75" customHeight="1">
      <c r="A15" s="19" t="s">
        <v>11</v>
      </c>
      <c r="B15" s="3"/>
      <c r="E15" s="13"/>
      <c r="G15" s="188">
        <f>+G16+G104+G203+G248+G364+G409+G670</f>
        <v>461744.83468999999</v>
      </c>
      <c r="H15" s="188">
        <f t="shared" ref="H15" si="0">+H16+H104+H203+H248+H364+H409+H670</f>
        <v>460767.92697999993</v>
      </c>
      <c r="I15" s="274">
        <f>H15/G15*100</f>
        <v>99.788431264064727</v>
      </c>
      <c r="J15" s="242">
        <v>460767.92697999999</v>
      </c>
      <c r="K15" s="237">
        <f>I15-J15</f>
        <v>-460668.13854873594</v>
      </c>
    </row>
    <row r="16" spans="1:13" ht="51" customHeight="1">
      <c r="A16" s="165" t="s">
        <v>12</v>
      </c>
      <c r="B16" s="3">
        <v>802</v>
      </c>
      <c r="G16" s="188">
        <f>+G17+G25</f>
        <v>60378.178949999987</v>
      </c>
      <c r="H16" s="188">
        <f t="shared" ref="H16" si="1">+H17+H25</f>
        <v>60158.094499999999</v>
      </c>
      <c r="I16" s="274">
        <f t="shared" ref="I16:I79" si="2">H16/G16*100</f>
        <v>99.635490082961525</v>
      </c>
      <c r="J16" s="191">
        <f>J15-H15</f>
        <v>0</v>
      </c>
    </row>
    <row r="17" spans="1:13" ht="15.75">
      <c r="A17" s="20" t="s">
        <v>13</v>
      </c>
      <c r="B17" s="3">
        <v>802</v>
      </c>
      <c r="C17" s="3" t="s">
        <v>14</v>
      </c>
      <c r="D17" s="3"/>
      <c r="G17" s="188">
        <f t="shared" ref="G17:H23" si="3">+G18</f>
        <v>12153.7</v>
      </c>
      <c r="H17" s="188">
        <f t="shared" si="3"/>
        <v>12153.69958</v>
      </c>
      <c r="I17" s="274">
        <f t="shared" si="2"/>
        <v>99.999996544262231</v>
      </c>
    </row>
    <row r="18" spans="1:13" ht="32.25" customHeight="1">
      <c r="A18" s="20" t="s">
        <v>15</v>
      </c>
      <c r="B18" s="3">
        <v>802</v>
      </c>
      <c r="C18" s="3" t="s">
        <v>14</v>
      </c>
      <c r="D18" s="3" t="s">
        <v>98</v>
      </c>
      <c r="G18" s="188">
        <f t="shared" si="3"/>
        <v>12153.7</v>
      </c>
      <c r="H18" s="188">
        <f t="shared" si="3"/>
        <v>12153.69958</v>
      </c>
      <c r="I18" s="274">
        <f t="shared" si="2"/>
        <v>99.999996544262231</v>
      </c>
      <c r="K18" s="261" t="s">
        <v>33</v>
      </c>
      <c r="L18" s="191">
        <f>+I364+I410+I671</f>
        <v>299.99350443490783</v>
      </c>
      <c r="M18" s="191">
        <f>+J364+J410+J671</f>
        <v>0</v>
      </c>
    </row>
    <row r="19" spans="1:13" ht="31.5">
      <c r="A19" s="20" t="s">
        <v>431</v>
      </c>
      <c r="B19" s="3">
        <v>802</v>
      </c>
      <c r="C19" s="3" t="s">
        <v>14</v>
      </c>
      <c r="D19" s="3" t="s">
        <v>98</v>
      </c>
      <c r="E19" s="3" t="s">
        <v>312</v>
      </c>
      <c r="F19" s="3" t="s">
        <v>17</v>
      </c>
      <c r="G19" s="188">
        <f t="shared" si="3"/>
        <v>12153.7</v>
      </c>
      <c r="H19" s="188">
        <f t="shared" si="3"/>
        <v>12153.69958</v>
      </c>
      <c r="I19" s="274">
        <f t="shared" si="2"/>
        <v>99.999996544262231</v>
      </c>
      <c r="K19" s="261" t="s">
        <v>16</v>
      </c>
      <c r="L19" s="191">
        <f>+I524+I706</f>
        <v>200</v>
      </c>
      <c r="M19" s="191">
        <f>+J524+J706</f>
        <v>138.04007547169812</v>
      </c>
    </row>
    <row r="20" spans="1:13" ht="63">
      <c r="A20" s="21" t="s">
        <v>18</v>
      </c>
      <c r="B20" s="3">
        <v>802</v>
      </c>
      <c r="C20" s="3" t="s">
        <v>14</v>
      </c>
      <c r="D20" s="3" t="s">
        <v>98</v>
      </c>
      <c r="E20" s="3" t="s">
        <v>313</v>
      </c>
      <c r="F20" s="3"/>
      <c r="G20" s="188">
        <f t="shared" si="3"/>
        <v>12153.7</v>
      </c>
      <c r="H20" s="188">
        <f t="shared" si="3"/>
        <v>12153.69958</v>
      </c>
      <c r="I20" s="274">
        <f t="shared" si="2"/>
        <v>99.999996544262231</v>
      </c>
      <c r="K20" s="261" t="s">
        <v>98</v>
      </c>
      <c r="L20" s="191">
        <f>+I539</f>
        <v>99.316181942568534</v>
      </c>
      <c r="M20" s="191">
        <f>+J539</f>
        <v>-75.609819999999999</v>
      </c>
    </row>
    <row r="21" spans="1:13" ht="49.5" customHeight="1">
      <c r="A21" s="20" t="s">
        <v>20</v>
      </c>
      <c r="B21" s="3">
        <v>802</v>
      </c>
      <c r="C21" s="3" t="s">
        <v>14</v>
      </c>
      <c r="D21" s="3" t="s">
        <v>98</v>
      </c>
      <c r="E21" s="3" t="s">
        <v>19</v>
      </c>
      <c r="F21" s="3" t="s">
        <v>17</v>
      </c>
      <c r="G21" s="188">
        <f t="shared" si="3"/>
        <v>12153.7</v>
      </c>
      <c r="H21" s="188">
        <f t="shared" si="3"/>
        <v>12153.69958</v>
      </c>
      <c r="I21" s="274">
        <f t="shared" si="2"/>
        <v>99.999996544262231</v>
      </c>
      <c r="K21" s="261" t="s">
        <v>71</v>
      </c>
      <c r="L21" s="191">
        <f>+I203+I555+I711</f>
        <v>291.64162038749089</v>
      </c>
      <c r="M21" s="191">
        <f>+J203+J555+J711</f>
        <v>435.42677419354834</v>
      </c>
    </row>
    <row r="22" spans="1:13" ht="63" customHeight="1">
      <c r="A22" s="20" t="s">
        <v>21</v>
      </c>
      <c r="B22" s="3">
        <v>802</v>
      </c>
      <c r="C22" s="3" t="s">
        <v>14</v>
      </c>
      <c r="D22" s="3" t="s">
        <v>98</v>
      </c>
      <c r="E22" s="3" t="s">
        <v>19</v>
      </c>
      <c r="F22" s="3" t="s">
        <v>22</v>
      </c>
      <c r="G22" s="188">
        <f t="shared" si="3"/>
        <v>12153.7</v>
      </c>
      <c r="H22" s="188">
        <f t="shared" si="3"/>
        <v>12153.69958</v>
      </c>
      <c r="I22" s="274">
        <f t="shared" si="2"/>
        <v>99.999996544262231</v>
      </c>
      <c r="K22" s="261" t="s">
        <v>147</v>
      </c>
      <c r="L22" s="191">
        <f>+I579</f>
        <v>99.998572565799293</v>
      </c>
      <c r="M22" s="191">
        <f>+J579</f>
        <v>292.39999999999998</v>
      </c>
    </row>
    <row r="23" spans="1:13" ht="15.75">
      <c r="A23" s="20" t="s">
        <v>23</v>
      </c>
      <c r="B23" s="3">
        <v>802</v>
      </c>
      <c r="C23" s="3" t="s">
        <v>14</v>
      </c>
      <c r="D23" s="3" t="s">
        <v>98</v>
      </c>
      <c r="E23" s="3" t="s">
        <v>19</v>
      </c>
      <c r="F23" s="3" t="s">
        <v>24</v>
      </c>
      <c r="G23" s="188">
        <f t="shared" si="3"/>
        <v>12153.7</v>
      </c>
      <c r="H23" s="188">
        <f t="shared" si="3"/>
        <v>12153.69958</v>
      </c>
      <c r="I23" s="274">
        <f t="shared" si="2"/>
        <v>99.999996544262231</v>
      </c>
      <c r="K23" s="261" t="s">
        <v>14</v>
      </c>
      <c r="L23" s="191">
        <f>+I17+I249+I598</f>
        <v>299.89528708349951</v>
      </c>
      <c r="M23" s="191">
        <f>+J17+J249+J598</f>
        <v>-541.90446954354263</v>
      </c>
    </row>
    <row r="24" spans="1:13" ht="94.5">
      <c r="A24" s="20" t="s">
        <v>25</v>
      </c>
      <c r="B24" s="3">
        <v>802</v>
      </c>
      <c r="C24" s="3" t="s">
        <v>14</v>
      </c>
      <c r="D24" s="3" t="s">
        <v>98</v>
      </c>
      <c r="E24" s="3" t="s">
        <v>19</v>
      </c>
      <c r="F24" s="3" t="s">
        <v>26</v>
      </c>
      <c r="G24" s="234">
        <v>12153.7</v>
      </c>
      <c r="H24" s="188">
        <v>12153.69958</v>
      </c>
      <c r="I24" s="274">
        <f t="shared" si="2"/>
        <v>99.999996544262231</v>
      </c>
      <c r="J24" s="203" t="s">
        <v>688</v>
      </c>
      <c r="K24" s="202" t="s">
        <v>27</v>
      </c>
      <c r="L24" s="241">
        <f>+I25</f>
        <v>99.543625903707166</v>
      </c>
      <c r="M24" s="241">
        <f>+J25</f>
        <v>0</v>
      </c>
    </row>
    <row r="25" spans="1:13" ht="31.5">
      <c r="A25" s="20" t="s">
        <v>30</v>
      </c>
      <c r="B25" s="3" t="s">
        <v>31</v>
      </c>
      <c r="C25" s="3" t="s">
        <v>27</v>
      </c>
      <c r="D25" s="3"/>
      <c r="E25" s="3"/>
      <c r="F25" s="3"/>
      <c r="G25" s="188">
        <f>+G26+G79</f>
        <v>48224.47894999999</v>
      </c>
      <c r="H25" s="188">
        <f t="shared" ref="H25" si="4">+H26+H79</f>
        <v>48004.394919999999</v>
      </c>
      <c r="I25" s="274">
        <f t="shared" si="2"/>
        <v>99.543625903707166</v>
      </c>
      <c r="K25" s="261" t="s">
        <v>85</v>
      </c>
      <c r="L25" s="191">
        <f>+I104+I349+I615</f>
        <v>295.77586371151671</v>
      </c>
      <c r="M25" s="191">
        <f>+J104+J349+J615</f>
        <v>39883601.553305261</v>
      </c>
    </row>
    <row r="26" spans="1:13" ht="15.75">
      <c r="A26" s="20" t="s">
        <v>32</v>
      </c>
      <c r="B26" s="3">
        <v>802</v>
      </c>
      <c r="C26" s="3" t="s">
        <v>27</v>
      </c>
      <c r="D26" s="3" t="s">
        <v>33</v>
      </c>
      <c r="E26" s="3" t="s">
        <v>29</v>
      </c>
      <c r="F26" s="3" t="s">
        <v>17</v>
      </c>
      <c r="G26" s="188">
        <f>+G27+G71</f>
        <v>45687.704239999992</v>
      </c>
      <c r="H26" s="188">
        <f t="shared" ref="H26" si="5">+H27+H71</f>
        <v>45467.622210000001</v>
      </c>
      <c r="I26" s="274">
        <f t="shared" si="2"/>
        <v>99.51829045984914</v>
      </c>
      <c r="K26" s="261" t="s">
        <v>215</v>
      </c>
      <c r="L26" s="191">
        <f>+I639</f>
        <v>100</v>
      </c>
      <c r="M26" s="191">
        <f>+J639</f>
        <v>0</v>
      </c>
    </row>
    <row r="27" spans="1:13" ht="31.5">
      <c r="A27" s="20" t="s">
        <v>30</v>
      </c>
      <c r="B27" s="3" t="s">
        <v>31</v>
      </c>
      <c r="C27" s="3" t="s">
        <v>27</v>
      </c>
      <c r="D27" s="3" t="s">
        <v>33</v>
      </c>
      <c r="E27" s="3" t="s">
        <v>320</v>
      </c>
      <c r="F27" s="3"/>
      <c r="G27" s="188">
        <f>+G28+G33+G42</f>
        <v>45295.204239999992</v>
      </c>
      <c r="H27" s="188">
        <f>+H28+H33+H42+H48+H52</f>
        <v>45295.197209999998</v>
      </c>
      <c r="I27" s="274">
        <f t="shared" si="2"/>
        <v>99.999984479593124</v>
      </c>
      <c r="K27" s="261" t="s">
        <v>159</v>
      </c>
      <c r="L27" s="191">
        <f>+I665</f>
        <v>99.215505376344097</v>
      </c>
      <c r="M27" s="191">
        <f>+J665</f>
        <v>1208.8</v>
      </c>
    </row>
    <row r="28" spans="1:13" ht="31.5">
      <c r="A28" s="20" t="s">
        <v>34</v>
      </c>
      <c r="B28" s="3">
        <v>802</v>
      </c>
      <c r="C28" s="3" t="s">
        <v>27</v>
      </c>
      <c r="D28" s="3" t="s">
        <v>33</v>
      </c>
      <c r="E28" s="3" t="s">
        <v>321</v>
      </c>
      <c r="F28" s="3"/>
      <c r="G28" s="188">
        <f>+G29</f>
        <v>10812.21</v>
      </c>
      <c r="H28" s="188">
        <f t="shared" ref="H28:H29" si="6">+H29</f>
        <v>10812.20378</v>
      </c>
      <c r="I28" s="274">
        <f t="shared" si="2"/>
        <v>99.999942472445511</v>
      </c>
      <c r="K28" s="261" t="s">
        <v>290</v>
      </c>
      <c r="L28" s="191">
        <f>+I729</f>
        <v>99.992037638147494</v>
      </c>
      <c r="M28" s="191">
        <f>+J729</f>
        <v>0</v>
      </c>
    </row>
    <row r="29" spans="1:13" ht="54.75" customHeight="1">
      <c r="A29" s="20" t="s">
        <v>35</v>
      </c>
      <c r="B29" s="3">
        <v>802</v>
      </c>
      <c r="C29" s="3" t="s">
        <v>27</v>
      </c>
      <c r="D29" s="3" t="s">
        <v>33</v>
      </c>
      <c r="E29" s="3" t="s">
        <v>322</v>
      </c>
      <c r="F29" s="3" t="s">
        <v>17</v>
      </c>
      <c r="G29" s="188">
        <f>+G30</f>
        <v>10812.21</v>
      </c>
      <c r="H29" s="188">
        <f t="shared" si="6"/>
        <v>10812.20378</v>
      </c>
      <c r="I29" s="274">
        <f t="shared" si="2"/>
        <v>99.999942472445511</v>
      </c>
      <c r="L29" s="191">
        <f>SUM(L18:L28)</f>
        <v>1985.3721990439815</v>
      </c>
    </row>
    <row r="30" spans="1:13" ht="67.5" customHeight="1">
      <c r="A30" s="20" t="s">
        <v>21</v>
      </c>
      <c r="B30" s="3">
        <v>802</v>
      </c>
      <c r="C30" s="3" t="s">
        <v>27</v>
      </c>
      <c r="D30" s="3" t="s">
        <v>33</v>
      </c>
      <c r="E30" s="3" t="s">
        <v>322</v>
      </c>
      <c r="F30" s="3" t="s">
        <v>22</v>
      </c>
      <c r="G30" s="188">
        <f>+G31</f>
        <v>10812.21</v>
      </c>
      <c r="H30" s="188">
        <f t="shared" ref="H30:H31" si="7">+H31</f>
        <v>10812.20378</v>
      </c>
      <c r="I30" s="274">
        <f t="shared" si="2"/>
        <v>99.999942472445511</v>
      </c>
    </row>
    <row r="31" spans="1:13" ht="15.75">
      <c r="A31" s="20" t="s">
        <v>23</v>
      </c>
      <c r="B31" s="3">
        <v>802</v>
      </c>
      <c r="C31" s="3" t="s">
        <v>27</v>
      </c>
      <c r="D31" s="3" t="s">
        <v>33</v>
      </c>
      <c r="E31" s="3" t="s">
        <v>322</v>
      </c>
      <c r="F31" s="3" t="s">
        <v>24</v>
      </c>
      <c r="G31" s="188">
        <f>+G32</f>
        <v>10812.21</v>
      </c>
      <c r="H31" s="188">
        <f t="shared" si="7"/>
        <v>10812.20378</v>
      </c>
      <c r="I31" s="274">
        <f t="shared" si="2"/>
        <v>99.999942472445511</v>
      </c>
    </row>
    <row r="32" spans="1:13" ht="94.5">
      <c r="A32" s="20" t="s">
        <v>25</v>
      </c>
      <c r="B32" s="3">
        <v>802</v>
      </c>
      <c r="C32" s="3" t="s">
        <v>27</v>
      </c>
      <c r="D32" s="3" t="s">
        <v>33</v>
      </c>
      <c r="E32" s="3" t="s">
        <v>322</v>
      </c>
      <c r="F32" s="3" t="s">
        <v>26</v>
      </c>
      <c r="G32" s="234">
        <v>10812.21</v>
      </c>
      <c r="H32" s="188">
        <v>10812.20378</v>
      </c>
      <c r="I32" s="274">
        <f t="shared" si="2"/>
        <v>99.999942472445511</v>
      </c>
      <c r="J32" s="395" t="s">
        <v>689</v>
      </c>
      <c r="K32" s="395"/>
      <c r="L32" s="200" t="s">
        <v>690</v>
      </c>
    </row>
    <row r="33" spans="1:13" s="162" customFormat="1" ht="31.5">
      <c r="A33" s="263" t="s">
        <v>34</v>
      </c>
      <c r="B33" s="3">
        <v>802</v>
      </c>
      <c r="C33" s="3" t="s">
        <v>27</v>
      </c>
      <c r="D33" s="3" t="s">
        <v>33</v>
      </c>
      <c r="E33" s="3" t="s">
        <v>435</v>
      </c>
      <c r="F33" s="3"/>
      <c r="G33" s="188">
        <f>G34+G38</f>
        <v>25.536999999999999</v>
      </c>
      <c r="H33" s="188">
        <f>H34+H38</f>
        <v>25.536999999999999</v>
      </c>
      <c r="I33" s="274">
        <f t="shared" si="2"/>
        <v>100</v>
      </c>
      <c r="J33" s="238">
        <f>J32-I32</f>
        <v>10712.210057527554</v>
      </c>
      <c r="L33" s="238"/>
      <c r="M33" s="238"/>
    </row>
    <row r="34" spans="1:13" s="162" customFormat="1" ht="28.5" hidden="1" customHeight="1">
      <c r="A34" s="264" t="s">
        <v>559</v>
      </c>
      <c r="B34" s="3">
        <v>802</v>
      </c>
      <c r="C34" s="3" t="s">
        <v>27</v>
      </c>
      <c r="D34" s="3" t="s">
        <v>33</v>
      </c>
      <c r="E34" s="3" t="s">
        <v>558</v>
      </c>
      <c r="F34" s="3"/>
      <c r="G34" s="188">
        <f t="shared" ref="G34:H36" si="8">G35</f>
        <v>0</v>
      </c>
      <c r="H34" s="188">
        <f t="shared" si="8"/>
        <v>0</v>
      </c>
      <c r="I34" s="274" t="e">
        <f t="shared" si="2"/>
        <v>#DIV/0!</v>
      </c>
      <c r="J34" s="238"/>
      <c r="L34" s="238"/>
      <c r="M34" s="238"/>
    </row>
    <row r="35" spans="1:13" s="162" customFormat="1" ht="63" hidden="1">
      <c r="A35" s="263" t="s">
        <v>21</v>
      </c>
      <c r="B35" s="3">
        <v>802</v>
      </c>
      <c r="C35" s="3" t="s">
        <v>27</v>
      </c>
      <c r="D35" s="3" t="s">
        <v>33</v>
      </c>
      <c r="E35" s="3" t="s">
        <v>558</v>
      </c>
      <c r="F35" s="3" t="s">
        <v>22</v>
      </c>
      <c r="G35" s="188">
        <f t="shared" si="8"/>
        <v>0</v>
      </c>
      <c r="H35" s="188">
        <f t="shared" si="8"/>
        <v>0</v>
      </c>
      <c r="I35" s="274" t="e">
        <f t="shared" si="2"/>
        <v>#DIV/0!</v>
      </c>
      <c r="J35" s="238"/>
      <c r="L35" s="238"/>
      <c r="M35" s="238"/>
    </row>
    <row r="36" spans="1:13" s="162" customFormat="1" ht="15.75" hidden="1">
      <c r="A36" s="263" t="s">
        <v>23</v>
      </c>
      <c r="B36" s="3">
        <v>802</v>
      </c>
      <c r="C36" s="3" t="s">
        <v>27</v>
      </c>
      <c r="D36" s="3" t="s">
        <v>33</v>
      </c>
      <c r="E36" s="3" t="s">
        <v>558</v>
      </c>
      <c r="F36" s="3" t="s">
        <v>24</v>
      </c>
      <c r="G36" s="188">
        <f t="shared" si="8"/>
        <v>0</v>
      </c>
      <c r="H36" s="188">
        <f t="shared" si="8"/>
        <v>0</v>
      </c>
      <c r="I36" s="274" t="e">
        <f t="shared" si="2"/>
        <v>#DIV/0!</v>
      </c>
      <c r="J36" s="238"/>
      <c r="L36" s="238"/>
      <c r="M36" s="238"/>
    </row>
    <row r="37" spans="1:13" s="162" customFormat="1" ht="29.25" hidden="1" customHeight="1">
      <c r="A37" s="263" t="s">
        <v>25</v>
      </c>
      <c r="B37" s="3">
        <v>802</v>
      </c>
      <c r="C37" s="3" t="s">
        <v>27</v>
      </c>
      <c r="D37" s="3" t="s">
        <v>33</v>
      </c>
      <c r="E37" s="3" t="s">
        <v>558</v>
      </c>
      <c r="F37" s="3" t="s">
        <v>26</v>
      </c>
      <c r="G37" s="188"/>
      <c r="H37" s="188"/>
      <c r="I37" s="274" t="e">
        <f t="shared" si="2"/>
        <v>#DIV/0!</v>
      </c>
      <c r="J37" s="238"/>
      <c r="L37" s="238"/>
      <c r="M37" s="238"/>
    </row>
    <row r="38" spans="1:13" s="162" customFormat="1" ht="28.5" customHeight="1">
      <c r="A38" s="264" t="s">
        <v>436</v>
      </c>
      <c r="B38" s="3">
        <v>802</v>
      </c>
      <c r="C38" s="3" t="s">
        <v>27</v>
      </c>
      <c r="D38" s="3" t="s">
        <v>33</v>
      </c>
      <c r="E38" s="3" t="s">
        <v>439</v>
      </c>
      <c r="F38" s="3"/>
      <c r="G38" s="188">
        <f t="shared" ref="G38:H40" si="9">G39</f>
        <v>25.536999999999999</v>
      </c>
      <c r="H38" s="188">
        <f t="shared" si="9"/>
        <v>25.536999999999999</v>
      </c>
      <c r="I38" s="274">
        <f t="shared" si="2"/>
        <v>100</v>
      </c>
      <c r="J38" s="238"/>
      <c r="L38" s="238"/>
      <c r="M38" s="238"/>
    </row>
    <row r="39" spans="1:13" s="162" customFormat="1" ht="63">
      <c r="A39" s="263" t="s">
        <v>21</v>
      </c>
      <c r="B39" s="3">
        <v>802</v>
      </c>
      <c r="C39" s="3" t="s">
        <v>27</v>
      </c>
      <c r="D39" s="3" t="s">
        <v>33</v>
      </c>
      <c r="E39" s="3" t="s">
        <v>439</v>
      </c>
      <c r="F39" s="3" t="s">
        <v>22</v>
      </c>
      <c r="G39" s="188">
        <f t="shared" si="9"/>
        <v>25.536999999999999</v>
      </c>
      <c r="H39" s="188">
        <f t="shared" si="9"/>
        <v>25.536999999999999</v>
      </c>
      <c r="I39" s="274">
        <f t="shared" si="2"/>
        <v>100</v>
      </c>
      <c r="J39" s="238"/>
      <c r="L39" s="238"/>
      <c r="M39" s="238"/>
    </row>
    <row r="40" spans="1:13" s="162" customFormat="1" ht="15.75">
      <c r="A40" s="263" t="s">
        <v>23</v>
      </c>
      <c r="B40" s="3">
        <v>802</v>
      </c>
      <c r="C40" s="3" t="s">
        <v>27</v>
      </c>
      <c r="D40" s="3" t="s">
        <v>33</v>
      </c>
      <c r="E40" s="3" t="s">
        <v>439</v>
      </c>
      <c r="F40" s="3" t="s">
        <v>24</v>
      </c>
      <c r="G40" s="188">
        <f t="shared" si="9"/>
        <v>25.536999999999999</v>
      </c>
      <c r="H40" s="188">
        <f t="shared" si="9"/>
        <v>25.536999999999999</v>
      </c>
      <c r="I40" s="274">
        <f t="shared" si="2"/>
        <v>100</v>
      </c>
      <c r="J40" s="238"/>
      <c r="L40" s="238"/>
      <c r="M40" s="238"/>
    </row>
    <row r="41" spans="1:13" s="162" customFormat="1" ht="29.25" customHeight="1">
      <c r="A41" s="263" t="s">
        <v>25</v>
      </c>
      <c r="B41" s="3">
        <v>802</v>
      </c>
      <c r="C41" s="3" t="s">
        <v>27</v>
      </c>
      <c r="D41" s="3" t="s">
        <v>33</v>
      </c>
      <c r="E41" s="3" t="s">
        <v>439</v>
      </c>
      <c r="F41" s="3" t="s">
        <v>574</v>
      </c>
      <c r="G41" s="234">
        <v>25.536999999999999</v>
      </c>
      <c r="H41" s="188">
        <v>25.536999999999999</v>
      </c>
      <c r="I41" s="274">
        <f t="shared" si="2"/>
        <v>100</v>
      </c>
      <c r="J41" s="238"/>
      <c r="L41" s="238"/>
      <c r="M41" s="238"/>
    </row>
    <row r="42" spans="1:13" ht="47.25">
      <c r="A42" s="20" t="s">
        <v>36</v>
      </c>
      <c r="B42" s="3">
        <v>802</v>
      </c>
      <c r="C42" s="3" t="s">
        <v>27</v>
      </c>
      <c r="D42" s="3" t="s">
        <v>33</v>
      </c>
      <c r="E42" s="3" t="s">
        <v>314</v>
      </c>
      <c r="F42" s="3"/>
      <c r="G42" s="188">
        <f>+G43+G56</f>
        <v>34457.457239999996</v>
      </c>
      <c r="H42" s="188">
        <f>+H43+H56</f>
        <v>33737.236429999997</v>
      </c>
      <c r="I42" s="274">
        <f t="shared" si="2"/>
        <v>97.909826006650519</v>
      </c>
    </row>
    <row r="43" spans="1:13" ht="31.5">
      <c r="A43" s="20" t="s">
        <v>37</v>
      </c>
      <c r="B43" s="3">
        <v>802</v>
      </c>
      <c r="C43" s="3" t="s">
        <v>27</v>
      </c>
      <c r="D43" s="3" t="s">
        <v>33</v>
      </c>
      <c r="E43" s="3" t="s">
        <v>315</v>
      </c>
      <c r="F43" s="3"/>
      <c r="G43" s="188">
        <f>+G44+G48+G53</f>
        <v>15530.748169999999</v>
      </c>
      <c r="H43" s="188">
        <f t="shared" ref="H43:H45" si="10">+H44</f>
        <v>14810.52817</v>
      </c>
      <c r="I43" s="274">
        <f t="shared" si="2"/>
        <v>95.36261877331053</v>
      </c>
    </row>
    <row r="44" spans="1:13" ht="47.25">
      <c r="A44" s="20" t="s">
        <v>38</v>
      </c>
      <c r="B44" s="3">
        <v>802</v>
      </c>
      <c r="C44" s="3" t="s">
        <v>27</v>
      </c>
      <c r="D44" s="3" t="s">
        <v>33</v>
      </c>
      <c r="E44" s="3" t="s">
        <v>316</v>
      </c>
      <c r="F44" s="3"/>
      <c r="G44" s="188">
        <f>+G45</f>
        <v>14810.52817</v>
      </c>
      <c r="H44" s="188">
        <f t="shared" si="10"/>
        <v>14810.52817</v>
      </c>
      <c r="I44" s="274">
        <f t="shared" si="2"/>
        <v>100</v>
      </c>
    </row>
    <row r="45" spans="1:13" ht="15.75">
      <c r="A45" s="20" t="s">
        <v>23</v>
      </c>
      <c r="B45" s="3">
        <v>802</v>
      </c>
      <c r="C45" s="3" t="s">
        <v>27</v>
      </c>
      <c r="D45" s="3" t="s">
        <v>33</v>
      </c>
      <c r="E45" s="3" t="s">
        <v>316</v>
      </c>
      <c r="F45" s="3" t="s">
        <v>22</v>
      </c>
      <c r="G45" s="188">
        <f>+G46</f>
        <v>14810.52817</v>
      </c>
      <c r="H45" s="188">
        <f t="shared" si="10"/>
        <v>14810.52817</v>
      </c>
      <c r="I45" s="274">
        <f t="shared" si="2"/>
        <v>100</v>
      </c>
    </row>
    <row r="46" spans="1:13" ht="94.5">
      <c r="A46" s="20" t="s">
        <v>25</v>
      </c>
      <c r="B46" s="3">
        <v>802</v>
      </c>
      <c r="C46" s="3" t="s">
        <v>27</v>
      </c>
      <c r="D46" s="3" t="s">
        <v>33</v>
      </c>
      <c r="E46" s="3" t="s">
        <v>316</v>
      </c>
      <c r="F46" s="3" t="s">
        <v>24</v>
      </c>
      <c r="G46" s="188">
        <f>+G47</f>
        <v>14810.52817</v>
      </c>
      <c r="H46" s="188">
        <f>+H47</f>
        <v>14810.52817</v>
      </c>
      <c r="I46" s="274">
        <f t="shared" si="2"/>
        <v>100</v>
      </c>
    </row>
    <row r="47" spans="1:13" ht="94.5">
      <c r="A47" s="20" t="s">
        <v>25</v>
      </c>
      <c r="B47" s="3">
        <v>802</v>
      </c>
      <c r="C47" s="3" t="s">
        <v>27</v>
      </c>
      <c r="D47" s="3" t="s">
        <v>33</v>
      </c>
      <c r="E47" s="3" t="s">
        <v>316</v>
      </c>
      <c r="F47" s="3" t="s">
        <v>26</v>
      </c>
      <c r="G47" s="234">
        <v>14810.52817</v>
      </c>
      <c r="H47" s="188">
        <v>14810.52817</v>
      </c>
      <c r="I47" s="274">
        <f t="shared" si="2"/>
        <v>100</v>
      </c>
      <c r="J47" s="395" t="s">
        <v>691</v>
      </c>
      <c r="K47" s="395"/>
    </row>
    <row r="48" spans="1:13" ht="94.5">
      <c r="A48" s="20" t="s">
        <v>657</v>
      </c>
      <c r="B48" s="3">
        <v>802</v>
      </c>
      <c r="C48" s="3" t="s">
        <v>27</v>
      </c>
      <c r="D48" s="3" t="s">
        <v>33</v>
      </c>
      <c r="E48" s="3" t="s">
        <v>658</v>
      </c>
      <c r="F48" s="3"/>
      <c r="G48" s="188">
        <f t="shared" ref="G48:H54" si="11">G49</f>
        <v>576.17600000000004</v>
      </c>
      <c r="H48" s="188">
        <f t="shared" si="11"/>
        <v>576.17600000000004</v>
      </c>
      <c r="I48" s="274">
        <f t="shared" si="2"/>
        <v>100</v>
      </c>
      <c r="J48" s="261">
        <f>J47-I47</f>
        <v>14710.52817</v>
      </c>
    </row>
    <row r="49" spans="1:10" ht="15.75">
      <c r="A49" s="20" t="s">
        <v>23</v>
      </c>
      <c r="B49" s="3">
        <v>802</v>
      </c>
      <c r="C49" s="3" t="s">
        <v>27</v>
      </c>
      <c r="D49" s="3" t="s">
        <v>33</v>
      </c>
      <c r="E49" s="3" t="s">
        <v>658</v>
      </c>
      <c r="F49" s="3" t="s">
        <v>22</v>
      </c>
      <c r="G49" s="188">
        <f t="shared" si="11"/>
        <v>576.17600000000004</v>
      </c>
      <c r="H49" s="188">
        <f t="shared" si="11"/>
        <v>576.17600000000004</v>
      </c>
      <c r="I49" s="274">
        <f t="shared" si="2"/>
        <v>100</v>
      </c>
    </row>
    <row r="50" spans="1:10" ht="94.5">
      <c r="A50" s="20" t="s">
        <v>25</v>
      </c>
      <c r="B50" s="3">
        <v>802</v>
      </c>
      <c r="C50" s="3" t="s">
        <v>27</v>
      </c>
      <c r="D50" s="3" t="s">
        <v>33</v>
      </c>
      <c r="E50" s="3" t="s">
        <v>658</v>
      </c>
      <c r="F50" s="3" t="s">
        <v>24</v>
      </c>
      <c r="G50" s="188">
        <f t="shared" si="11"/>
        <v>576.17600000000004</v>
      </c>
      <c r="H50" s="188">
        <f t="shared" si="11"/>
        <v>576.17600000000004</v>
      </c>
      <c r="I50" s="274">
        <f t="shared" si="2"/>
        <v>100</v>
      </c>
    </row>
    <row r="51" spans="1:10" ht="31.5">
      <c r="A51" s="20" t="s">
        <v>575</v>
      </c>
      <c r="B51" s="3">
        <v>802</v>
      </c>
      <c r="C51" s="3" t="s">
        <v>27</v>
      </c>
      <c r="D51" s="3" t="s">
        <v>33</v>
      </c>
      <c r="E51" s="3" t="s">
        <v>658</v>
      </c>
      <c r="F51" s="3" t="s">
        <v>574</v>
      </c>
      <c r="G51" s="234">
        <v>576.17600000000004</v>
      </c>
      <c r="H51" s="188">
        <v>576.17600000000004</v>
      </c>
      <c r="I51" s="274">
        <f t="shared" si="2"/>
        <v>100</v>
      </c>
    </row>
    <row r="52" spans="1:10" ht="78.75">
      <c r="A52" s="20" t="s">
        <v>659</v>
      </c>
      <c r="B52" s="3">
        <v>802</v>
      </c>
      <c r="C52" s="3" t="s">
        <v>27</v>
      </c>
      <c r="D52" s="3" t="s">
        <v>33</v>
      </c>
      <c r="E52" s="3" t="s">
        <v>660</v>
      </c>
      <c r="F52" s="3"/>
      <c r="G52" s="188">
        <f t="shared" si="11"/>
        <v>144.04400000000001</v>
      </c>
      <c r="H52" s="188">
        <f t="shared" si="11"/>
        <v>144.04400000000001</v>
      </c>
      <c r="I52" s="274">
        <f t="shared" si="2"/>
        <v>100</v>
      </c>
    </row>
    <row r="53" spans="1:10" ht="15.75">
      <c r="A53" s="20" t="s">
        <v>23</v>
      </c>
      <c r="B53" s="3">
        <v>802</v>
      </c>
      <c r="C53" s="3" t="s">
        <v>27</v>
      </c>
      <c r="D53" s="3" t="s">
        <v>33</v>
      </c>
      <c r="E53" s="3" t="s">
        <v>660</v>
      </c>
      <c r="F53" s="3" t="s">
        <v>22</v>
      </c>
      <c r="G53" s="188">
        <f t="shared" si="11"/>
        <v>144.04400000000001</v>
      </c>
      <c r="H53" s="188">
        <f t="shared" si="11"/>
        <v>144.04400000000001</v>
      </c>
      <c r="I53" s="274">
        <f t="shared" si="2"/>
        <v>100</v>
      </c>
    </row>
    <row r="54" spans="1:10" ht="94.5">
      <c r="A54" s="20" t="s">
        <v>25</v>
      </c>
      <c r="B54" s="3">
        <v>802</v>
      </c>
      <c r="C54" s="3" t="s">
        <v>27</v>
      </c>
      <c r="D54" s="3" t="s">
        <v>33</v>
      </c>
      <c r="E54" s="3" t="s">
        <v>660</v>
      </c>
      <c r="F54" s="3" t="s">
        <v>24</v>
      </c>
      <c r="G54" s="188">
        <f t="shared" si="11"/>
        <v>144.04400000000001</v>
      </c>
      <c r="H54" s="188">
        <f t="shared" si="11"/>
        <v>144.04400000000001</v>
      </c>
      <c r="I54" s="274">
        <f t="shared" si="2"/>
        <v>100</v>
      </c>
    </row>
    <row r="55" spans="1:10" ht="31.5">
      <c r="A55" s="20" t="s">
        <v>575</v>
      </c>
      <c r="B55" s="3">
        <v>802</v>
      </c>
      <c r="C55" s="3" t="s">
        <v>27</v>
      </c>
      <c r="D55" s="3" t="s">
        <v>33</v>
      </c>
      <c r="E55" s="3" t="s">
        <v>660</v>
      </c>
      <c r="F55" s="3" t="s">
        <v>574</v>
      </c>
      <c r="G55" s="234">
        <v>144.04400000000001</v>
      </c>
      <c r="H55" s="188">
        <v>144.04400000000001</v>
      </c>
      <c r="I55" s="274">
        <f t="shared" si="2"/>
        <v>100</v>
      </c>
    </row>
    <row r="56" spans="1:10" ht="63">
      <c r="A56" s="20" t="s">
        <v>40</v>
      </c>
      <c r="B56" s="3">
        <v>802</v>
      </c>
      <c r="C56" s="3" t="s">
        <v>27</v>
      </c>
      <c r="D56" s="3" t="s">
        <v>33</v>
      </c>
      <c r="E56" s="3" t="s">
        <v>319</v>
      </c>
      <c r="F56" s="3" t="s">
        <v>17</v>
      </c>
      <c r="G56" s="234">
        <f>+G57</f>
        <v>18926.709069999997</v>
      </c>
      <c r="H56" s="188">
        <f t="shared" ref="H56" si="12">+H57</f>
        <v>18926.708259999999</v>
      </c>
      <c r="I56" s="274">
        <f t="shared" si="2"/>
        <v>99.999995720333658</v>
      </c>
    </row>
    <row r="57" spans="1:10" ht="39.75" customHeight="1">
      <c r="A57" s="20" t="s">
        <v>41</v>
      </c>
      <c r="B57" s="3">
        <v>802</v>
      </c>
      <c r="C57" s="3" t="s">
        <v>27</v>
      </c>
      <c r="D57" s="3" t="s">
        <v>33</v>
      </c>
      <c r="E57" s="3" t="s">
        <v>323</v>
      </c>
      <c r="F57" s="3" t="s">
        <v>17</v>
      </c>
      <c r="G57" s="188">
        <f>+G58+G63+G67</f>
        <v>18926.709069999997</v>
      </c>
      <c r="H57" s="188">
        <f t="shared" ref="H57" si="13">+H58+H63+H67</f>
        <v>18926.708259999999</v>
      </c>
      <c r="I57" s="274">
        <f t="shared" si="2"/>
        <v>99.999995720333658</v>
      </c>
    </row>
    <row r="58" spans="1:10" ht="94.5">
      <c r="A58" s="165" t="s">
        <v>42</v>
      </c>
      <c r="B58" s="164">
        <v>802</v>
      </c>
      <c r="C58" s="164" t="s">
        <v>27</v>
      </c>
      <c r="D58" s="164" t="s">
        <v>33</v>
      </c>
      <c r="E58" s="164" t="s">
        <v>323</v>
      </c>
      <c r="F58" s="164" t="s">
        <v>43</v>
      </c>
      <c r="G58" s="190">
        <f>+G59</f>
        <v>18614.408429999999</v>
      </c>
      <c r="H58" s="190">
        <f t="shared" ref="H58" si="14">+H59</f>
        <v>18614.408429999999</v>
      </c>
      <c r="I58" s="274">
        <f t="shared" si="2"/>
        <v>100</v>
      </c>
    </row>
    <row r="59" spans="1:10" ht="31.5">
      <c r="A59" s="20" t="s">
        <v>44</v>
      </c>
      <c r="B59" s="3">
        <v>802</v>
      </c>
      <c r="C59" s="3" t="s">
        <v>27</v>
      </c>
      <c r="D59" s="3" t="s">
        <v>33</v>
      </c>
      <c r="E59" s="3" t="s">
        <v>323</v>
      </c>
      <c r="F59" s="3" t="s">
        <v>45</v>
      </c>
      <c r="G59" s="188">
        <f>+G60+G61+G62</f>
        <v>18614.408429999999</v>
      </c>
      <c r="H59" s="188">
        <f t="shared" ref="H59" si="15">+H60+H61+H62</f>
        <v>18614.408429999999</v>
      </c>
      <c r="I59" s="274">
        <f t="shared" si="2"/>
        <v>100</v>
      </c>
    </row>
    <row r="60" spans="1:10" ht="15.75">
      <c r="A60" s="20" t="s">
        <v>46</v>
      </c>
      <c r="B60" s="3">
        <v>802</v>
      </c>
      <c r="C60" s="3" t="s">
        <v>27</v>
      </c>
      <c r="D60" s="3" t="s">
        <v>33</v>
      </c>
      <c r="E60" s="3" t="s">
        <v>323</v>
      </c>
      <c r="F60" s="3" t="s">
        <v>47</v>
      </c>
      <c r="G60" s="188">
        <v>14286.027980000001</v>
      </c>
      <c r="H60" s="188">
        <v>14286.027980000001</v>
      </c>
      <c r="I60" s="274">
        <f t="shared" si="2"/>
        <v>100</v>
      </c>
      <c r="J60" s="200">
        <v>14286.027980000001</v>
      </c>
    </row>
    <row r="61" spans="1:10" ht="31.5">
      <c r="A61" s="20" t="s">
        <v>48</v>
      </c>
      <c r="B61" s="3">
        <v>802</v>
      </c>
      <c r="C61" s="3" t="s">
        <v>27</v>
      </c>
      <c r="D61" s="3" t="s">
        <v>33</v>
      </c>
      <c r="E61" s="3" t="s">
        <v>323</v>
      </c>
      <c r="F61" s="3" t="s">
        <v>49</v>
      </c>
      <c r="G61" s="188">
        <v>14</v>
      </c>
      <c r="H61" s="188">
        <v>14</v>
      </c>
      <c r="I61" s="274">
        <f t="shared" si="2"/>
        <v>100</v>
      </c>
      <c r="J61" s="191">
        <f>J60-I60</f>
        <v>14186.027980000001</v>
      </c>
    </row>
    <row r="62" spans="1:10" ht="71.25" customHeight="1">
      <c r="A62" s="20" t="s">
        <v>50</v>
      </c>
      <c r="B62" s="3">
        <v>802</v>
      </c>
      <c r="C62" s="3" t="s">
        <v>27</v>
      </c>
      <c r="D62" s="3" t="s">
        <v>33</v>
      </c>
      <c r="E62" s="3" t="s">
        <v>323</v>
      </c>
      <c r="F62" s="3" t="s">
        <v>51</v>
      </c>
      <c r="G62" s="188">
        <v>4314.3804499999997</v>
      </c>
      <c r="H62" s="188">
        <v>4314.3804499999997</v>
      </c>
      <c r="I62" s="274">
        <f t="shared" si="2"/>
        <v>100</v>
      </c>
      <c r="J62" s="200">
        <v>4314.3804499999997</v>
      </c>
    </row>
    <row r="63" spans="1:10" ht="31.5">
      <c r="A63" s="20" t="s">
        <v>52</v>
      </c>
      <c r="B63" s="3">
        <v>802</v>
      </c>
      <c r="C63" s="3" t="s">
        <v>27</v>
      </c>
      <c r="D63" s="3" t="s">
        <v>33</v>
      </c>
      <c r="E63" s="3" t="s">
        <v>323</v>
      </c>
      <c r="F63" s="3" t="s">
        <v>53</v>
      </c>
      <c r="G63" s="188">
        <f>+G64</f>
        <v>262.75064000000003</v>
      </c>
      <c r="H63" s="188">
        <f t="shared" ref="H63" si="16">+H64</f>
        <v>262.75064000000003</v>
      </c>
      <c r="I63" s="274">
        <f t="shared" si="2"/>
        <v>100</v>
      </c>
      <c r="J63" s="191">
        <f>J62-I62</f>
        <v>4214.3804499999997</v>
      </c>
    </row>
    <row r="64" spans="1:10" ht="31.5">
      <c r="A64" s="20" t="s">
        <v>54</v>
      </c>
      <c r="B64" s="3">
        <v>802</v>
      </c>
      <c r="C64" s="3" t="s">
        <v>27</v>
      </c>
      <c r="D64" s="3" t="s">
        <v>33</v>
      </c>
      <c r="E64" s="3" t="s">
        <v>323</v>
      </c>
      <c r="F64" s="3" t="s">
        <v>55</v>
      </c>
      <c r="G64" s="188">
        <f>+G65+G66</f>
        <v>262.75064000000003</v>
      </c>
      <c r="H64" s="188">
        <f t="shared" ref="H64" si="17">+H65+H66</f>
        <v>262.75064000000003</v>
      </c>
      <c r="I64" s="274">
        <f t="shared" si="2"/>
        <v>100</v>
      </c>
    </row>
    <row r="65" spans="1:10" ht="47.25">
      <c r="A65" s="20" t="s">
        <v>56</v>
      </c>
      <c r="B65" s="3">
        <v>802</v>
      </c>
      <c r="C65" s="3" t="s">
        <v>27</v>
      </c>
      <c r="D65" s="3" t="s">
        <v>33</v>
      </c>
      <c r="E65" s="3" t="s">
        <v>323</v>
      </c>
      <c r="F65" s="3" t="s">
        <v>57</v>
      </c>
      <c r="G65" s="188">
        <v>65.450640000000007</v>
      </c>
      <c r="H65" s="188">
        <v>65.450640000000007</v>
      </c>
      <c r="I65" s="274">
        <f t="shared" si="2"/>
        <v>100</v>
      </c>
      <c r="J65" s="200">
        <v>65.450640000000007</v>
      </c>
    </row>
    <row r="66" spans="1:10" ht="47.25">
      <c r="A66" s="20" t="s">
        <v>58</v>
      </c>
      <c r="B66" s="3">
        <v>802</v>
      </c>
      <c r="C66" s="3" t="s">
        <v>27</v>
      </c>
      <c r="D66" s="3" t="s">
        <v>33</v>
      </c>
      <c r="E66" s="3" t="s">
        <v>323</v>
      </c>
      <c r="F66" s="3" t="s">
        <v>59</v>
      </c>
      <c r="G66" s="188">
        <v>197.3</v>
      </c>
      <c r="H66" s="188">
        <v>197.3</v>
      </c>
      <c r="I66" s="274">
        <f t="shared" si="2"/>
        <v>100</v>
      </c>
      <c r="J66" s="191">
        <v>197.3</v>
      </c>
    </row>
    <row r="67" spans="1:10" ht="24.75" customHeight="1">
      <c r="A67" s="20" t="s">
        <v>60</v>
      </c>
      <c r="B67" s="3">
        <v>802</v>
      </c>
      <c r="C67" s="3" t="s">
        <v>27</v>
      </c>
      <c r="D67" s="3" t="s">
        <v>33</v>
      </c>
      <c r="E67" s="3" t="s">
        <v>323</v>
      </c>
      <c r="F67" s="3" t="s">
        <v>61</v>
      </c>
      <c r="G67" s="188">
        <f>+G68</f>
        <v>49.550000000000004</v>
      </c>
      <c r="H67" s="188">
        <f t="shared" ref="H67" si="18">+H68</f>
        <v>49.549190000000003</v>
      </c>
      <c r="I67" s="274">
        <f t="shared" si="2"/>
        <v>99.998365287588285</v>
      </c>
      <c r="J67" s="191">
        <f>J66-I66</f>
        <v>97.300000000000011</v>
      </c>
    </row>
    <row r="68" spans="1:10" ht="23.25" customHeight="1">
      <c r="A68" s="20" t="s">
        <v>62</v>
      </c>
      <c r="B68" s="3">
        <v>802</v>
      </c>
      <c r="C68" s="3" t="s">
        <v>27</v>
      </c>
      <c r="D68" s="3" t="s">
        <v>33</v>
      </c>
      <c r="E68" s="3" t="s">
        <v>323</v>
      </c>
      <c r="F68" s="3" t="s">
        <v>63</v>
      </c>
      <c r="G68" s="188">
        <f>+G69+G70</f>
        <v>49.550000000000004</v>
      </c>
      <c r="H68" s="188">
        <f t="shared" ref="H68" si="19">+H69+H70</f>
        <v>49.549190000000003</v>
      </c>
      <c r="I68" s="274">
        <f t="shared" si="2"/>
        <v>99.998365287588285</v>
      </c>
    </row>
    <row r="69" spans="1:10" ht="31.5">
      <c r="A69" s="20" t="s">
        <v>64</v>
      </c>
      <c r="B69" s="3">
        <v>802</v>
      </c>
      <c r="C69" s="3" t="s">
        <v>27</v>
      </c>
      <c r="D69" s="3" t="s">
        <v>33</v>
      </c>
      <c r="E69" s="3" t="s">
        <v>323</v>
      </c>
      <c r="F69" s="3" t="s">
        <v>65</v>
      </c>
      <c r="G69" s="188">
        <v>6.6</v>
      </c>
      <c r="H69" s="188">
        <v>6.6</v>
      </c>
      <c r="I69" s="274">
        <f t="shared" si="2"/>
        <v>100</v>
      </c>
    </row>
    <row r="70" spans="1:10" ht="31.5">
      <c r="A70" s="20" t="s">
        <v>66</v>
      </c>
      <c r="B70" s="3">
        <v>802</v>
      </c>
      <c r="C70" s="3" t="s">
        <v>27</v>
      </c>
      <c r="D70" s="3" t="s">
        <v>33</v>
      </c>
      <c r="E70" s="3" t="s">
        <v>323</v>
      </c>
      <c r="F70" s="3" t="s">
        <v>67</v>
      </c>
      <c r="G70" s="188">
        <v>42.95</v>
      </c>
      <c r="H70" s="188">
        <v>42.949190000000002</v>
      </c>
      <c r="I70" s="274">
        <f t="shared" si="2"/>
        <v>99.998114086146686</v>
      </c>
      <c r="J70" s="200">
        <v>42.95</v>
      </c>
    </row>
    <row r="71" spans="1:10" ht="53.25" customHeight="1">
      <c r="A71" s="165" t="s">
        <v>39</v>
      </c>
      <c r="B71" s="164" t="s">
        <v>31</v>
      </c>
      <c r="C71" s="164" t="s">
        <v>27</v>
      </c>
      <c r="D71" s="164" t="s">
        <v>33</v>
      </c>
      <c r="E71" s="164" t="s">
        <v>317</v>
      </c>
      <c r="F71" s="164"/>
      <c r="G71" s="235">
        <f>+G72</f>
        <v>392.5</v>
      </c>
      <c r="H71" s="190">
        <f t="shared" ref="H71" si="20">+H72</f>
        <v>172.42499999999998</v>
      </c>
      <c r="I71" s="274">
        <f t="shared" si="2"/>
        <v>43.929936305732483</v>
      </c>
      <c r="J71" s="191">
        <f>J70-I70</f>
        <v>-57.048114086146683</v>
      </c>
    </row>
    <row r="72" spans="1:10" ht="54" customHeight="1">
      <c r="A72" s="20" t="s">
        <v>39</v>
      </c>
      <c r="B72" s="3" t="s">
        <v>31</v>
      </c>
      <c r="C72" s="3" t="s">
        <v>27</v>
      </c>
      <c r="D72" s="3" t="s">
        <v>33</v>
      </c>
      <c r="E72" s="3" t="s">
        <v>318</v>
      </c>
      <c r="F72" s="3"/>
      <c r="G72" s="188">
        <f>+G73+G76</f>
        <v>392.5</v>
      </c>
      <c r="H72" s="188">
        <f t="shared" ref="H72" si="21">+H73+H76</f>
        <v>172.42499999999998</v>
      </c>
      <c r="I72" s="274">
        <f t="shared" si="2"/>
        <v>43.929936305732483</v>
      </c>
    </row>
    <row r="73" spans="1:10" ht="138.75" customHeight="1">
      <c r="A73" s="20" t="s">
        <v>68</v>
      </c>
      <c r="B73" s="3" t="s">
        <v>31</v>
      </c>
      <c r="C73" s="3" t="s">
        <v>27</v>
      </c>
      <c r="D73" s="3" t="s">
        <v>33</v>
      </c>
      <c r="E73" s="3" t="s">
        <v>318</v>
      </c>
      <c r="F73" s="3" t="s">
        <v>43</v>
      </c>
      <c r="G73" s="188">
        <f>+G74</f>
        <v>6.6</v>
      </c>
      <c r="H73" s="188">
        <f t="shared" ref="H73:H74" si="22">+H74</f>
        <v>6.6</v>
      </c>
      <c r="I73" s="274">
        <f t="shared" si="2"/>
        <v>100</v>
      </c>
    </row>
    <row r="74" spans="1:10" ht="29.25" customHeight="1">
      <c r="A74" s="20" t="s">
        <v>44</v>
      </c>
      <c r="B74" s="3" t="s">
        <v>31</v>
      </c>
      <c r="C74" s="3" t="s">
        <v>27</v>
      </c>
      <c r="D74" s="3" t="s">
        <v>33</v>
      </c>
      <c r="E74" s="3" t="s">
        <v>318</v>
      </c>
      <c r="F74" s="3" t="s">
        <v>45</v>
      </c>
      <c r="G74" s="188">
        <f>+G75</f>
        <v>6.6</v>
      </c>
      <c r="H74" s="188">
        <f t="shared" si="22"/>
        <v>6.6</v>
      </c>
      <c r="I74" s="274">
        <f t="shared" si="2"/>
        <v>100</v>
      </c>
    </row>
    <row r="75" spans="1:10" ht="64.5" customHeight="1">
      <c r="A75" s="20" t="s">
        <v>69</v>
      </c>
      <c r="B75" s="3" t="s">
        <v>31</v>
      </c>
      <c r="C75" s="3" t="s">
        <v>27</v>
      </c>
      <c r="D75" s="3" t="s">
        <v>33</v>
      </c>
      <c r="E75" s="3" t="s">
        <v>318</v>
      </c>
      <c r="F75" s="3" t="s">
        <v>49</v>
      </c>
      <c r="G75" s="188">
        <v>6.6</v>
      </c>
      <c r="H75" s="188">
        <v>6.6</v>
      </c>
      <c r="I75" s="274">
        <f t="shared" si="2"/>
        <v>100</v>
      </c>
    </row>
    <row r="76" spans="1:10" ht="78.75">
      <c r="A76" s="165" t="s">
        <v>21</v>
      </c>
      <c r="B76" s="164" t="s">
        <v>31</v>
      </c>
      <c r="C76" s="164" t="s">
        <v>27</v>
      </c>
      <c r="D76" s="164" t="s">
        <v>33</v>
      </c>
      <c r="E76" s="164" t="s">
        <v>318</v>
      </c>
      <c r="F76" s="164" t="s">
        <v>22</v>
      </c>
      <c r="G76" s="190">
        <f>+G77</f>
        <v>385.9</v>
      </c>
      <c r="H76" s="190">
        <f t="shared" ref="H76:H77" si="23">+H77</f>
        <v>165.82499999999999</v>
      </c>
      <c r="I76" s="274">
        <f t="shared" si="2"/>
        <v>42.970976937030322</v>
      </c>
    </row>
    <row r="77" spans="1:10" ht="15.75">
      <c r="A77" s="20" t="s">
        <v>23</v>
      </c>
      <c r="B77" s="3" t="s">
        <v>31</v>
      </c>
      <c r="C77" s="3" t="s">
        <v>27</v>
      </c>
      <c r="D77" s="3" t="s">
        <v>33</v>
      </c>
      <c r="E77" s="3" t="s">
        <v>318</v>
      </c>
      <c r="F77" s="3" t="s">
        <v>24</v>
      </c>
      <c r="G77" s="188">
        <f>+G78</f>
        <v>385.9</v>
      </c>
      <c r="H77" s="188">
        <f t="shared" si="23"/>
        <v>165.82499999999999</v>
      </c>
      <c r="I77" s="274">
        <f t="shared" si="2"/>
        <v>42.970976937030322</v>
      </c>
    </row>
    <row r="78" spans="1:10" ht="94.5">
      <c r="A78" s="20" t="s">
        <v>25</v>
      </c>
      <c r="B78" s="3" t="s">
        <v>31</v>
      </c>
      <c r="C78" s="3" t="s">
        <v>27</v>
      </c>
      <c r="D78" s="3" t="s">
        <v>33</v>
      </c>
      <c r="E78" s="3" t="s">
        <v>318</v>
      </c>
      <c r="F78" s="3" t="s">
        <v>26</v>
      </c>
      <c r="G78" s="188">
        <f>246.8+139.1</f>
        <v>385.9</v>
      </c>
      <c r="H78" s="188">
        <v>165.82499999999999</v>
      </c>
      <c r="I78" s="274">
        <f t="shared" si="2"/>
        <v>42.970976937030322</v>
      </c>
    </row>
    <row r="79" spans="1:10" ht="31.5">
      <c r="A79" s="21" t="s">
        <v>70</v>
      </c>
      <c r="B79" s="3">
        <v>802</v>
      </c>
      <c r="C79" s="3" t="s">
        <v>27</v>
      </c>
      <c r="D79" s="3" t="s">
        <v>71</v>
      </c>
      <c r="E79" s="3"/>
      <c r="F79" s="3"/>
      <c r="G79" s="234">
        <f>+G80</f>
        <v>2536.7747100000001</v>
      </c>
      <c r="H79" s="234">
        <f t="shared" ref="H79" si="24">+H80</f>
        <v>2536.7727100000002</v>
      </c>
      <c r="I79" s="274">
        <f t="shared" si="2"/>
        <v>99.999921159731215</v>
      </c>
    </row>
    <row r="80" spans="1:10" ht="47.25">
      <c r="A80" s="20" t="s">
        <v>72</v>
      </c>
      <c r="B80" s="3" t="s">
        <v>31</v>
      </c>
      <c r="C80" s="3" t="s">
        <v>27</v>
      </c>
      <c r="D80" s="3" t="s">
        <v>71</v>
      </c>
      <c r="E80" s="3" t="s">
        <v>324</v>
      </c>
      <c r="F80" s="3"/>
      <c r="G80" s="188">
        <f>+G81+G89</f>
        <v>2536.7747100000001</v>
      </c>
      <c r="H80" s="188">
        <f t="shared" ref="H80" si="25">+H81+H89</f>
        <v>2536.7727100000002</v>
      </c>
      <c r="I80" s="274">
        <f t="shared" ref="I80:I143" si="26">H80/G80*100</f>
        <v>99.999921159731215</v>
      </c>
    </row>
    <row r="81" spans="1:10" ht="78.75">
      <c r="A81" s="165" t="s">
        <v>73</v>
      </c>
      <c r="B81" s="164">
        <v>802</v>
      </c>
      <c r="C81" s="164" t="s">
        <v>27</v>
      </c>
      <c r="D81" s="164" t="s">
        <v>71</v>
      </c>
      <c r="E81" s="164" t="s">
        <v>325</v>
      </c>
      <c r="F81" s="164"/>
      <c r="G81" s="190">
        <f>+G82+G86</f>
        <v>815.14686999999992</v>
      </c>
      <c r="H81" s="190">
        <f t="shared" ref="H81" si="27">+H82+H86</f>
        <v>815.14486999999997</v>
      </c>
      <c r="I81" s="274">
        <f t="shared" si="26"/>
        <v>99.999754645441996</v>
      </c>
    </row>
    <row r="82" spans="1:10" ht="47.25">
      <c r="A82" s="20" t="s">
        <v>74</v>
      </c>
      <c r="B82" s="3">
        <v>802</v>
      </c>
      <c r="C82" s="3" t="s">
        <v>27</v>
      </c>
      <c r="D82" s="3" t="s">
        <v>71</v>
      </c>
      <c r="E82" s="3" t="s">
        <v>326</v>
      </c>
      <c r="F82" s="3" t="s">
        <v>75</v>
      </c>
      <c r="G82" s="188">
        <f>+G83+G84+G85</f>
        <v>777.14686999999992</v>
      </c>
      <c r="H82" s="188">
        <f t="shared" ref="H82" si="28">+H83+H84+H85</f>
        <v>777.14686999999992</v>
      </c>
      <c r="I82" s="274">
        <f t="shared" si="26"/>
        <v>100</v>
      </c>
    </row>
    <row r="83" spans="1:10" ht="15.75">
      <c r="A83" s="20" t="s">
        <v>46</v>
      </c>
      <c r="B83" s="3">
        <v>802</v>
      </c>
      <c r="C83" s="3" t="s">
        <v>27</v>
      </c>
      <c r="D83" s="3" t="s">
        <v>71</v>
      </c>
      <c r="E83" s="3" t="s">
        <v>326</v>
      </c>
      <c r="F83" s="3" t="s">
        <v>76</v>
      </c>
      <c r="G83" s="188">
        <v>596.88699999999994</v>
      </c>
      <c r="H83" s="188">
        <v>596.88699999999994</v>
      </c>
      <c r="I83" s="274">
        <f t="shared" si="26"/>
        <v>100</v>
      </c>
      <c r="J83" s="200">
        <v>596.88699999999994</v>
      </c>
    </row>
    <row r="84" spans="1:10" ht="31.5">
      <c r="A84" s="20" t="s">
        <v>48</v>
      </c>
      <c r="B84" s="3">
        <v>802</v>
      </c>
      <c r="C84" s="3" t="s">
        <v>27</v>
      </c>
      <c r="D84" s="3" t="s">
        <v>71</v>
      </c>
      <c r="E84" s="3" t="s">
        <v>326</v>
      </c>
      <c r="F84" s="3" t="s">
        <v>77</v>
      </c>
      <c r="G84" s="188"/>
      <c r="H84" s="188"/>
      <c r="I84" s="274" t="e">
        <f t="shared" si="26"/>
        <v>#DIV/0!</v>
      </c>
      <c r="J84" s="191">
        <f>J83-I83</f>
        <v>496.88699999999994</v>
      </c>
    </row>
    <row r="85" spans="1:10" ht="78.75">
      <c r="A85" s="20" t="s">
        <v>78</v>
      </c>
      <c r="B85" s="3">
        <v>802</v>
      </c>
      <c r="C85" s="3" t="s">
        <v>27</v>
      </c>
      <c r="D85" s="3" t="s">
        <v>71</v>
      </c>
      <c r="E85" s="3" t="s">
        <v>326</v>
      </c>
      <c r="F85" s="3" t="s">
        <v>79</v>
      </c>
      <c r="G85" s="188">
        <v>180.25987000000001</v>
      </c>
      <c r="H85" s="188">
        <v>180.25987000000001</v>
      </c>
      <c r="I85" s="274">
        <f t="shared" si="26"/>
        <v>100</v>
      </c>
      <c r="J85" s="200">
        <v>180.25987000000001</v>
      </c>
    </row>
    <row r="86" spans="1:10" ht="31.5">
      <c r="A86" s="20" t="s">
        <v>54</v>
      </c>
      <c r="B86" s="3">
        <v>802</v>
      </c>
      <c r="C86" s="3" t="s">
        <v>27</v>
      </c>
      <c r="D86" s="3" t="s">
        <v>71</v>
      </c>
      <c r="E86" s="3" t="s">
        <v>326</v>
      </c>
      <c r="F86" s="3" t="s">
        <v>55</v>
      </c>
      <c r="G86" s="188">
        <f>+G87+G88</f>
        <v>38</v>
      </c>
      <c r="H86" s="188">
        <f t="shared" ref="H86" si="29">+H87+H88</f>
        <v>37.997999999999998</v>
      </c>
      <c r="I86" s="274">
        <f t="shared" si="26"/>
        <v>99.994736842105254</v>
      </c>
      <c r="J86" s="191">
        <f>J85-I85</f>
        <v>80.259870000000006</v>
      </c>
    </row>
    <row r="87" spans="1:10" ht="47.25">
      <c r="A87" s="20" t="s">
        <v>56</v>
      </c>
      <c r="B87" s="3">
        <v>802</v>
      </c>
      <c r="C87" s="3" t="s">
        <v>27</v>
      </c>
      <c r="D87" s="3" t="s">
        <v>71</v>
      </c>
      <c r="E87" s="3" t="s">
        <v>326</v>
      </c>
      <c r="F87" s="3" t="s">
        <v>57</v>
      </c>
      <c r="G87" s="188">
        <v>35</v>
      </c>
      <c r="H87" s="188">
        <v>34.997999999999998</v>
      </c>
      <c r="I87" s="274">
        <f t="shared" si="26"/>
        <v>99.994285714285695</v>
      </c>
    </row>
    <row r="88" spans="1:10" ht="47.25">
      <c r="A88" s="20" t="s">
        <v>58</v>
      </c>
      <c r="B88" s="3">
        <v>802</v>
      </c>
      <c r="C88" s="3" t="s">
        <v>27</v>
      </c>
      <c r="D88" s="3" t="s">
        <v>71</v>
      </c>
      <c r="E88" s="3" t="s">
        <v>326</v>
      </c>
      <c r="F88" s="3" t="s">
        <v>59</v>
      </c>
      <c r="G88" s="188">
        <f>5-2</f>
        <v>3</v>
      </c>
      <c r="H88" s="188">
        <v>3</v>
      </c>
      <c r="I88" s="274">
        <f t="shared" si="26"/>
        <v>100</v>
      </c>
    </row>
    <row r="89" spans="1:10" ht="63">
      <c r="A89" s="165" t="s">
        <v>80</v>
      </c>
      <c r="B89" s="164">
        <v>802</v>
      </c>
      <c r="C89" s="164" t="s">
        <v>27</v>
      </c>
      <c r="D89" s="164" t="s">
        <v>71</v>
      </c>
      <c r="E89" s="164" t="s">
        <v>327</v>
      </c>
      <c r="F89" s="164" t="s">
        <v>17</v>
      </c>
      <c r="G89" s="190">
        <f>+G90+G95+G99</f>
        <v>1721.6278400000001</v>
      </c>
      <c r="H89" s="190">
        <f t="shared" ref="H89" si="30">+H90+H95+H99</f>
        <v>1721.6278400000001</v>
      </c>
      <c r="I89" s="274">
        <f t="shared" si="26"/>
        <v>100</v>
      </c>
    </row>
    <row r="90" spans="1:10" ht="94.5">
      <c r="A90" s="20" t="s">
        <v>42</v>
      </c>
      <c r="B90" s="3">
        <v>802</v>
      </c>
      <c r="C90" s="3" t="s">
        <v>27</v>
      </c>
      <c r="D90" s="3" t="s">
        <v>71</v>
      </c>
      <c r="E90" s="3" t="s">
        <v>328</v>
      </c>
      <c r="F90" s="3" t="s">
        <v>43</v>
      </c>
      <c r="G90" s="188">
        <f>+G91</f>
        <v>1557.35562</v>
      </c>
      <c r="H90" s="188">
        <f t="shared" ref="H90" si="31">+H91</f>
        <v>1557.35562</v>
      </c>
      <c r="I90" s="274">
        <f t="shared" si="26"/>
        <v>100</v>
      </c>
    </row>
    <row r="91" spans="1:10" ht="31.5">
      <c r="A91" s="20" t="s">
        <v>44</v>
      </c>
      <c r="B91" s="3">
        <v>802</v>
      </c>
      <c r="C91" s="3" t="s">
        <v>27</v>
      </c>
      <c r="D91" s="3" t="s">
        <v>71</v>
      </c>
      <c r="E91" s="3" t="s">
        <v>328</v>
      </c>
      <c r="F91" s="3" t="s">
        <v>45</v>
      </c>
      <c r="G91" s="188">
        <f>+G92+G93+G94</f>
        <v>1557.35562</v>
      </c>
      <c r="H91" s="188">
        <f t="shared" ref="H91" si="32">+H92+H93+H94</f>
        <v>1557.35562</v>
      </c>
      <c r="I91" s="274">
        <f t="shared" si="26"/>
        <v>100</v>
      </c>
    </row>
    <row r="92" spans="1:10" ht="15.75">
      <c r="A92" s="20" t="s">
        <v>46</v>
      </c>
      <c r="B92" s="3">
        <v>802</v>
      </c>
      <c r="C92" s="3" t="s">
        <v>27</v>
      </c>
      <c r="D92" s="3" t="s">
        <v>71</v>
      </c>
      <c r="E92" s="3" t="s">
        <v>328</v>
      </c>
      <c r="F92" s="3" t="s">
        <v>47</v>
      </c>
      <c r="G92" s="188">
        <v>1197.49</v>
      </c>
      <c r="H92" s="188">
        <v>1197.49</v>
      </c>
      <c r="I92" s="274">
        <f t="shared" si="26"/>
        <v>100</v>
      </c>
      <c r="J92" s="200">
        <v>1197.49</v>
      </c>
    </row>
    <row r="93" spans="1:10" ht="31.5" hidden="1">
      <c r="A93" s="20" t="s">
        <v>48</v>
      </c>
      <c r="B93" s="3">
        <v>802</v>
      </c>
      <c r="C93" s="3" t="s">
        <v>27</v>
      </c>
      <c r="D93" s="3" t="s">
        <v>71</v>
      </c>
      <c r="E93" s="3" t="s">
        <v>328</v>
      </c>
      <c r="F93" s="3" t="s">
        <v>49</v>
      </c>
      <c r="G93" s="188"/>
      <c r="H93" s="188"/>
      <c r="I93" s="274" t="e">
        <f t="shared" si="26"/>
        <v>#DIV/0!</v>
      </c>
    </row>
    <row r="94" spans="1:10" ht="71.25" customHeight="1">
      <c r="A94" s="20" t="s">
        <v>50</v>
      </c>
      <c r="B94" s="3">
        <v>802</v>
      </c>
      <c r="C94" s="3" t="s">
        <v>27</v>
      </c>
      <c r="D94" s="3" t="s">
        <v>71</v>
      </c>
      <c r="E94" s="3" t="s">
        <v>328</v>
      </c>
      <c r="F94" s="3" t="s">
        <v>51</v>
      </c>
      <c r="G94" s="188">
        <v>359.86561999999998</v>
      </c>
      <c r="H94" s="188">
        <v>359.86561999999998</v>
      </c>
      <c r="I94" s="274">
        <f t="shared" si="26"/>
        <v>100</v>
      </c>
      <c r="J94" s="191">
        <v>359.86561999999998</v>
      </c>
    </row>
    <row r="95" spans="1:10" ht="31.5">
      <c r="A95" s="20" t="s">
        <v>52</v>
      </c>
      <c r="B95" s="3">
        <v>802</v>
      </c>
      <c r="C95" s="3" t="s">
        <v>27</v>
      </c>
      <c r="D95" s="3" t="s">
        <v>71</v>
      </c>
      <c r="E95" s="3" t="s">
        <v>328</v>
      </c>
      <c r="F95" s="3" t="s">
        <v>53</v>
      </c>
      <c r="G95" s="188">
        <f>+G96</f>
        <v>164.27222</v>
      </c>
      <c r="H95" s="188">
        <f t="shared" ref="H95" si="33">+H96</f>
        <v>164.27222</v>
      </c>
      <c r="I95" s="274">
        <f t="shared" si="26"/>
        <v>100</v>
      </c>
      <c r="J95" s="191">
        <f>J94-I94</f>
        <v>259.86561999999998</v>
      </c>
    </row>
    <row r="96" spans="1:10" ht="31.5">
      <c r="A96" s="20" t="s">
        <v>54</v>
      </c>
      <c r="B96" s="3">
        <v>802</v>
      </c>
      <c r="C96" s="3" t="s">
        <v>27</v>
      </c>
      <c r="D96" s="3" t="s">
        <v>71</v>
      </c>
      <c r="E96" s="3" t="s">
        <v>328</v>
      </c>
      <c r="F96" s="3" t="s">
        <v>55</v>
      </c>
      <c r="G96" s="188">
        <f>+G97+G98</f>
        <v>164.27222</v>
      </c>
      <c r="H96" s="188">
        <f t="shared" ref="H96" si="34">+H97+H98</f>
        <v>164.27222</v>
      </c>
      <c r="I96" s="274">
        <f t="shared" si="26"/>
        <v>100</v>
      </c>
    </row>
    <row r="97" spans="1:10" ht="31.5">
      <c r="A97" s="20" t="s">
        <v>48</v>
      </c>
      <c r="B97" s="3">
        <v>802</v>
      </c>
      <c r="C97" s="3" t="s">
        <v>27</v>
      </c>
      <c r="D97" s="3" t="s">
        <v>71</v>
      </c>
      <c r="E97" s="3" t="s">
        <v>328</v>
      </c>
      <c r="F97" s="3" t="s">
        <v>57</v>
      </c>
      <c r="G97" s="188">
        <v>129.90822</v>
      </c>
      <c r="H97" s="188">
        <v>129.90822</v>
      </c>
      <c r="I97" s="274">
        <f t="shared" si="26"/>
        <v>100</v>
      </c>
      <c r="J97" s="200">
        <v>129.90822</v>
      </c>
    </row>
    <row r="98" spans="1:10" ht="47.25">
      <c r="A98" s="20" t="s">
        <v>58</v>
      </c>
      <c r="B98" s="3">
        <v>802</v>
      </c>
      <c r="C98" s="3" t="s">
        <v>27</v>
      </c>
      <c r="D98" s="3" t="s">
        <v>71</v>
      </c>
      <c r="E98" s="3" t="s">
        <v>328</v>
      </c>
      <c r="F98" s="3" t="s">
        <v>59</v>
      </c>
      <c r="G98" s="188">
        <v>34.363999999999997</v>
      </c>
      <c r="H98" s="188">
        <v>34.363999999999997</v>
      </c>
      <c r="I98" s="274">
        <f t="shared" si="26"/>
        <v>100</v>
      </c>
      <c r="J98" s="191">
        <f>J97-I97</f>
        <v>29.90822</v>
      </c>
    </row>
    <row r="99" spans="1:10" ht="15.75" hidden="1">
      <c r="A99" s="20" t="s">
        <v>60</v>
      </c>
      <c r="B99" s="3" t="s">
        <v>31</v>
      </c>
      <c r="C99" s="3" t="s">
        <v>27</v>
      </c>
      <c r="D99" s="3" t="s">
        <v>71</v>
      </c>
      <c r="E99" s="3" t="s">
        <v>328</v>
      </c>
      <c r="F99" s="3" t="s">
        <v>61</v>
      </c>
      <c r="G99" s="188">
        <f>+G100</f>
        <v>0</v>
      </c>
      <c r="H99" s="188">
        <f t="shared" ref="H99" si="35">+H100</f>
        <v>0</v>
      </c>
      <c r="I99" s="274" t="e">
        <f t="shared" si="26"/>
        <v>#DIV/0!</v>
      </c>
    </row>
    <row r="100" spans="1:10" ht="63" hidden="1">
      <c r="A100" s="20" t="s">
        <v>81</v>
      </c>
      <c r="B100" s="3" t="s">
        <v>31</v>
      </c>
      <c r="C100" s="3" t="s">
        <v>27</v>
      </c>
      <c r="D100" s="3" t="s">
        <v>71</v>
      </c>
      <c r="E100" s="3" t="s">
        <v>328</v>
      </c>
      <c r="F100" s="3" t="s">
        <v>63</v>
      </c>
      <c r="G100" s="188">
        <f>+G101+G102+G103</f>
        <v>0</v>
      </c>
      <c r="H100" s="188">
        <f>+H101+H102+H103</f>
        <v>0</v>
      </c>
      <c r="I100" s="274" t="e">
        <f t="shared" si="26"/>
        <v>#DIV/0!</v>
      </c>
    </row>
    <row r="101" spans="1:10" ht="31.5" hidden="1">
      <c r="A101" s="20" t="s">
        <v>64</v>
      </c>
      <c r="B101" s="3" t="s">
        <v>31</v>
      </c>
      <c r="C101" s="3" t="s">
        <v>27</v>
      </c>
      <c r="D101" s="3" t="s">
        <v>71</v>
      </c>
      <c r="E101" s="3" t="s">
        <v>328</v>
      </c>
      <c r="F101" s="3" t="s">
        <v>65</v>
      </c>
      <c r="G101" s="188"/>
      <c r="H101" s="188"/>
      <c r="I101" s="274" t="e">
        <f t="shared" si="26"/>
        <v>#DIV/0!</v>
      </c>
    </row>
    <row r="102" spans="1:10" ht="31.5" hidden="1">
      <c r="A102" s="20" t="s">
        <v>66</v>
      </c>
      <c r="B102" s="3" t="s">
        <v>31</v>
      </c>
      <c r="C102" s="3" t="s">
        <v>27</v>
      </c>
      <c r="D102" s="3" t="s">
        <v>71</v>
      </c>
      <c r="E102" s="3" t="s">
        <v>328</v>
      </c>
      <c r="F102" s="3" t="s">
        <v>67</v>
      </c>
      <c r="G102" s="188"/>
      <c r="H102" s="188"/>
      <c r="I102" s="274" t="e">
        <f t="shared" si="26"/>
        <v>#DIV/0!</v>
      </c>
    </row>
    <row r="103" spans="1:10" ht="15.75" hidden="1">
      <c r="A103" s="27" t="s">
        <v>210</v>
      </c>
      <c r="B103" s="3" t="s">
        <v>31</v>
      </c>
      <c r="C103" s="3" t="s">
        <v>27</v>
      </c>
      <c r="D103" s="3" t="s">
        <v>71</v>
      </c>
      <c r="E103" s="3" t="s">
        <v>328</v>
      </c>
      <c r="F103" s="3" t="s">
        <v>211</v>
      </c>
      <c r="G103" s="188"/>
      <c r="H103" s="188"/>
      <c r="I103" s="274" t="e">
        <f t="shared" si="26"/>
        <v>#DIV/0!</v>
      </c>
    </row>
    <row r="104" spans="1:10" ht="47.25">
      <c r="A104" s="165" t="s">
        <v>82</v>
      </c>
      <c r="B104" s="12">
        <v>804</v>
      </c>
      <c r="C104" s="12"/>
      <c r="D104" s="12"/>
      <c r="E104" s="12"/>
      <c r="F104" s="12"/>
      <c r="G104" s="189">
        <f>+G105</f>
        <v>42500.746690000007</v>
      </c>
      <c r="H104" s="189">
        <f t="shared" ref="H104" si="36">+H105</f>
        <v>42350.367330000001</v>
      </c>
      <c r="I104" s="274">
        <f t="shared" si="26"/>
        <v>99.64617242822375</v>
      </c>
      <c r="J104" s="200" t="s">
        <v>673</v>
      </c>
    </row>
    <row r="105" spans="1:10" ht="31.5">
      <c r="A105" s="20" t="s">
        <v>83</v>
      </c>
      <c r="B105" s="12" t="s">
        <v>84</v>
      </c>
      <c r="C105" s="12" t="s">
        <v>85</v>
      </c>
      <c r="D105" s="12"/>
      <c r="E105" s="12"/>
      <c r="F105" s="12"/>
      <c r="G105" s="189">
        <f>+G106+G113+G169+G179</f>
        <v>42500.746690000007</v>
      </c>
      <c r="H105" s="189">
        <f>+H106+H113+H169+H179</f>
        <v>42350.367330000001</v>
      </c>
      <c r="I105" s="274">
        <f t="shared" si="26"/>
        <v>99.64617242822375</v>
      </c>
      <c r="J105" s="200">
        <f>I104+467.5</f>
        <v>567.14617242822374</v>
      </c>
    </row>
    <row r="106" spans="1:10" ht="15.75">
      <c r="A106" s="20" t="s">
        <v>87</v>
      </c>
      <c r="B106" s="3" t="s">
        <v>84</v>
      </c>
      <c r="C106" s="3" t="s">
        <v>85</v>
      </c>
      <c r="D106" s="3" t="s">
        <v>33</v>
      </c>
      <c r="E106" s="3" t="s">
        <v>29</v>
      </c>
      <c r="F106" s="3" t="s">
        <v>17</v>
      </c>
      <c r="G106" s="188">
        <f t="shared" ref="G106:H111" si="37">+G107</f>
        <v>311.56983000000002</v>
      </c>
      <c r="H106" s="188">
        <f t="shared" si="37"/>
        <v>311.56983000000002</v>
      </c>
      <c r="I106" s="274">
        <f t="shared" si="26"/>
        <v>100</v>
      </c>
    </row>
    <row r="107" spans="1:10" ht="45.75" customHeight="1">
      <c r="A107" s="21" t="s">
        <v>88</v>
      </c>
      <c r="B107" s="3" t="s">
        <v>84</v>
      </c>
      <c r="C107" s="3" t="s">
        <v>85</v>
      </c>
      <c r="D107" s="3" t="s">
        <v>33</v>
      </c>
      <c r="E107" s="3" t="s">
        <v>329</v>
      </c>
      <c r="F107" s="3" t="s">
        <v>17</v>
      </c>
      <c r="G107" s="188">
        <f t="shared" si="37"/>
        <v>311.56983000000002</v>
      </c>
      <c r="H107" s="188">
        <f t="shared" si="37"/>
        <v>311.56983000000002</v>
      </c>
      <c r="I107" s="274">
        <f t="shared" si="26"/>
        <v>100</v>
      </c>
    </row>
    <row r="108" spans="1:10" ht="50.25" customHeight="1">
      <c r="A108" s="21" t="s">
        <v>89</v>
      </c>
      <c r="B108" s="3" t="s">
        <v>84</v>
      </c>
      <c r="C108" s="3" t="s">
        <v>85</v>
      </c>
      <c r="D108" s="3" t="s">
        <v>33</v>
      </c>
      <c r="E108" s="3" t="s">
        <v>330</v>
      </c>
      <c r="F108" s="3"/>
      <c r="G108" s="188">
        <f t="shared" si="37"/>
        <v>311.56983000000002</v>
      </c>
      <c r="H108" s="188">
        <f t="shared" si="37"/>
        <v>311.56983000000002</v>
      </c>
      <c r="I108" s="274">
        <f t="shared" si="26"/>
        <v>100</v>
      </c>
    </row>
    <row r="109" spans="1:10" ht="63">
      <c r="A109" s="20" t="s">
        <v>90</v>
      </c>
      <c r="B109" s="3" t="s">
        <v>84</v>
      </c>
      <c r="C109" s="3" t="s">
        <v>85</v>
      </c>
      <c r="D109" s="3" t="s">
        <v>33</v>
      </c>
      <c r="E109" s="3" t="s">
        <v>91</v>
      </c>
      <c r="F109" s="3" t="s">
        <v>17</v>
      </c>
      <c r="G109" s="188">
        <f t="shared" si="37"/>
        <v>311.56983000000002</v>
      </c>
      <c r="H109" s="188">
        <f t="shared" si="37"/>
        <v>311.56983000000002</v>
      </c>
      <c r="I109" s="274">
        <f t="shared" si="26"/>
        <v>100</v>
      </c>
    </row>
    <row r="110" spans="1:10" ht="31.5">
      <c r="A110" s="20" t="s">
        <v>92</v>
      </c>
      <c r="B110" s="3" t="s">
        <v>84</v>
      </c>
      <c r="C110" s="3" t="s">
        <v>85</v>
      </c>
      <c r="D110" s="3" t="s">
        <v>33</v>
      </c>
      <c r="E110" s="3" t="s">
        <v>91</v>
      </c>
      <c r="F110" s="3" t="s">
        <v>93</v>
      </c>
      <c r="G110" s="188">
        <f t="shared" si="37"/>
        <v>311.56983000000002</v>
      </c>
      <c r="H110" s="188">
        <f t="shared" si="37"/>
        <v>311.56983000000002</v>
      </c>
      <c r="I110" s="274">
        <f t="shared" si="26"/>
        <v>100</v>
      </c>
    </row>
    <row r="111" spans="1:10" ht="31.5">
      <c r="A111" s="20" t="s">
        <v>94</v>
      </c>
      <c r="B111" s="3" t="s">
        <v>84</v>
      </c>
      <c r="C111" s="3" t="s">
        <v>85</v>
      </c>
      <c r="D111" s="3" t="s">
        <v>33</v>
      </c>
      <c r="E111" s="3" t="s">
        <v>91</v>
      </c>
      <c r="F111" s="3" t="s">
        <v>95</v>
      </c>
      <c r="G111" s="188">
        <f t="shared" si="37"/>
        <v>311.56983000000002</v>
      </c>
      <c r="H111" s="188">
        <f t="shared" si="37"/>
        <v>311.56983000000002</v>
      </c>
      <c r="I111" s="274">
        <f t="shared" si="26"/>
        <v>100</v>
      </c>
    </row>
    <row r="112" spans="1:10" ht="31.5">
      <c r="A112" s="20" t="s">
        <v>96</v>
      </c>
      <c r="B112" s="3" t="s">
        <v>84</v>
      </c>
      <c r="C112" s="3" t="s">
        <v>85</v>
      </c>
      <c r="D112" s="3" t="s">
        <v>33</v>
      </c>
      <c r="E112" s="3" t="s">
        <v>91</v>
      </c>
      <c r="F112" s="3" t="s">
        <v>97</v>
      </c>
      <c r="G112" s="188">
        <v>311.56983000000002</v>
      </c>
      <c r="H112" s="188">
        <v>311.56983000000002</v>
      </c>
      <c r="I112" s="274">
        <f t="shared" si="26"/>
        <v>100</v>
      </c>
    </row>
    <row r="113" spans="1:10" ht="15.75">
      <c r="A113" s="20" t="s">
        <v>624</v>
      </c>
      <c r="B113" s="3" t="s">
        <v>84</v>
      </c>
      <c r="C113" s="3" t="s">
        <v>85</v>
      </c>
      <c r="D113" s="3" t="s">
        <v>98</v>
      </c>
      <c r="E113" s="3"/>
      <c r="F113" s="3"/>
      <c r="G113" s="188">
        <f>+G114+G138+G152</f>
        <v>17253.000800000002</v>
      </c>
      <c r="H113" s="188">
        <f>+H114+H138+H152</f>
        <v>17102.676500000001</v>
      </c>
      <c r="I113" s="274">
        <f t="shared" si="26"/>
        <v>99.128706352346541</v>
      </c>
    </row>
    <row r="114" spans="1:10" ht="66" customHeight="1">
      <c r="A114" s="163" t="s">
        <v>88</v>
      </c>
      <c r="B114" s="164" t="s">
        <v>84</v>
      </c>
      <c r="C114" s="164" t="s">
        <v>85</v>
      </c>
      <c r="D114" s="164" t="s">
        <v>98</v>
      </c>
      <c r="E114" s="164" t="s">
        <v>329</v>
      </c>
      <c r="F114" s="164" t="s">
        <v>17</v>
      </c>
      <c r="G114" s="190">
        <f>+G115+G123+G128+G133</f>
        <v>4358.7</v>
      </c>
      <c r="H114" s="190">
        <f t="shared" ref="H114" si="38">+H115+H123+H128+H133</f>
        <v>4336.8507</v>
      </c>
      <c r="I114" s="274">
        <f t="shared" si="26"/>
        <v>99.498719801775763</v>
      </c>
    </row>
    <row r="115" spans="1:10" ht="32.25" customHeight="1">
      <c r="A115" s="21" t="s">
        <v>99</v>
      </c>
      <c r="B115" s="3" t="s">
        <v>84</v>
      </c>
      <c r="C115" s="3" t="s">
        <v>85</v>
      </c>
      <c r="D115" s="3" t="s">
        <v>98</v>
      </c>
      <c r="E115" s="3" t="s">
        <v>100</v>
      </c>
      <c r="F115" s="3"/>
      <c r="G115" s="188">
        <f>+G116</f>
        <v>4059.5</v>
      </c>
      <c r="H115" s="188">
        <f t="shared" ref="H115" si="39">+H116</f>
        <v>4059.48</v>
      </c>
      <c r="I115" s="274">
        <f t="shared" si="26"/>
        <v>99.999507328488733</v>
      </c>
    </row>
    <row r="116" spans="1:10" ht="31.5">
      <c r="A116" s="20" t="s">
        <v>101</v>
      </c>
      <c r="B116" s="3" t="s">
        <v>84</v>
      </c>
      <c r="C116" s="3" t="s">
        <v>85</v>
      </c>
      <c r="D116" s="3" t="s">
        <v>98</v>
      </c>
      <c r="E116" s="3" t="s">
        <v>102</v>
      </c>
      <c r="F116" s="3"/>
      <c r="G116" s="188">
        <f>+G117+G120</f>
        <v>4059.5</v>
      </c>
      <c r="H116" s="188">
        <f t="shared" ref="H116" si="40">+H117+H120</f>
        <v>4059.48</v>
      </c>
      <c r="I116" s="274">
        <f t="shared" si="26"/>
        <v>99.999507328488733</v>
      </c>
    </row>
    <row r="117" spans="1:10" ht="31.5">
      <c r="A117" s="20" t="s">
        <v>52</v>
      </c>
      <c r="B117" s="3" t="s">
        <v>84</v>
      </c>
      <c r="C117" s="3">
        <v>10</v>
      </c>
      <c r="D117" s="3" t="s">
        <v>98</v>
      </c>
      <c r="E117" s="3" t="s">
        <v>102</v>
      </c>
      <c r="F117" s="3">
        <v>200</v>
      </c>
      <c r="G117" s="188">
        <f>+G118</f>
        <v>27.661719999999999</v>
      </c>
      <c r="H117" s="188">
        <f t="shared" ref="H117:H118" si="41">+H118</f>
        <v>27.661719999999999</v>
      </c>
      <c r="I117" s="274">
        <f t="shared" si="26"/>
        <v>100</v>
      </c>
    </row>
    <row r="118" spans="1:10" ht="31.5">
      <c r="A118" s="20" t="s">
        <v>54</v>
      </c>
      <c r="B118" s="3" t="s">
        <v>84</v>
      </c>
      <c r="C118" s="3">
        <v>10</v>
      </c>
      <c r="D118" s="3" t="s">
        <v>98</v>
      </c>
      <c r="E118" s="3" t="s">
        <v>102</v>
      </c>
      <c r="F118" s="3">
        <v>240</v>
      </c>
      <c r="G118" s="188">
        <f>+G119</f>
        <v>27.661719999999999</v>
      </c>
      <c r="H118" s="188">
        <f t="shared" si="41"/>
        <v>27.661719999999999</v>
      </c>
      <c r="I118" s="274">
        <f t="shared" si="26"/>
        <v>100</v>
      </c>
      <c r="J118" s="200">
        <v>4059.5</v>
      </c>
    </row>
    <row r="119" spans="1:10" ht="47.25">
      <c r="A119" s="20" t="s">
        <v>58</v>
      </c>
      <c r="B119" s="3" t="s">
        <v>84</v>
      </c>
      <c r="C119" s="3">
        <v>10</v>
      </c>
      <c r="D119" s="3" t="s">
        <v>98</v>
      </c>
      <c r="E119" s="3" t="s">
        <v>102</v>
      </c>
      <c r="F119" s="3">
        <v>244</v>
      </c>
      <c r="G119" s="188">
        <v>27.661719999999999</v>
      </c>
      <c r="H119" s="188">
        <v>27.661719999999999</v>
      </c>
      <c r="I119" s="274">
        <f t="shared" si="26"/>
        <v>100</v>
      </c>
      <c r="J119" s="191">
        <f>J118-I115</f>
        <v>3959.5004926715114</v>
      </c>
    </row>
    <row r="120" spans="1:10" ht="31.5">
      <c r="A120" s="20" t="s">
        <v>103</v>
      </c>
      <c r="B120" s="3" t="s">
        <v>84</v>
      </c>
      <c r="C120" s="3" t="s">
        <v>85</v>
      </c>
      <c r="D120" s="3" t="s">
        <v>98</v>
      </c>
      <c r="E120" s="3" t="s">
        <v>102</v>
      </c>
      <c r="F120" s="3" t="s">
        <v>93</v>
      </c>
      <c r="G120" s="188">
        <f>+G121</f>
        <v>4031.8382799999999</v>
      </c>
      <c r="H120" s="188">
        <f t="shared" ref="H120:H121" si="42">+H121</f>
        <v>4031.81828</v>
      </c>
      <c r="I120" s="274">
        <f t="shared" si="26"/>
        <v>99.99950394835777</v>
      </c>
      <c r="J120" s="191"/>
    </row>
    <row r="121" spans="1:10" ht="31.5">
      <c r="A121" s="20" t="s">
        <v>104</v>
      </c>
      <c r="B121" s="3" t="s">
        <v>84</v>
      </c>
      <c r="C121" s="3" t="s">
        <v>85</v>
      </c>
      <c r="D121" s="3" t="s">
        <v>98</v>
      </c>
      <c r="E121" s="3" t="s">
        <v>102</v>
      </c>
      <c r="F121" s="3" t="s">
        <v>95</v>
      </c>
      <c r="G121" s="188">
        <f>+G122</f>
        <v>4031.8382799999999</v>
      </c>
      <c r="H121" s="188">
        <f t="shared" si="42"/>
        <v>4031.81828</v>
      </c>
      <c r="I121" s="274">
        <f t="shared" si="26"/>
        <v>99.99950394835777</v>
      </c>
    </row>
    <row r="122" spans="1:10" ht="60.75" customHeight="1">
      <c r="A122" s="20" t="s">
        <v>105</v>
      </c>
      <c r="B122" s="3" t="s">
        <v>84</v>
      </c>
      <c r="C122" s="3" t="s">
        <v>85</v>
      </c>
      <c r="D122" s="3" t="s">
        <v>98</v>
      </c>
      <c r="E122" s="3" t="s">
        <v>102</v>
      </c>
      <c r="F122" s="3" t="s">
        <v>106</v>
      </c>
      <c r="G122" s="188">
        <v>4031.8382799999999</v>
      </c>
      <c r="H122" s="188">
        <v>4031.81828</v>
      </c>
      <c r="I122" s="274">
        <f t="shared" si="26"/>
        <v>99.99950394835777</v>
      </c>
    </row>
    <row r="123" spans="1:10" ht="44.25" hidden="1" customHeight="1">
      <c r="A123" s="21" t="s">
        <v>107</v>
      </c>
      <c r="B123" s="3" t="s">
        <v>84</v>
      </c>
      <c r="C123" s="3" t="s">
        <v>85</v>
      </c>
      <c r="D123" s="3" t="s">
        <v>98</v>
      </c>
      <c r="E123" s="3" t="s">
        <v>108</v>
      </c>
      <c r="F123" s="3"/>
      <c r="G123" s="188">
        <f>+G124</f>
        <v>0</v>
      </c>
      <c r="H123" s="188">
        <f t="shared" ref="H123:H126" si="43">+H124</f>
        <v>0</v>
      </c>
      <c r="I123" s="274" t="e">
        <f t="shared" si="26"/>
        <v>#DIV/0!</v>
      </c>
    </row>
    <row r="124" spans="1:10" ht="111" hidden="1" customHeight="1">
      <c r="A124" s="20" t="s">
        <v>109</v>
      </c>
      <c r="B124" s="3" t="s">
        <v>84</v>
      </c>
      <c r="C124" s="3" t="s">
        <v>85</v>
      </c>
      <c r="D124" s="3" t="s">
        <v>98</v>
      </c>
      <c r="E124" s="3" t="s">
        <v>331</v>
      </c>
      <c r="F124" s="3" t="s">
        <v>17</v>
      </c>
      <c r="G124" s="188">
        <f>+G125</f>
        <v>0</v>
      </c>
      <c r="H124" s="188">
        <f t="shared" si="43"/>
        <v>0</v>
      </c>
      <c r="I124" s="274" t="e">
        <f t="shared" si="26"/>
        <v>#DIV/0!</v>
      </c>
    </row>
    <row r="125" spans="1:10" ht="31.5" hidden="1">
      <c r="A125" s="20" t="s">
        <v>103</v>
      </c>
      <c r="B125" s="3" t="s">
        <v>84</v>
      </c>
      <c r="C125" s="3" t="s">
        <v>85</v>
      </c>
      <c r="D125" s="3" t="s">
        <v>98</v>
      </c>
      <c r="E125" s="3" t="s">
        <v>331</v>
      </c>
      <c r="F125" s="3" t="s">
        <v>93</v>
      </c>
      <c r="G125" s="188">
        <f>+G126</f>
        <v>0</v>
      </c>
      <c r="H125" s="188">
        <f t="shared" si="43"/>
        <v>0</v>
      </c>
      <c r="I125" s="274" t="e">
        <f t="shared" si="26"/>
        <v>#DIV/0!</v>
      </c>
    </row>
    <row r="126" spans="1:10" ht="31.5" hidden="1">
      <c r="A126" s="20" t="s">
        <v>104</v>
      </c>
      <c r="B126" s="3" t="s">
        <v>84</v>
      </c>
      <c r="C126" s="3" t="s">
        <v>85</v>
      </c>
      <c r="D126" s="3" t="s">
        <v>98</v>
      </c>
      <c r="E126" s="3" t="s">
        <v>331</v>
      </c>
      <c r="F126" s="3" t="s">
        <v>95</v>
      </c>
      <c r="G126" s="188">
        <f>+G127</f>
        <v>0</v>
      </c>
      <c r="H126" s="188">
        <f t="shared" si="43"/>
        <v>0</v>
      </c>
      <c r="I126" s="274" t="e">
        <f t="shared" si="26"/>
        <v>#DIV/0!</v>
      </c>
    </row>
    <row r="127" spans="1:10" ht="47.25" hidden="1">
      <c r="A127" s="20" t="s">
        <v>105</v>
      </c>
      <c r="B127" s="3" t="s">
        <v>84</v>
      </c>
      <c r="C127" s="3" t="s">
        <v>85</v>
      </c>
      <c r="D127" s="3" t="s">
        <v>98</v>
      </c>
      <c r="E127" s="3" t="s">
        <v>331</v>
      </c>
      <c r="F127" s="3" t="s">
        <v>106</v>
      </c>
      <c r="G127" s="188"/>
      <c r="H127" s="188"/>
      <c r="I127" s="274" t="e">
        <f t="shared" si="26"/>
        <v>#DIV/0!</v>
      </c>
    </row>
    <row r="128" spans="1:10" ht="48.75" customHeight="1">
      <c r="A128" s="163" t="s">
        <v>111</v>
      </c>
      <c r="B128" s="164" t="s">
        <v>84</v>
      </c>
      <c r="C128" s="164" t="s">
        <v>85</v>
      </c>
      <c r="D128" s="164" t="s">
        <v>98</v>
      </c>
      <c r="E128" s="164" t="s">
        <v>112</v>
      </c>
      <c r="F128" s="164"/>
      <c r="G128" s="190">
        <f>+G129</f>
        <v>79.2</v>
      </c>
      <c r="H128" s="190">
        <f t="shared" ref="H128:H131" si="44">+H129</f>
        <v>57.370699999999999</v>
      </c>
      <c r="I128" s="274">
        <f t="shared" si="26"/>
        <v>72.43775252525252</v>
      </c>
    </row>
    <row r="129" spans="1:10" ht="47.25">
      <c r="A129" s="20" t="s">
        <v>110</v>
      </c>
      <c r="B129" s="3" t="s">
        <v>84</v>
      </c>
      <c r="C129" s="3" t="s">
        <v>85</v>
      </c>
      <c r="D129" s="3" t="s">
        <v>98</v>
      </c>
      <c r="E129" s="3" t="s">
        <v>113</v>
      </c>
      <c r="F129" s="3" t="s">
        <v>17</v>
      </c>
      <c r="G129" s="188">
        <f>+G130</f>
        <v>79.2</v>
      </c>
      <c r="H129" s="188">
        <f t="shared" si="44"/>
        <v>57.370699999999999</v>
      </c>
      <c r="I129" s="274">
        <f t="shared" si="26"/>
        <v>72.43775252525252</v>
      </c>
    </row>
    <row r="130" spans="1:10" ht="31.5">
      <c r="A130" s="20" t="s">
        <v>103</v>
      </c>
      <c r="B130" s="3" t="s">
        <v>84</v>
      </c>
      <c r="C130" s="3" t="s">
        <v>85</v>
      </c>
      <c r="D130" s="3" t="s">
        <v>98</v>
      </c>
      <c r="E130" s="3" t="s">
        <v>113</v>
      </c>
      <c r="F130" s="3" t="s">
        <v>93</v>
      </c>
      <c r="G130" s="188">
        <f>+G131</f>
        <v>79.2</v>
      </c>
      <c r="H130" s="188">
        <f t="shared" si="44"/>
        <v>57.370699999999999</v>
      </c>
      <c r="I130" s="274">
        <f t="shared" si="26"/>
        <v>72.43775252525252</v>
      </c>
    </row>
    <row r="131" spans="1:10" ht="31.5">
      <c r="A131" s="20" t="s">
        <v>104</v>
      </c>
      <c r="B131" s="3" t="s">
        <v>84</v>
      </c>
      <c r="C131" s="3" t="s">
        <v>85</v>
      </c>
      <c r="D131" s="3" t="s">
        <v>98</v>
      </c>
      <c r="E131" s="3" t="s">
        <v>113</v>
      </c>
      <c r="F131" s="3" t="s">
        <v>95</v>
      </c>
      <c r="G131" s="188">
        <f>+G132</f>
        <v>79.2</v>
      </c>
      <c r="H131" s="188">
        <f t="shared" si="44"/>
        <v>57.370699999999999</v>
      </c>
      <c r="I131" s="274">
        <f t="shared" si="26"/>
        <v>72.43775252525252</v>
      </c>
    </row>
    <row r="132" spans="1:10" ht="47.25">
      <c r="A132" s="20" t="s">
        <v>105</v>
      </c>
      <c r="B132" s="3" t="s">
        <v>84</v>
      </c>
      <c r="C132" s="3" t="s">
        <v>85</v>
      </c>
      <c r="D132" s="3" t="s">
        <v>98</v>
      </c>
      <c r="E132" s="3" t="s">
        <v>113</v>
      </c>
      <c r="F132" s="3" t="s">
        <v>106</v>
      </c>
      <c r="G132" s="188">
        <v>79.2</v>
      </c>
      <c r="H132" s="188">
        <v>57.370699999999999</v>
      </c>
      <c r="I132" s="274">
        <f t="shared" si="26"/>
        <v>72.43775252525252</v>
      </c>
    </row>
    <row r="133" spans="1:10" ht="31.5">
      <c r="A133" s="165" t="s">
        <v>114</v>
      </c>
      <c r="B133" s="164" t="s">
        <v>84</v>
      </c>
      <c r="C133" s="164" t="s">
        <v>85</v>
      </c>
      <c r="D133" s="164" t="s">
        <v>98</v>
      </c>
      <c r="E133" s="164" t="s">
        <v>115</v>
      </c>
      <c r="F133" s="164"/>
      <c r="G133" s="190">
        <f>+G134</f>
        <v>220</v>
      </c>
      <c r="H133" s="190">
        <f t="shared" ref="H133:H136" si="45">+H134</f>
        <v>220</v>
      </c>
      <c r="I133" s="274">
        <f t="shared" si="26"/>
        <v>100</v>
      </c>
    </row>
    <row r="134" spans="1:10" ht="47.25" customHeight="1">
      <c r="A134" s="20" t="s">
        <v>116</v>
      </c>
      <c r="B134" s="3" t="s">
        <v>84</v>
      </c>
      <c r="C134" s="3">
        <v>10</v>
      </c>
      <c r="D134" s="3" t="s">
        <v>98</v>
      </c>
      <c r="E134" s="3" t="s">
        <v>117</v>
      </c>
      <c r="F134" s="3" t="s">
        <v>17</v>
      </c>
      <c r="G134" s="188">
        <f>+G135</f>
        <v>220</v>
      </c>
      <c r="H134" s="188">
        <f t="shared" si="45"/>
        <v>220</v>
      </c>
      <c r="I134" s="274">
        <f t="shared" si="26"/>
        <v>100</v>
      </c>
    </row>
    <row r="135" spans="1:10" ht="31.5">
      <c r="A135" s="20" t="s">
        <v>52</v>
      </c>
      <c r="B135" s="3" t="s">
        <v>84</v>
      </c>
      <c r="C135" s="3">
        <v>10</v>
      </c>
      <c r="D135" s="3" t="s">
        <v>98</v>
      </c>
      <c r="E135" s="3" t="s">
        <v>117</v>
      </c>
      <c r="F135" s="3">
        <v>200</v>
      </c>
      <c r="G135" s="188">
        <f>+G136</f>
        <v>220</v>
      </c>
      <c r="H135" s="188">
        <f t="shared" si="45"/>
        <v>220</v>
      </c>
      <c r="I135" s="274">
        <f t="shared" si="26"/>
        <v>100</v>
      </c>
    </row>
    <row r="136" spans="1:10" ht="31.5">
      <c r="A136" s="20" t="s">
        <v>54</v>
      </c>
      <c r="B136" s="3" t="s">
        <v>84</v>
      </c>
      <c r="C136" s="3">
        <v>10</v>
      </c>
      <c r="D136" s="3" t="s">
        <v>98</v>
      </c>
      <c r="E136" s="3" t="s">
        <v>117</v>
      </c>
      <c r="F136" s="3">
        <v>240</v>
      </c>
      <c r="G136" s="188">
        <f>+G137</f>
        <v>220</v>
      </c>
      <c r="H136" s="188">
        <f t="shared" si="45"/>
        <v>220</v>
      </c>
      <c r="I136" s="274">
        <f t="shared" si="26"/>
        <v>100</v>
      </c>
    </row>
    <row r="137" spans="1:10" ht="47.25">
      <c r="A137" s="20" t="s">
        <v>58</v>
      </c>
      <c r="B137" s="3" t="s">
        <v>84</v>
      </c>
      <c r="C137" s="3">
        <v>10</v>
      </c>
      <c r="D137" s="3" t="s">
        <v>98</v>
      </c>
      <c r="E137" s="3" t="s">
        <v>117</v>
      </c>
      <c r="F137" s="3">
        <v>244</v>
      </c>
      <c r="G137" s="188">
        <v>220</v>
      </c>
      <c r="H137" s="188">
        <v>220</v>
      </c>
      <c r="I137" s="274">
        <f t="shared" si="26"/>
        <v>100</v>
      </c>
    </row>
    <row r="138" spans="1:10" ht="39.75" customHeight="1">
      <c r="A138" s="165" t="s">
        <v>119</v>
      </c>
      <c r="B138" s="164" t="s">
        <v>84</v>
      </c>
      <c r="C138" s="164" t="s">
        <v>85</v>
      </c>
      <c r="D138" s="164" t="s">
        <v>98</v>
      </c>
      <c r="E138" s="164" t="s">
        <v>332</v>
      </c>
      <c r="F138" s="164"/>
      <c r="G138" s="190">
        <f>+G139+G147</f>
        <v>4745.0999999999995</v>
      </c>
      <c r="H138" s="190">
        <f t="shared" ref="H138" si="46">+H139+H147</f>
        <v>4616.625</v>
      </c>
      <c r="I138" s="274">
        <f t="shared" si="26"/>
        <v>97.292470127078474</v>
      </c>
      <c r="J138" s="191"/>
    </row>
    <row r="139" spans="1:10" ht="45" customHeight="1">
      <c r="A139" s="21" t="s">
        <v>120</v>
      </c>
      <c r="B139" s="3" t="s">
        <v>84</v>
      </c>
      <c r="C139" s="3" t="s">
        <v>85</v>
      </c>
      <c r="D139" s="3" t="s">
        <v>98</v>
      </c>
      <c r="E139" s="3" t="s">
        <v>333</v>
      </c>
      <c r="F139" s="3"/>
      <c r="G139" s="188">
        <f>+G140</f>
        <v>4745.0999999999995</v>
      </c>
      <c r="H139" s="188">
        <f t="shared" ref="H139" si="47">+H140</f>
        <v>4616.625</v>
      </c>
      <c r="I139" s="274">
        <f t="shared" si="26"/>
        <v>97.292470127078474</v>
      </c>
      <c r="J139" s="200">
        <v>4745.1000000000004</v>
      </c>
    </row>
    <row r="140" spans="1:10" ht="31.5">
      <c r="A140" s="20" t="s">
        <v>121</v>
      </c>
      <c r="B140" s="3" t="s">
        <v>84</v>
      </c>
      <c r="C140" s="3" t="s">
        <v>85</v>
      </c>
      <c r="D140" s="3" t="s">
        <v>98</v>
      </c>
      <c r="E140" s="3" t="s">
        <v>334</v>
      </c>
      <c r="F140" s="3"/>
      <c r="G140" s="188">
        <f>+G141+G144</f>
        <v>4745.0999999999995</v>
      </c>
      <c r="H140" s="188">
        <f t="shared" ref="H140" si="48">+H141+H144</f>
        <v>4616.625</v>
      </c>
      <c r="I140" s="274">
        <f t="shared" si="26"/>
        <v>97.292470127078474</v>
      </c>
      <c r="J140" s="191">
        <f>I139-J139</f>
        <v>-4647.8075298729218</v>
      </c>
    </row>
    <row r="141" spans="1:10" ht="31.5">
      <c r="A141" s="20" t="s">
        <v>52</v>
      </c>
      <c r="B141" s="3" t="s">
        <v>84</v>
      </c>
      <c r="C141" s="3" t="s">
        <v>85</v>
      </c>
      <c r="D141" s="3" t="s">
        <v>98</v>
      </c>
      <c r="E141" s="3" t="s">
        <v>334</v>
      </c>
      <c r="F141" s="3">
        <v>200</v>
      </c>
      <c r="G141" s="188">
        <f>+G142</f>
        <v>4.4669999999999996</v>
      </c>
      <c r="H141" s="188">
        <f t="shared" ref="H141:H142" si="49">+H142</f>
        <v>4.4669999999999996</v>
      </c>
      <c r="I141" s="274">
        <f t="shared" si="26"/>
        <v>100</v>
      </c>
    </row>
    <row r="142" spans="1:10" ht="31.5">
      <c r="A142" s="20" t="s">
        <v>54</v>
      </c>
      <c r="B142" s="3" t="s">
        <v>84</v>
      </c>
      <c r="C142" s="3" t="s">
        <v>85</v>
      </c>
      <c r="D142" s="3" t="s">
        <v>98</v>
      </c>
      <c r="E142" s="3" t="s">
        <v>334</v>
      </c>
      <c r="F142" s="3">
        <v>240</v>
      </c>
      <c r="G142" s="188">
        <f>+G143</f>
        <v>4.4669999999999996</v>
      </c>
      <c r="H142" s="188">
        <f t="shared" si="49"/>
        <v>4.4669999999999996</v>
      </c>
      <c r="I142" s="274">
        <f t="shared" si="26"/>
        <v>100</v>
      </c>
    </row>
    <row r="143" spans="1:10" ht="47.25">
      <c r="A143" s="20" t="s">
        <v>58</v>
      </c>
      <c r="B143" s="3" t="s">
        <v>84</v>
      </c>
      <c r="C143" s="3" t="s">
        <v>85</v>
      </c>
      <c r="D143" s="3" t="s">
        <v>98</v>
      </c>
      <c r="E143" s="3" t="s">
        <v>334</v>
      </c>
      <c r="F143" s="3">
        <v>244</v>
      </c>
      <c r="G143" s="188">
        <v>4.4669999999999996</v>
      </c>
      <c r="H143" s="188">
        <v>4.4669999999999996</v>
      </c>
      <c r="I143" s="274">
        <f t="shared" si="26"/>
        <v>100</v>
      </c>
      <c r="J143" s="200">
        <v>4.4669999999999996</v>
      </c>
    </row>
    <row r="144" spans="1:10" ht="31.5">
      <c r="A144" s="20" t="s">
        <v>103</v>
      </c>
      <c r="B144" s="3" t="s">
        <v>84</v>
      </c>
      <c r="C144" s="3" t="s">
        <v>85</v>
      </c>
      <c r="D144" s="3" t="s">
        <v>98</v>
      </c>
      <c r="E144" s="3" t="s">
        <v>334</v>
      </c>
      <c r="F144" s="3" t="s">
        <v>93</v>
      </c>
      <c r="G144" s="188">
        <f>+G145</f>
        <v>4740.6329999999998</v>
      </c>
      <c r="H144" s="188">
        <f t="shared" ref="H144:H145" si="50">+H145</f>
        <v>4612.1580000000004</v>
      </c>
      <c r="I144" s="274">
        <f t="shared" ref="I144:I207" si="51">H144/G144*100</f>
        <v>97.289918877922005</v>
      </c>
      <c r="J144" s="191">
        <f>J143-I143</f>
        <v>-95.533000000000001</v>
      </c>
    </row>
    <row r="145" spans="1:10" ht="31.5">
      <c r="A145" s="20" t="s">
        <v>104</v>
      </c>
      <c r="B145" s="3" t="s">
        <v>84</v>
      </c>
      <c r="C145" s="3" t="s">
        <v>85</v>
      </c>
      <c r="D145" s="3" t="s">
        <v>98</v>
      </c>
      <c r="E145" s="3" t="s">
        <v>334</v>
      </c>
      <c r="F145" s="3" t="s">
        <v>95</v>
      </c>
      <c r="G145" s="188">
        <f>+G146</f>
        <v>4740.6329999999998</v>
      </c>
      <c r="H145" s="188">
        <f t="shared" si="50"/>
        <v>4612.1580000000004</v>
      </c>
      <c r="I145" s="274">
        <f t="shared" si="51"/>
        <v>97.289918877922005</v>
      </c>
    </row>
    <row r="146" spans="1:10" ht="57.75" customHeight="1">
      <c r="A146" s="20" t="s">
        <v>105</v>
      </c>
      <c r="B146" s="3" t="s">
        <v>84</v>
      </c>
      <c r="C146" s="3" t="s">
        <v>85</v>
      </c>
      <c r="D146" s="3" t="s">
        <v>98</v>
      </c>
      <c r="E146" s="3" t="s">
        <v>334</v>
      </c>
      <c r="F146" s="3" t="s">
        <v>106</v>
      </c>
      <c r="G146" s="188">
        <v>4740.6329999999998</v>
      </c>
      <c r="H146" s="188">
        <v>4612.1580000000004</v>
      </c>
      <c r="I146" s="274">
        <f t="shared" si="51"/>
        <v>97.289918877922005</v>
      </c>
    </row>
    <row r="147" spans="1:10" ht="47.25" hidden="1" customHeight="1">
      <c r="A147" s="21" t="s">
        <v>122</v>
      </c>
      <c r="B147" s="3" t="s">
        <v>84</v>
      </c>
      <c r="C147" s="3" t="s">
        <v>85</v>
      </c>
      <c r="D147" s="3" t="s">
        <v>98</v>
      </c>
      <c r="E147" s="3" t="s">
        <v>335</v>
      </c>
      <c r="F147" s="3"/>
      <c r="G147" s="188">
        <f>+G148</f>
        <v>0</v>
      </c>
      <c r="H147" s="188">
        <f t="shared" ref="H147:H150" si="52">+H148</f>
        <v>0</v>
      </c>
      <c r="I147" s="274" t="e">
        <f t="shared" si="51"/>
        <v>#DIV/0!</v>
      </c>
    </row>
    <row r="148" spans="1:10" ht="124.5" hidden="1" customHeight="1">
      <c r="A148" s="22" t="s">
        <v>123</v>
      </c>
      <c r="B148" s="3" t="s">
        <v>84</v>
      </c>
      <c r="C148" s="3" t="s">
        <v>85</v>
      </c>
      <c r="D148" s="3" t="s">
        <v>98</v>
      </c>
      <c r="E148" s="3" t="s">
        <v>336</v>
      </c>
      <c r="F148" s="3"/>
      <c r="G148" s="188">
        <f>+G149</f>
        <v>0</v>
      </c>
      <c r="H148" s="188">
        <f t="shared" si="52"/>
        <v>0</v>
      </c>
      <c r="I148" s="274" t="e">
        <f t="shared" si="51"/>
        <v>#DIV/0!</v>
      </c>
    </row>
    <row r="149" spans="1:10" ht="31.5" hidden="1">
      <c r="A149" s="20" t="s">
        <v>103</v>
      </c>
      <c r="B149" s="3" t="s">
        <v>84</v>
      </c>
      <c r="C149" s="3" t="s">
        <v>85</v>
      </c>
      <c r="D149" s="3" t="s">
        <v>98</v>
      </c>
      <c r="E149" s="3" t="s">
        <v>336</v>
      </c>
      <c r="F149" s="3" t="s">
        <v>93</v>
      </c>
      <c r="G149" s="188">
        <f>+G150</f>
        <v>0</v>
      </c>
      <c r="H149" s="188">
        <f t="shared" si="52"/>
        <v>0</v>
      </c>
      <c r="I149" s="274" t="e">
        <f t="shared" si="51"/>
        <v>#DIV/0!</v>
      </c>
    </row>
    <row r="150" spans="1:10" ht="31.5" hidden="1">
      <c r="A150" s="20" t="s">
        <v>104</v>
      </c>
      <c r="B150" s="3" t="s">
        <v>84</v>
      </c>
      <c r="C150" s="3" t="s">
        <v>85</v>
      </c>
      <c r="D150" s="3" t="s">
        <v>98</v>
      </c>
      <c r="E150" s="3" t="s">
        <v>336</v>
      </c>
      <c r="F150" s="3" t="s">
        <v>95</v>
      </c>
      <c r="G150" s="188">
        <f>+G151</f>
        <v>0</v>
      </c>
      <c r="H150" s="188">
        <f t="shared" si="52"/>
        <v>0</v>
      </c>
      <c r="I150" s="274" t="e">
        <f t="shared" si="51"/>
        <v>#DIV/0!</v>
      </c>
    </row>
    <row r="151" spans="1:10" ht="47.25" hidden="1">
      <c r="A151" s="20" t="s">
        <v>124</v>
      </c>
      <c r="B151" s="3" t="s">
        <v>84</v>
      </c>
      <c r="C151" s="3" t="s">
        <v>85</v>
      </c>
      <c r="D151" s="3" t="s">
        <v>98</v>
      </c>
      <c r="E151" s="3" t="s">
        <v>336</v>
      </c>
      <c r="F151" s="3" t="s">
        <v>106</v>
      </c>
      <c r="G151" s="188"/>
      <c r="H151" s="188"/>
      <c r="I151" s="274" t="e">
        <f t="shared" si="51"/>
        <v>#DIV/0!</v>
      </c>
    </row>
    <row r="152" spans="1:10" ht="47.25">
      <c r="A152" s="21" t="s">
        <v>125</v>
      </c>
      <c r="B152" s="3" t="s">
        <v>84</v>
      </c>
      <c r="C152" s="3" t="s">
        <v>85</v>
      </c>
      <c r="D152" s="3" t="s">
        <v>98</v>
      </c>
      <c r="E152" s="3" t="s">
        <v>337</v>
      </c>
      <c r="F152" s="3"/>
      <c r="G152" s="188">
        <f>+G153+G161</f>
        <v>8149.2008000000005</v>
      </c>
      <c r="H152" s="188">
        <f t="shared" ref="H152" si="53">+H153+H161</f>
        <v>8149.2008000000005</v>
      </c>
      <c r="I152" s="274">
        <f t="shared" si="51"/>
        <v>100</v>
      </c>
    </row>
    <row r="153" spans="1:10" ht="31.5">
      <c r="A153" s="21" t="s">
        <v>126</v>
      </c>
      <c r="B153" s="3" t="s">
        <v>84</v>
      </c>
      <c r="C153" s="3" t="s">
        <v>85</v>
      </c>
      <c r="D153" s="3" t="s">
        <v>98</v>
      </c>
      <c r="E153" s="3" t="s">
        <v>338</v>
      </c>
      <c r="F153" s="3"/>
      <c r="G153" s="188">
        <f>+G154</f>
        <v>4085.0008000000003</v>
      </c>
      <c r="H153" s="188">
        <f t="shared" ref="H153" si="54">+H154</f>
        <v>4085.0008000000003</v>
      </c>
      <c r="I153" s="274">
        <f t="shared" si="51"/>
        <v>100</v>
      </c>
    </row>
    <row r="154" spans="1:10" ht="31.5">
      <c r="A154" s="20" t="s">
        <v>127</v>
      </c>
      <c r="B154" s="3" t="s">
        <v>84</v>
      </c>
      <c r="C154" s="3" t="s">
        <v>85</v>
      </c>
      <c r="D154" s="3" t="s">
        <v>98</v>
      </c>
      <c r="E154" s="3" t="s">
        <v>339</v>
      </c>
      <c r="F154" s="3"/>
      <c r="G154" s="188">
        <f>+G155+G158</f>
        <v>4085.0008000000003</v>
      </c>
      <c r="H154" s="188">
        <f t="shared" ref="H154" si="55">+H155+H158</f>
        <v>4085.0008000000003</v>
      </c>
      <c r="I154" s="274">
        <f t="shared" si="51"/>
        <v>100</v>
      </c>
    </row>
    <row r="155" spans="1:10" ht="31.5">
      <c r="A155" s="20" t="s">
        <v>52</v>
      </c>
      <c r="B155" s="3" t="s">
        <v>84</v>
      </c>
      <c r="C155" s="3" t="s">
        <v>85</v>
      </c>
      <c r="D155" s="3" t="s">
        <v>98</v>
      </c>
      <c r="E155" s="3" t="s">
        <v>339</v>
      </c>
      <c r="F155" s="3">
        <v>200</v>
      </c>
      <c r="G155" s="188">
        <f>+G156</f>
        <v>16.805399999999999</v>
      </c>
      <c r="H155" s="188">
        <f t="shared" ref="H155:H156" si="56">+H156</f>
        <v>16.805399999999999</v>
      </c>
      <c r="I155" s="274">
        <f t="shared" si="51"/>
        <v>100</v>
      </c>
      <c r="J155" s="191"/>
    </row>
    <row r="156" spans="1:10" ht="31.5">
      <c r="A156" s="20" t="s">
        <v>54</v>
      </c>
      <c r="B156" s="3" t="s">
        <v>84</v>
      </c>
      <c r="C156" s="3" t="s">
        <v>85</v>
      </c>
      <c r="D156" s="3" t="s">
        <v>98</v>
      </c>
      <c r="E156" s="3" t="s">
        <v>339</v>
      </c>
      <c r="F156" s="3">
        <v>240</v>
      </c>
      <c r="G156" s="188">
        <f>+G157</f>
        <v>16.805399999999999</v>
      </c>
      <c r="H156" s="188">
        <f t="shared" si="56"/>
        <v>16.805399999999999</v>
      </c>
      <c r="I156" s="274">
        <f t="shared" si="51"/>
        <v>100</v>
      </c>
    </row>
    <row r="157" spans="1:10" ht="47.25">
      <c r="A157" s="20" t="s">
        <v>58</v>
      </c>
      <c r="B157" s="3" t="s">
        <v>84</v>
      </c>
      <c r="C157" s="3" t="s">
        <v>85</v>
      </c>
      <c r="D157" s="3" t="s">
        <v>98</v>
      </c>
      <c r="E157" s="3" t="s">
        <v>339</v>
      </c>
      <c r="F157" s="3">
        <v>244</v>
      </c>
      <c r="G157" s="188">
        <v>16.805399999999999</v>
      </c>
      <c r="H157" s="188">
        <v>16.805399999999999</v>
      </c>
      <c r="I157" s="274">
        <f t="shared" si="51"/>
        <v>100</v>
      </c>
      <c r="J157" s="191"/>
    </row>
    <row r="158" spans="1:10" ht="31.5">
      <c r="A158" s="20" t="s">
        <v>103</v>
      </c>
      <c r="B158" s="3" t="s">
        <v>84</v>
      </c>
      <c r="C158" s="3" t="s">
        <v>85</v>
      </c>
      <c r="D158" s="3" t="s">
        <v>98</v>
      </c>
      <c r="E158" s="3" t="s">
        <v>339</v>
      </c>
      <c r="F158" s="3" t="s">
        <v>93</v>
      </c>
      <c r="G158" s="188">
        <f>+G159</f>
        <v>4068.1954000000001</v>
      </c>
      <c r="H158" s="188">
        <f t="shared" ref="H158:H159" si="57">+H159</f>
        <v>4068.1954000000001</v>
      </c>
      <c r="I158" s="274">
        <f t="shared" si="51"/>
        <v>100</v>
      </c>
      <c r="J158" s="191"/>
    </row>
    <row r="159" spans="1:10" ht="31.5">
      <c r="A159" s="20" t="s">
        <v>104</v>
      </c>
      <c r="B159" s="3" t="s">
        <v>84</v>
      </c>
      <c r="C159" s="3" t="s">
        <v>85</v>
      </c>
      <c r="D159" s="3" t="s">
        <v>98</v>
      </c>
      <c r="E159" s="3" t="s">
        <v>339</v>
      </c>
      <c r="F159" s="3" t="s">
        <v>95</v>
      </c>
      <c r="G159" s="188">
        <f>+G160</f>
        <v>4068.1954000000001</v>
      </c>
      <c r="H159" s="188">
        <f t="shared" si="57"/>
        <v>4068.1954000000001</v>
      </c>
      <c r="I159" s="274">
        <f t="shared" si="51"/>
        <v>100</v>
      </c>
    </row>
    <row r="160" spans="1:10" ht="47.25">
      <c r="A160" s="20" t="s">
        <v>105</v>
      </c>
      <c r="B160" s="3" t="s">
        <v>84</v>
      </c>
      <c r="C160" s="3" t="s">
        <v>85</v>
      </c>
      <c r="D160" s="3" t="s">
        <v>98</v>
      </c>
      <c r="E160" s="3" t="s">
        <v>339</v>
      </c>
      <c r="F160" s="3" t="s">
        <v>106</v>
      </c>
      <c r="G160" s="188">
        <v>4068.1954000000001</v>
      </c>
      <c r="H160" s="188">
        <v>4068.1954000000001</v>
      </c>
      <c r="I160" s="274">
        <f t="shared" si="51"/>
        <v>100</v>
      </c>
    </row>
    <row r="161" spans="1:10" ht="47.25">
      <c r="A161" s="21" t="s">
        <v>128</v>
      </c>
      <c r="B161" s="3" t="s">
        <v>84</v>
      </c>
      <c r="C161" s="3" t="s">
        <v>85</v>
      </c>
      <c r="D161" s="3" t="s">
        <v>98</v>
      </c>
      <c r="E161" s="3" t="s">
        <v>340</v>
      </c>
      <c r="F161" s="3"/>
      <c r="G161" s="188">
        <f>+G162</f>
        <v>4064.2</v>
      </c>
      <c r="H161" s="188">
        <f t="shared" ref="H161" si="58">+H162</f>
        <v>4064.2</v>
      </c>
      <c r="I161" s="274">
        <f t="shared" si="51"/>
        <v>100</v>
      </c>
    </row>
    <row r="162" spans="1:10" ht="47.25">
      <c r="A162" s="20" t="s">
        <v>129</v>
      </c>
      <c r="B162" s="3" t="s">
        <v>84</v>
      </c>
      <c r="C162" s="3" t="s">
        <v>85</v>
      </c>
      <c r="D162" s="3" t="s">
        <v>98</v>
      </c>
      <c r="E162" s="3" t="s">
        <v>341</v>
      </c>
      <c r="F162" s="3"/>
      <c r="G162" s="188">
        <f>+G163+G166</f>
        <v>4064.2</v>
      </c>
      <c r="H162" s="188">
        <f t="shared" ref="H162" si="59">+H163+H166</f>
        <v>4064.2</v>
      </c>
      <c r="I162" s="274">
        <f t="shared" si="51"/>
        <v>100</v>
      </c>
      <c r="J162" s="200">
        <v>4064.2</v>
      </c>
    </row>
    <row r="163" spans="1:10" ht="31.5">
      <c r="A163" s="20" t="s">
        <v>52</v>
      </c>
      <c r="B163" s="3" t="s">
        <v>84</v>
      </c>
      <c r="C163" s="3" t="s">
        <v>85</v>
      </c>
      <c r="D163" s="3" t="s">
        <v>98</v>
      </c>
      <c r="E163" s="3" t="s">
        <v>341</v>
      </c>
      <c r="F163" s="3">
        <v>200</v>
      </c>
      <c r="G163" s="188">
        <f>+G164</f>
        <v>40.406509999999997</v>
      </c>
      <c r="H163" s="188">
        <f t="shared" ref="H163:H164" si="60">+H164</f>
        <v>40.406509999999997</v>
      </c>
      <c r="I163" s="274">
        <f t="shared" si="51"/>
        <v>100</v>
      </c>
      <c r="J163" s="191">
        <f>J162-I162</f>
        <v>3964.2</v>
      </c>
    </row>
    <row r="164" spans="1:10" ht="31.5">
      <c r="A164" s="20" t="s">
        <v>54</v>
      </c>
      <c r="B164" s="3" t="s">
        <v>84</v>
      </c>
      <c r="C164" s="3" t="s">
        <v>85</v>
      </c>
      <c r="D164" s="3" t="s">
        <v>98</v>
      </c>
      <c r="E164" s="3" t="s">
        <v>341</v>
      </c>
      <c r="F164" s="3">
        <v>240</v>
      </c>
      <c r="G164" s="188">
        <f>+G165</f>
        <v>40.406509999999997</v>
      </c>
      <c r="H164" s="188">
        <f t="shared" si="60"/>
        <v>40.406509999999997</v>
      </c>
      <c r="I164" s="274">
        <f t="shared" si="51"/>
        <v>100</v>
      </c>
    </row>
    <row r="165" spans="1:10" ht="47.25">
      <c r="A165" s="20" t="s">
        <v>58</v>
      </c>
      <c r="B165" s="3" t="s">
        <v>84</v>
      </c>
      <c r="C165" s="3" t="s">
        <v>85</v>
      </c>
      <c r="D165" s="3" t="s">
        <v>98</v>
      </c>
      <c r="E165" s="3" t="s">
        <v>341</v>
      </c>
      <c r="F165" s="3">
        <v>244</v>
      </c>
      <c r="G165" s="188">
        <v>40.406509999999997</v>
      </c>
      <c r="H165" s="188">
        <v>40.406509999999997</v>
      </c>
      <c r="I165" s="274">
        <f t="shared" si="51"/>
        <v>100</v>
      </c>
      <c r="J165" s="200">
        <v>40.406509999999997</v>
      </c>
    </row>
    <row r="166" spans="1:10" ht="31.5">
      <c r="A166" s="20" t="s">
        <v>103</v>
      </c>
      <c r="B166" s="3" t="s">
        <v>84</v>
      </c>
      <c r="C166" s="3" t="s">
        <v>85</v>
      </c>
      <c r="D166" s="3" t="s">
        <v>98</v>
      </c>
      <c r="E166" s="3" t="s">
        <v>341</v>
      </c>
      <c r="F166" s="3" t="s">
        <v>93</v>
      </c>
      <c r="G166" s="188">
        <f>+G167</f>
        <v>4023.79349</v>
      </c>
      <c r="H166" s="188">
        <f t="shared" ref="H166:H167" si="61">+H167</f>
        <v>4023.79349</v>
      </c>
      <c r="I166" s="274">
        <f t="shared" si="51"/>
        <v>100</v>
      </c>
      <c r="J166" s="191">
        <f>I165-J165</f>
        <v>59.593490000000003</v>
      </c>
    </row>
    <row r="167" spans="1:10" ht="31.5">
      <c r="A167" s="20" t="s">
        <v>104</v>
      </c>
      <c r="B167" s="3" t="s">
        <v>84</v>
      </c>
      <c r="C167" s="3" t="s">
        <v>85</v>
      </c>
      <c r="D167" s="3" t="s">
        <v>98</v>
      </c>
      <c r="E167" s="3" t="s">
        <v>341</v>
      </c>
      <c r="F167" s="3" t="s">
        <v>95</v>
      </c>
      <c r="G167" s="188">
        <f>+G168</f>
        <v>4023.79349</v>
      </c>
      <c r="H167" s="188">
        <f t="shared" si="61"/>
        <v>4023.79349</v>
      </c>
      <c r="I167" s="274">
        <f t="shared" si="51"/>
        <v>100</v>
      </c>
    </row>
    <row r="168" spans="1:10" ht="66" customHeight="1">
      <c r="A168" s="20" t="s">
        <v>105</v>
      </c>
      <c r="B168" s="3" t="s">
        <v>84</v>
      </c>
      <c r="C168" s="3" t="s">
        <v>85</v>
      </c>
      <c r="D168" s="3" t="s">
        <v>98</v>
      </c>
      <c r="E168" s="3" t="s">
        <v>341</v>
      </c>
      <c r="F168" s="3" t="s">
        <v>106</v>
      </c>
      <c r="G168" s="188">
        <v>4023.79349</v>
      </c>
      <c r="H168" s="188">
        <v>4023.79349</v>
      </c>
      <c r="I168" s="274">
        <f t="shared" si="51"/>
        <v>100</v>
      </c>
    </row>
    <row r="169" spans="1:10" ht="15.75">
      <c r="A169" s="21" t="s">
        <v>623</v>
      </c>
      <c r="B169" s="3" t="s">
        <v>84</v>
      </c>
      <c r="C169" s="3" t="s">
        <v>85</v>
      </c>
      <c r="D169" s="3" t="s">
        <v>71</v>
      </c>
      <c r="E169" s="3" t="s">
        <v>332</v>
      </c>
      <c r="F169" s="3"/>
      <c r="G169" s="188">
        <f>+G170+G175</f>
        <v>21747.52</v>
      </c>
      <c r="H169" s="188">
        <f>+H170+H175</f>
        <v>21747.497289999999</v>
      </c>
      <c r="I169" s="274">
        <f t="shared" si="51"/>
        <v>99.999895574299956</v>
      </c>
    </row>
    <row r="170" spans="1:10" ht="47.25" customHeight="1">
      <c r="A170" s="21" t="s">
        <v>122</v>
      </c>
      <c r="B170" s="3" t="s">
        <v>84</v>
      </c>
      <c r="C170" s="3" t="s">
        <v>85</v>
      </c>
      <c r="D170" s="3" t="s">
        <v>71</v>
      </c>
      <c r="E170" s="3" t="s">
        <v>335</v>
      </c>
      <c r="F170" s="3"/>
      <c r="G170" s="188">
        <f>+G171</f>
        <v>19323.900000000001</v>
      </c>
      <c r="H170" s="188">
        <f t="shared" ref="H170:H173" si="62">+H171</f>
        <v>19323.885289999998</v>
      </c>
      <c r="I170" s="274">
        <f t="shared" si="51"/>
        <v>99.999923876650143</v>
      </c>
    </row>
    <row r="171" spans="1:10" ht="124.5" customHeight="1">
      <c r="A171" s="22" t="s">
        <v>123</v>
      </c>
      <c r="B171" s="3" t="s">
        <v>84</v>
      </c>
      <c r="C171" s="3" t="s">
        <v>85</v>
      </c>
      <c r="D171" s="3" t="s">
        <v>71</v>
      </c>
      <c r="E171" s="3" t="s">
        <v>336</v>
      </c>
      <c r="F171" s="3"/>
      <c r="G171" s="188">
        <f>+G172</f>
        <v>19323.900000000001</v>
      </c>
      <c r="H171" s="188">
        <f t="shared" si="62"/>
        <v>19323.885289999998</v>
      </c>
      <c r="I171" s="274">
        <f t="shared" si="51"/>
        <v>99.999923876650143</v>
      </c>
    </row>
    <row r="172" spans="1:10" ht="31.5">
      <c r="A172" s="20" t="s">
        <v>103</v>
      </c>
      <c r="B172" s="3" t="s">
        <v>84</v>
      </c>
      <c r="C172" s="3" t="s">
        <v>85</v>
      </c>
      <c r="D172" s="3" t="s">
        <v>71</v>
      </c>
      <c r="E172" s="3" t="s">
        <v>336</v>
      </c>
      <c r="F172" s="3" t="s">
        <v>93</v>
      </c>
      <c r="G172" s="188">
        <f>+G173</f>
        <v>19323.900000000001</v>
      </c>
      <c r="H172" s="188">
        <f t="shared" si="62"/>
        <v>19323.885289999998</v>
      </c>
      <c r="I172" s="274">
        <f t="shared" si="51"/>
        <v>99.999923876650143</v>
      </c>
    </row>
    <row r="173" spans="1:10" ht="31.5">
      <c r="A173" s="20" t="s">
        <v>104</v>
      </c>
      <c r="B173" s="3" t="s">
        <v>84</v>
      </c>
      <c r="C173" s="3" t="s">
        <v>85</v>
      </c>
      <c r="D173" s="3" t="s">
        <v>71</v>
      </c>
      <c r="E173" s="3" t="s">
        <v>336</v>
      </c>
      <c r="F173" s="3" t="s">
        <v>95</v>
      </c>
      <c r="G173" s="188">
        <f>+G174</f>
        <v>19323.900000000001</v>
      </c>
      <c r="H173" s="188">
        <f t="shared" si="62"/>
        <v>19323.885289999998</v>
      </c>
      <c r="I173" s="274">
        <f t="shared" si="51"/>
        <v>99.999923876650143</v>
      </c>
    </row>
    <row r="174" spans="1:10" ht="47.25">
      <c r="A174" s="20" t="s">
        <v>124</v>
      </c>
      <c r="B174" s="3" t="s">
        <v>84</v>
      </c>
      <c r="C174" s="3" t="s">
        <v>85</v>
      </c>
      <c r="D174" s="3" t="s">
        <v>71</v>
      </c>
      <c r="E174" s="3" t="s">
        <v>336</v>
      </c>
      <c r="F174" s="3" t="s">
        <v>106</v>
      </c>
      <c r="G174" s="188">
        <v>19323.900000000001</v>
      </c>
      <c r="H174" s="188">
        <v>19323.885289999998</v>
      </c>
      <c r="I174" s="274">
        <f t="shared" si="51"/>
        <v>99.999923876650143</v>
      </c>
    </row>
    <row r="175" spans="1:10" ht="94.5">
      <c r="A175" s="20" t="s">
        <v>646</v>
      </c>
      <c r="B175" s="3" t="s">
        <v>84</v>
      </c>
      <c r="C175" s="3" t="s">
        <v>85</v>
      </c>
      <c r="D175" s="3" t="s">
        <v>71</v>
      </c>
      <c r="E175" s="3" t="s">
        <v>648</v>
      </c>
      <c r="F175" s="3"/>
      <c r="G175" s="188">
        <f t="shared" ref="G175:H177" si="63">+G176</f>
        <v>2423.62</v>
      </c>
      <c r="H175" s="188">
        <f t="shared" si="63"/>
        <v>2423.6120000000001</v>
      </c>
      <c r="I175" s="274">
        <f t="shared" si="51"/>
        <v>99.999669915250749</v>
      </c>
    </row>
    <row r="176" spans="1:10" ht="31.5">
      <c r="A176" s="20" t="s">
        <v>103</v>
      </c>
      <c r="B176" s="3" t="s">
        <v>84</v>
      </c>
      <c r="C176" s="3" t="s">
        <v>85</v>
      </c>
      <c r="D176" s="3" t="s">
        <v>71</v>
      </c>
      <c r="E176" s="3" t="s">
        <v>648</v>
      </c>
      <c r="F176" s="3" t="s">
        <v>93</v>
      </c>
      <c r="G176" s="188">
        <f>+G177</f>
        <v>2423.62</v>
      </c>
      <c r="H176" s="188">
        <f t="shared" si="63"/>
        <v>2423.6120000000001</v>
      </c>
      <c r="I176" s="274">
        <f t="shared" si="51"/>
        <v>99.999669915250749</v>
      </c>
    </row>
    <row r="177" spans="1:10" ht="31.5">
      <c r="A177" s="20" t="s">
        <v>104</v>
      </c>
      <c r="B177" s="3" t="s">
        <v>84</v>
      </c>
      <c r="C177" s="3" t="s">
        <v>85</v>
      </c>
      <c r="D177" s="3" t="s">
        <v>71</v>
      </c>
      <c r="E177" s="3" t="s">
        <v>648</v>
      </c>
      <c r="F177" s="3" t="s">
        <v>95</v>
      </c>
      <c r="G177" s="188">
        <f>+G178</f>
        <v>2423.62</v>
      </c>
      <c r="H177" s="188">
        <f t="shared" si="63"/>
        <v>2423.6120000000001</v>
      </c>
      <c r="I177" s="274">
        <f t="shared" si="51"/>
        <v>99.999669915250749</v>
      </c>
    </row>
    <row r="178" spans="1:10" ht="47.25">
      <c r="A178" s="20" t="s">
        <v>124</v>
      </c>
      <c r="B178" s="3" t="s">
        <v>84</v>
      </c>
      <c r="C178" s="3" t="s">
        <v>85</v>
      </c>
      <c r="D178" s="3" t="s">
        <v>71</v>
      </c>
      <c r="E178" s="3" t="s">
        <v>648</v>
      </c>
      <c r="F178" s="3" t="s">
        <v>106</v>
      </c>
      <c r="G178" s="188">
        <v>2423.62</v>
      </c>
      <c r="H178" s="188">
        <v>2423.6120000000001</v>
      </c>
      <c r="I178" s="274">
        <f t="shared" si="51"/>
        <v>99.999669915250749</v>
      </c>
    </row>
    <row r="179" spans="1:10" ht="31.5">
      <c r="A179" s="20" t="s">
        <v>130</v>
      </c>
      <c r="B179" s="3" t="s">
        <v>84</v>
      </c>
      <c r="C179" s="3" t="s">
        <v>85</v>
      </c>
      <c r="D179" s="3" t="s">
        <v>131</v>
      </c>
      <c r="E179" s="3" t="s">
        <v>29</v>
      </c>
      <c r="F179" s="3" t="s">
        <v>17</v>
      </c>
      <c r="G179" s="188">
        <f>+G180</f>
        <v>3188.6560600000003</v>
      </c>
      <c r="H179" s="188">
        <f t="shared" ref="H179" si="64">+H180</f>
        <v>3188.6237100000003</v>
      </c>
      <c r="I179" s="274">
        <f t="shared" si="51"/>
        <v>99.998985465995986</v>
      </c>
    </row>
    <row r="180" spans="1:10" ht="47.25">
      <c r="A180" s="20" t="s">
        <v>132</v>
      </c>
      <c r="B180" s="3" t="s">
        <v>84</v>
      </c>
      <c r="C180" s="3">
        <v>10</v>
      </c>
      <c r="D180" s="3" t="s">
        <v>131</v>
      </c>
      <c r="E180" s="3" t="s">
        <v>133</v>
      </c>
      <c r="F180" s="3" t="s">
        <v>17</v>
      </c>
      <c r="G180" s="188">
        <f>+G181+G195</f>
        <v>3188.6560600000003</v>
      </c>
      <c r="H180" s="188">
        <f t="shared" ref="H180" si="65">+H181+H195</f>
        <v>3188.6237100000003</v>
      </c>
      <c r="I180" s="274">
        <f t="shared" si="51"/>
        <v>99.998985465995986</v>
      </c>
    </row>
    <row r="181" spans="1:10" ht="31.5">
      <c r="A181" s="21" t="s">
        <v>134</v>
      </c>
      <c r="B181" s="3" t="s">
        <v>84</v>
      </c>
      <c r="C181" s="3">
        <v>10</v>
      </c>
      <c r="D181" s="3" t="s">
        <v>131</v>
      </c>
      <c r="E181" s="3" t="s">
        <v>135</v>
      </c>
      <c r="F181" s="3"/>
      <c r="G181" s="188">
        <f>+G182</f>
        <v>2893.3560600000001</v>
      </c>
      <c r="H181" s="188">
        <f t="shared" ref="H181" si="66">+H182</f>
        <v>2893.3237100000001</v>
      </c>
      <c r="I181" s="274">
        <f t="shared" si="51"/>
        <v>99.998881921224722</v>
      </c>
    </row>
    <row r="182" spans="1:10" ht="31.5">
      <c r="A182" s="20" t="s">
        <v>136</v>
      </c>
      <c r="B182" s="3" t="s">
        <v>84</v>
      </c>
      <c r="C182" s="3">
        <v>10</v>
      </c>
      <c r="D182" s="3" t="s">
        <v>131</v>
      </c>
      <c r="E182" s="3" t="s">
        <v>137</v>
      </c>
      <c r="F182" s="3" t="s">
        <v>17</v>
      </c>
      <c r="G182" s="188">
        <f>+G183+G187+G191</f>
        <v>2893.3560600000001</v>
      </c>
      <c r="H182" s="188">
        <f t="shared" ref="H182" si="67">+H183+H187+H191</f>
        <v>2893.3237100000001</v>
      </c>
      <c r="I182" s="274">
        <f t="shared" si="51"/>
        <v>99.998881921224722</v>
      </c>
    </row>
    <row r="183" spans="1:10" ht="47.25">
      <c r="A183" s="20" t="s">
        <v>74</v>
      </c>
      <c r="B183" s="3" t="s">
        <v>84</v>
      </c>
      <c r="C183" s="3">
        <v>10</v>
      </c>
      <c r="D183" s="3" t="s">
        <v>131</v>
      </c>
      <c r="E183" s="3" t="s">
        <v>137</v>
      </c>
      <c r="F183" s="3" t="s">
        <v>75</v>
      </c>
      <c r="G183" s="188">
        <f>+G184+G185+G186</f>
        <v>2753.7560600000002</v>
      </c>
      <c r="H183" s="188">
        <f t="shared" ref="H183" si="68">+H184+H185+H186</f>
        <v>2753.7560600000002</v>
      </c>
      <c r="I183" s="274">
        <f t="shared" si="51"/>
        <v>100</v>
      </c>
    </row>
    <row r="184" spans="1:10" ht="15.75">
      <c r="A184" s="20" t="s">
        <v>46</v>
      </c>
      <c r="B184" s="3" t="s">
        <v>84</v>
      </c>
      <c r="C184" s="3">
        <v>10</v>
      </c>
      <c r="D184" s="3" t="s">
        <v>131</v>
      </c>
      <c r="E184" s="3" t="s">
        <v>137</v>
      </c>
      <c r="F184" s="3" t="s">
        <v>76</v>
      </c>
      <c r="G184" s="188">
        <v>2110.2222000000002</v>
      </c>
      <c r="H184" s="188">
        <v>2110.2222000000002</v>
      </c>
      <c r="I184" s="274">
        <f t="shared" si="51"/>
        <v>100</v>
      </c>
      <c r="J184" s="200">
        <v>2110.2222000000002</v>
      </c>
    </row>
    <row r="185" spans="1:10" ht="31.5">
      <c r="A185" s="20" t="s">
        <v>48</v>
      </c>
      <c r="B185" s="3" t="s">
        <v>84</v>
      </c>
      <c r="C185" s="3">
        <v>10</v>
      </c>
      <c r="D185" s="3" t="s">
        <v>131</v>
      </c>
      <c r="E185" s="3" t="s">
        <v>137</v>
      </c>
      <c r="F185" s="3" t="s">
        <v>77</v>
      </c>
      <c r="G185" s="188"/>
      <c r="H185" s="188"/>
      <c r="I185" s="274" t="e">
        <f t="shared" si="51"/>
        <v>#DIV/0!</v>
      </c>
      <c r="J185" s="191">
        <f>J184-I184</f>
        <v>2010.2222000000002</v>
      </c>
    </row>
    <row r="186" spans="1:10" ht="78.75">
      <c r="A186" s="20" t="s">
        <v>78</v>
      </c>
      <c r="B186" s="3" t="s">
        <v>84</v>
      </c>
      <c r="C186" s="3">
        <v>10</v>
      </c>
      <c r="D186" s="3" t="s">
        <v>131</v>
      </c>
      <c r="E186" s="3" t="s">
        <v>137</v>
      </c>
      <c r="F186" s="3" t="s">
        <v>79</v>
      </c>
      <c r="G186" s="188">
        <v>643.53386</v>
      </c>
      <c r="H186" s="188">
        <v>643.53386</v>
      </c>
      <c r="I186" s="274">
        <f t="shared" si="51"/>
        <v>100</v>
      </c>
      <c r="J186" s="200">
        <v>643.53386</v>
      </c>
    </row>
    <row r="187" spans="1:10" ht="31.5">
      <c r="A187" s="20" t="s">
        <v>52</v>
      </c>
      <c r="B187" s="3" t="s">
        <v>84</v>
      </c>
      <c r="C187" s="3">
        <v>10</v>
      </c>
      <c r="D187" s="3" t="s">
        <v>131</v>
      </c>
      <c r="E187" s="3" t="s">
        <v>137</v>
      </c>
      <c r="F187" s="3" t="s">
        <v>53</v>
      </c>
      <c r="G187" s="188">
        <f>+G188</f>
        <v>134.60000000000002</v>
      </c>
      <c r="H187" s="188">
        <f t="shared" ref="H187" si="69">+H188</f>
        <v>134.56765000000001</v>
      </c>
      <c r="I187" s="274">
        <f t="shared" si="51"/>
        <v>99.975965824665664</v>
      </c>
      <c r="J187" s="191">
        <f>J186-I186</f>
        <v>543.53386</v>
      </c>
    </row>
    <row r="188" spans="1:10" ht="31.5">
      <c r="A188" s="20" t="s">
        <v>54</v>
      </c>
      <c r="B188" s="3" t="s">
        <v>84</v>
      </c>
      <c r="C188" s="3">
        <v>10</v>
      </c>
      <c r="D188" s="3" t="s">
        <v>131</v>
      </c>
      <c r="E188" s="3" t="s">
        <v>137</v>
      </c>
      <c r="F188" s="3" t="s">
        <v>55</v>
      </c>
      <c r="G188" s="188">
        <f>+G189+G190</f>
        <v>134.60000000000002</v>
      </c>
      <c r="H188" s="188">
        <f t="shared" ref="H188" si="70">+H189+H190</f>
        <v>134.56765000000001</v>
      </c>
      <c r="I188" s="274">
        <f t="shared" si="51"/>
        <v>99.975965824665664</v>
      </c>
    </row>
    <row r="189" spans="1:10" ht="47.25">
      <c r="A189" s="20" t="s">
        <v>56</v>
      </c>
      <c r="B189" s="3" t="s">
        <v>84</v>
      </c>
      <c r="C189" s="3">
        <v>10</v>
      </c>
      <c r="D189" s="3" t="s">
        <v>131</v>
      </c>
      <c r="E189" s="3" t="s">
        <v>137</v>
      </c>
      <c r="F189" s="3" t="s">
        <v>57</v>
      </c>
      <c r="G189" s="188">
        <v>91.4</v>
      </c>
      <c r="H189" s="188">
        <v>91.367649999999998</v>
      </c>
      <c r="I189" s="274">
        <f t="shared" si="51"/>
        <v>99.96460612691466</v>
      </c>
      <c r="J189" s="200">
        <v>91.4</v>
      </c>
    </row>
    <row r="190" spans="1:10" ht="47.25">
      <c r="A190" s="20" t="s">
        <v>58</v>
      </c>
      <c r="B190" s="3" t="s">
        <v>84</v>
      </c>
      <c r="C190" s="3">
        <v>10</v>
      </c>
      <c r="D190" s="3" t="s">
        <v>131</v>
      </c>
      <c r="E190" s="3" t="s">
        <v>137</v>
      </c>
      <c r="F190" s="3" t="s">
        <v>59</v>
      </c>
      <c r="G190" s="188">
        <v>43.2</v>
      </c>
      <c r="H190" s="188">
        <v>43.2</v>
      </c>
      <c r="I190" s="274">
        <f t="shared" si="51"/>
        <v>100</v>
      </c>
      <c r="J190" s="191">
        <f>J189-I189</f>
        <v>-8.5646061269146543</v>
      </c>
    </row>
    <row r="191" spans="1:10" ht="15.75">
      <c r="A191" s="20" t="s">
        <v>60</v>
      </c>
      <c r="B191" s="3" t="s">
        <v>84</v>
      </c>
      <c r="C191" s="3">
        <v>10</v>
      </c>
      <c r="D191" s="3" t="s">
        <v>131</v>
      </c>
      <c r="E191" s="3" t="s">
        <v>137</v>
      </c>
      <c r="F191" s="3" t="s">
        <v>61</v>
      </c>
      <c r="G191" s="188">
        <f>+G192</f>
        <v>5</v>
      </c>
      <c r="H191" s="188">
        <f t="shared" ref="H191" si="71">+H192</f>
        <v>5</v>
      </c>
      <c r="I191" s="274">
        <f t="shared" si="51"/>
        <v>100</v>
      </c>
    </row>
    <row r="192" spans="1:10" ht="31.5">
      <c r="A192" s="20" t="s">
        <v>62</v>
      </c>
      <c r="B192" s="3" t="s">
        <v>84</v>
      </c>
      <c r="C192" s="3">
        <v>10</v>
      </c>
      <c r="D192" s="3" t="s">
        <v>131</v>
      </c>
      <c r="E192" s="3" t="s">
        <v>137</v>
      </c>
      <c r="F192" s="3" t="s">
        <v>63</v>
      </c>
      <c r="G192" s="188">
        <f>+G193+G194</f>
        <v>5</v>
      </c>
      <c r="H192" s="188">
        <f>+H193+H194</f>
        <v>5</v>
      </c>
      <c r="I192" s="274">
        <f t="shared" si="51"/>
        <v>100</v>
      </c>
    </row>
    <row r="193" spans="1:9" ht="31.5">
      <c r="A193" s="20" t="s">
        <v>64</v>
      </c>
      <c r="B193" s="3" t="s">
        <v>84</v>
      </c>
      <c r="C193" s="3">
        <v>10</v>
      </c>
      <c r="D193" s="3" t="s">
        <v>131</v>
      </c>
      <c r="E193" s="3" t="s">
        <v>137</v>
      </c>
      <c r="F193" s="3" t="s">
        <v>65</v>
      </c>
      <c r="G193" s="188">
        <v>5</v>
      </c>
      <c r="H193" s="188">
        <v>5</v>
      </c>
      <c r="I193" s="274">
        <f t="shared" si="51"/>
        <v>100</v>
      </c>
    </row>
    <row r="194" spans="1:9" ht="15.75">
      <c r="A194" s="27" t="s">
        <v>210</v>
      </c>
      <c r="B194" s="3" t="s">
        <v>84</v>
      </c>
      <c r="C194" s="3">
        <v>10</v>
      </c>
      <c r="D194" s="3" t="s">
        <v>131</v>
      </c>
      <c r="E194" s="3" t="s">
        <v>137</v>
      </c>
      <c r="F194" s="3" t="s">
        <v>211</v>
      </c>
      <c r="G194" s="188"/>
      <c r="H194" s="188"/>
      <c r="I194" s="274" t="e">
        <f t="shared" si="51"/>
        <v>#DIV/0!</v>
      </c>
    </row>
    <row r="195" spans="1:9" ht="78.75">
      <c r="A195" s="21" t="s">
        <v>138</v>
      </c>
      <c r="B195" s="3" t="s">
        <v>84</v>
      </c>
      <c r="C195" s="3">
        <v>10</v>
      </c>
      <c r="D195" s="3" t="s">
        <v>131</v>
      </c>
      <c r="E195" s="3" t="s">
        <v>139</v>
      </c>
      <c r="F195" s="3"/>
      <c r="G195" s="188">
        <f>+G196</f>
        <v>295.3</v>
      </c>
      <c r="H195" s="188">
        <f t="shared" ref="H195" si="72">+H196</f>
        <v>295.3</v>
      </c>
      <c r="I195" s="274">
        <f t="shared" si="51"/>
        <v>100</v>
      </c>
    </row>
    <row r="196" spans="1:9" ht="96.75" customHeight="1">
      <c r="A196" s="20" t="s">
        <v>140</v>
      </c>
      <c r="B196" s="3" t="s">
        <v>84</v>
      </c>
      <c r="C196" s="3" t="s">
        <v>85</v>
      </c>
      <c r="D196" s="3" t="s">
        <v>131</v>
      </c>
      <c r="E196" s="3" t="s">
        <v>141</v>
      </c>
      <c r="F196" s="3" t="s">
        <v>17</v>
      </c>
      <c r="G196" s="188">
        <f>+G197+G200</f>
        <v>295.3</v>
      </c>
      <c r="H196" s="188">
        <f t="shared" ref="H196" si="73">+H197+H200</f>
        <v>295.3</v>
      </c>
      <c r="I196" s="274">
        <f t="shared" si="51"/>
        <v>100</v>
      </c>
    </row>
    <row r="197" spans="1:9" ht="15.75" hidden="1">
      <c r="A197" s="20" t="s">
        <v>142</v>
      </c>
      <c r="B197" s="3" t="s">
        <v>84</v>
      </c>
      <c r="C197" s="3" t="s">
        <v>85</v>
      </c>
      <c r="D197" s="3" t="s">
        <v>131</v>
      </c>
      <c r="E197" s="3" t="s">
        <v>141</v>
      </c>
      <c r="F197" s="3" t="s">
        <v>43</v>
      </c>
      <c r="G197" s="188">
        <f>+G198</f>
        <v>0</v>
      </c>
      <c r="H197" s="188">
        <f t="shared" ref="H197:H198" si="74">+H198</f>
        <v>0</v>
      </c>
      <c r="I197" s="274" t="e">
        <f t="shared" si="51"/>
        <v>#DIV/0!</v>
      </c>
    </row>
    <row r="198" spans="1:9" ht="31.5" hidden="1">
      <c r="A198" s="20" t="s">
        <v>44</v>
      </c>
      <c r="B198" s="3" t="s">
        <v>84</v>
      </c>
      <c r="C198" s="3" t="s">
        <v>85</v>
      </c>
      <c r="D198" s="3" t="s">
        <v>131</v>
      </c>
      <c r="E198" s="3" t="s">
        <v>141</v>
      </c>
      <c r="F198" s="3" t="s">
        <v>45</v>
      </c>
      <c r="G198" s="188">
        <f>+G199</f>
        <v>0</v>
      </c>
      <c r="H198" s="188">
        <f t="shared" si="74"/>
        <v>0</v>
      </c>
      <c r="I198" s="274" t="e">
        <f t="shared" si="51"/>
        <v>#DIV/0!</v>
      </c>
    </row>
    <row r="199" spans="1:9" ht="31.5" hidden="1">
      <c r="A199" s="20" t="s">
        <v>48</v>
      </c>
      <c r="B199" s="3" t="s">
        <v>84</v>
      </c>
      <c r="C199" s="3" t="s">
        <v>85</v>
      </c>
      <c r="D199" s="3" t="s">
        <v>131</v>
      </c>
      <c r="E199" s="3" t="s">
        <v>141</v>
      </c>
      <c r="F199" s="3" t="s">
        <v>49</v>
      </c>
      <c r="G199" s="188"/>
      <c r="H199" s="188"/>
      <c r="I199" s="274" t="e">
        <f t="shared" si="51"/>
        <v>#DIV/0!</v>
      </c>
    </row>
    <row r="200" spans="1:9" ht="31.5">
      <c r="A200" s="20" t="s">
        <v>52</v>
      </c>
      <c r="B200" s="3" t="s">
        <v>84</v>
      </c>
      <c r="C200" s="3">
        <v>10</v>
      </c>
      <c r="D200" s="3" t="s">
        <v>131</v>
      </c>
      <c r="E200" s="3" t="s">
        <v>141</v>
      </c>
      <c r="F200" s="3" t="s">
        <v>53</v>
      </c>
      <c r="G200" s="188">
        <f>+G201+G202</f>
        <v>295.3</v>
      </c>
      <c r="H200" s="188">
        <f t="shared" ref="H200" si="75">+H201+H202</f>
        <v>295.3</v>
      </c>
      <c r="I200" s="274">
        <f t="shared" si="51"/>
        <v>100</v>
      </c>
    </row>
    <row r="201" spans="1:9" ht="47.25">
      <c r="A201" s="20" t="s">
        <v>56</v>
      </c>
      <c r="B201" s="3" t="s">
        <v>84</v>
      </c>
      <c r="C201" s="3" t="s">
        <v>85</v>
      </c>
      <c r="D201" s="3" t="s">
        <v>131</v>
      </c>
      <c r="E201" s="3" t="s">
        <v>141</v>
      </c>
      <c r="F201" s="3" t="s">
        <v>57</v>
      </c>
      <c r="G201" s="188">
        <f>2+12.3+6</f>
        <v>20.3</v>
      </c>
      <c r="H201" s="188">
        <v>20.3</v>
      </c>
      <c r="I201" s="274">
        <f t="shared" si="51"/>
        <v>100</v>
      </c>
    </row>
    <row r="202" spans="1:9" ht="47.25">
      <c r="A202" s="20" t="s">
        <v>58</v>
      </c>
      <c r="B202" s="3" t="s">
        <v>84</v>
      </c>
      <c r="C202" s="3" t="s">
        <v>85</v>
      </c>
      <c r="D202" s="3" t="s">
        <v>131</v>
      </c>
      <c r="E202" s="3" t="s">
        <v>141</v>
      </c>
      <c r="F202" s="3" t="s">
        <v>59</v>
      </c>
      <c r="G202" s="188">
        <f>262+10+3</f>
        <v>275</v>
      </c>
      <c r="H202" s="188">
        <v>275</v>
      </c>
      <c r="I202" s="274">
        <f t="shared" si="51"/>
        <v>100</v>
      </c>
    </row>
    <row r="203" spans="1:9" ht="62.25" customHeight="1">
      <c r="A203" s="165" t="s">
        <v>143</v>
      </c>
      <c r="B203" s="12">
        <v>805</v>
      </c>
      <c r="C203" s="12"/>
      <c r="D203" s="12"/>
      <c r="E203" s="12"/>
      <c r="F203" s="12"/>
      <c r="G203" s="236">
        <f>+G204</f>
        <v>3678.5442500000004</v>
      </c>
      <c r="H203" s="236">
        <f t="shared" ref="H203" si="76">+H204</f>
        <v>3678.5152900000003</v>
      </c>
      <c r="I203" s="274">
        <f t="shared" si="51"/>
        <v>99.999212732047454</v>
      </c>
    </row>
    <row r="204" spans="1:9" ht="30" customHeight="1">
      <c r="A204" s="20" t="s">
        <v>144</v>
      </c>
      <c r="B204" s="3" t="s">
        <v>145</v>
      </c>
      <c r="C204" s="3" t="s">
        <v>71</v>
      </c>
      <c r="D204" s="3" t="s">
        <v>28</v>
      </c>
      <c r="E204" s="3" t="s">
        <v>29</v>
      </c>
      <c r="F204" s="3" t="s">
        <v>17</v>
      </c>
      <c r="G204" s="188">
        <f>+G205+G239</f>
        <v>3678.5442500000004</v>
      </c>
      <c r="H204" s="188">
        <f t="shared" ref="H204" si="77">+H205+H239</f>
        <v>3678.5152900000003</v>
      </c>
      <c r="I204" s="274">
        <f t="shared" si="51"/>
        <v>99.999212732047454</v>
      </c>
    </row>
    <row r="205" spans="1:9" ht="15.75">
      <c r="A205" s="20" t="s">
        <v>146</v>
      </c>
      <c r="B205" s="3" t="s">
        <v>145</v>
      </c>
      <c r="C205" s="3" t="s">
        <v>71</v>
      </c>
      <c r="D205" s="3" t="s">
        <v>147</v>
      </c>
      <c r="E205" s="3" t="s">
        <v>29</v>
      </c>
      <c r="F205" s="3" t="s">
        <v>17</v>
      </c>
      <c r="G205" s="188">
        <f>+G206+G221</f>
        <v>3387.7182000000003</v>
      </c>
      <c r="H205" s="188">
        <f t="shared" ref="H205" si="78">+H206+H221</f>
        <v>3387.6892400000002</v>
      </c>
      <c r="I205" s="274">
        <f t="shared" si="51"/>
        <v>99.999145147314778</v>
      </c>
    </row>
    <row r="206" spans="1:9" ht="63">
      <c r="A206" s="20" t="s">
        <v>148</v>
      </c>
      <c r="B206" s="3" t="s">
        <v>145</v>
      </c>
      <c r="C206" s="3" t="s">
        <v>71</v>
      </c>
      <c r="D206" s="3" t="s">
        <v>147</v>
      </c>
      <c r="E206" s="3" t="s">
        <v>342</v>
      </c>
      <c r="F206" s="3" t="s">
        <v>17</v>
      </c>
      <c r="G206" s="188">
        <f>+G207</f>
        <v>3020.8946000000001</v>
      </c>
      <c r="H206" s="188">
        <f t="shared" ref="H206" si="79">+H207</f>
        <v>3020.86564</v>
      </c>
      <c r="I206" s="274">
        <f t="shared" si="51"/>
        <v>99.999041343580799</v>
      </c>
    </row>
    <row r="207" spans="1:9" ht="15.75">
      <c r="A207" s="20" t="s">
        <v>149</v>
      </c>
      <c r="B207" s="3" t="s">
        <v>145</v>
      </c>
      <c r="C207" s="3" t="s">
        <v>71</v>
      </c>
      <c r="D207" s="3" t="s">
        <v>147</v>
      </c>
      <c r="E207" s="3" t="s">
        <v>343</v>
      </c>
      <c r="F207" s="3" t="s">
        <v>17</v>
      </c>
      <c r="G207" s="188">
        <f>+G208+G214+G217</f>
        <v>3020.8946000000001</v>
      </c>
      <c r="H207" s="188">
        <f t="shared" ref="H207" si="80">+H208+H214+H217</f>
        <v>3020.86564</v>
      </c>
      <c r="I207" s="274">
        <f t="shared" si="51"/>
        <v>99.999041343580799</v>
      </c>
    </row>
    <row r="208" spans="1:9" ht="94.5">
      <c r="A208" s="20" t="s">
        <v>42</v>
      </c>
      <c r="B208" s="3" t="s">
        <v>145</v>
      </c>
      <c r="C208" s="3" t="s">
        <v>71</v>
      </c>
      <c r="D208" s="3" t="s">
        <v>147</v>
      </c>
      <c r="E208" s="3" t="s">
        <v>343</v>
      </c>
      <c r="F208" s="3" t="s">
        <v>43</v>
      </c>
      <c r="G208" s="188">
        <f>+G209</f>
        <v>2531.5506</v>
      </c>
      <c r="H208" s="188">
        <f t="shared" ref="H208" si="81">+H209</f>
        <v>2531.5506</v>
      </c>
      <c r="I208" s="274">
        <f t="shared" ref="I208:I271" si="82">H208/G208*100</f>
        <v>100</v>
      </c>
    </row>
    <row r="209" spans="1:10" ht="47.25">
      <c r="A209" s="20" t="s">
        <v>74</v>
      </c>
      <c r="B209" s="3" t="s">
        <v>145</v>
      </c>
      <c r="C209" s="3" t="s">
        <v>71</v>
      </c>
      <c r="D209" s="3" t="s">
        <v>147</v>
      </c>
      <c r="E209" s="3" t="s">
        <v>343</v>
      </c>
      <c r="F209" s="3" t="s">
        <v>75</v>
      </c>
      <c r="G209" s="188">
        <f>+G210+G211+G212</f>
        <v>2531.5506</v>
      </c>
      <c r="H209" s="188">
        <f t="shared" ref="H209" si="83">+H210+H211+H212</f>
        <v>2531.5506</v>
      </c>
      <c r="I209" s="274">
        <f t="shared" si="82"/>
        <v>100</v>
      </c>
    </row>
    <row r="210" spans="1:10" ht="15.75">
      <c r="A210" s="20" t="s">
        <v>46</v>
      </c>
      <c r="B210" s="3" t="s">
        <v>145</v>
      </c>
      <c r="C210" s="3" t="s">
        <v>71</v>
      </c>
      <c r="D210" s="3" t="s">
        <v>147</v>
      </c>
      <c r="E210" s="3" t="s">
        <v>343</v>
      </c>
      <c r="F210" s="3" t="s">
        <v>76</v>
      </c>
      <c r="G210" s="188">
        <v>1947.1202800000001</v>
      </c>
      <c r="H210" s="188">
        <v>1947.1202800000001</v>
      </c>
      <c r="I210" s="274">
        <f t="shared" si="82"/>
        <v>100</v>
      </c>
      <c r="J210" s="200">
        <v>1947.1202800000001</v>
      </c>
    </row>
    <row r="211" spans="1:10" ht="31.5">
      <c r="A211" s="20" t="s">
        <v>48</v>
      </c>
      <c r="B211" s="3" t="s">
        <v>145</v>
      </c>
      <c r="C211" s="3" t="s">
        <v>71</v>
      </c>
      <c r="D211" s="3" t="s">
        <v>147</v>
      </c>
      <c r="E211" s="3" t="s">
        <v>343</v>
      </c>
      <c r="F211" s="3" t="s">
        <v>77</v>
      </c>
      <c r="G211" s="188"/>
      <c r="H211" s="188"/>
      <c r="I211" s="274" t="e">
        <f t="shared" si="82"/>
        <v>#DIV/0!</v>
      </c>
      <c r="J211" s="191">
        <f>J210-I210</f>
        <v>1847.1202800000001</v>
      </c>
    </row>
    <row r="212" spans="1:10" ht="78.75">
      <c r="A212" s="20" t="s">
        <v>78</v>
      </c>
      <c r="B212" s="3" t="s">
        <v>145</v>
      </c>
      <c r="C212" s="3" t="s">
        <v>71</v>
      </c>
      <c r="D212" s="3" t="s">
        <v>147</v>
      </c>
      <c r="E212" s="3" t="s">
        <v>343</v>
      </c>
      <c r="F212" s="3" t="s">
        <v>79</v>
      </c>
      <c r="G212" s="188">
        <v>584.43032000000005</v>
      </c>
      <c r="H212" s="188">
        <v>584.43032000000005</v>
      </c>
      <c r="I212" s="274">
        <f t="shared" si="82"/>
        <v>100</v>
      </c>
      <c r="J212" s="200">
        <v>584.43032000000005</v>
      </c>
    </row>
    <row r="213" spans="1:10" ht="31.5">
      <c r="A213" s="20" t="s">
        <v>52</v>
      </c>
      <c r="B213" s="3" t="s">
        <v>145</v>
      </c>
      <c r="C213" s="3" t="s">
        <v>71</v>
      </c>
      <c r="D213" s="3" t="s">
        <v>147</v>
      </c>
      <c r="E213" s="3" t="s">
        <v>343</v>
      </c>
      <c r="F213" s="3" t="s">
        <v>53</v>
      </c>
      <c r="G213" s="188">
        <f>+G214</f>
        <v>485.9</v>
      </c>
      <c r="H213" s="188">
        <f t="shared" ref="H213" si="84">+H214</f>
        <v>485.87103999999999</v>
      </c>
      <c r="I213" s="274">
        <f t="shared" si="82"/>
        <v>99.994039925910684</v>
      </c>
      <c r="J213" s="191">
        <f>J212-I212</f>
        <v>484.43032000000005</v>
      </c>
    </row>
    <row r="214" spans="1:10" ht="31.5">
      <c r="A214" s="20" t="s">
        <v>54</v>
      </c>
      <c r="B214" s="3" t="s">
        <v>145</v>
      </c>
      <c r="C214" s="3" t="s">
        <v>71</v>
      </c>
      <c r="D214" s="3" t="s">
        <v>147</v>
      </c>
      <c r="E214" s="3" t="s">
        <v>343</v>
      </c>
      <c r="F214" s="3" t="s">
        <v>55</v>
      </c>
      <c r="G214" s="188">
        <f>+G215+G216</f>
        <v>485.9</v>
      </c>
      <c r="H214" s="188">
        <f t="shared" ref="H214" si="85">+H215+H216</f>
        <v>485.87103999999999</v>
      </c>
      <c r="I214" s="274">
        <f t="shared" si="82"/>
        <v>99.994039925910684</v>
      </c>
    </row>
    <row r="215" spans="1:10" ht="47.25">
      <c r="A215" s="20" t="s">
        <v>150</v>
      </c>
      <c r="B215" s="3" t="s">
        <v>145</v>
      </c>
      <c r="C215" s="3" t="s">
        <v>71</v>
      </c>
      <c r="D215" s="3" t="s">
        <v>147</v>
      </c>
      <c r="E215" s="3" t="s">
        <v>343</v>
      </c>
      <c r="F215" s="3">
        <v>242</v>
      </c>
      <c r="G215" s="188">
        <v>118.1</v>
      </c>
      <c r="H215" s="188">
        <v>118.07104</v>
      </c>
      <c r="I215" s="274">
        <f t="shared" si="82"/>
        <v>99.975478408128708</v>
      </c>
      <c r="J215" s="200">
        <f>118.1</f>
        <v>118.1</v>
      </c>
    </row>
    <row r="216" spans="1:10" ht="47.25">
      <c r="A216" s="20" t="s">
        <v>58</v>
      </c>
      <c r="B216" s="3" t="s">
        <v>145</v>
      </c>
      <c r="C216" s="3" t="s">
        <v>71</v>
      </c>
      <c r="D216" s="3" t="s">
        <v>147</v>
      </c>
      <c r="E216" s="3" t="s">
        <v>343</v>
      </c>
      <c r="F216" s="3" t="s">
        <v>59</v>
      </c>
      <c r="G216" s="188">
        <v>367.8</v>
      </c>
      <c r="H216" s="188">
        <v>367.8</v>
      </c>
      <c r="I216" s="274">
        <f t="shared" si="82"/>
        <v>100</v>
      </c>
      <c r="J216" s="191">
        <v>367.8</v>
      </c>
    </row>
    <row r="217" spans="1:10" ht="15.75">
      <c r="A217" s="20" t="s">
        <v>60</v>
      </c>
      <c r="B217" s="3" t="s">
        <v>145</v>
      </c>
      <c r="C217" s="3" t="s">
        <v>71</v>
      </c>
      <c r="D217" s="3" t="s">
        <v>147</v>
      </c>
      <c r="E217" s="3" t="s">
        <v>343</v>
      </c>
      <c r="F217" s="3" t="s">
        <v>61</v>
      </c>
      <c r="G217" s="188">
        <f>+G218</f>
        <v>3.444</v>
      </c>
      <c r="H217" s="188">
        <f t="shared" ref="H217" si="86">+H218</f>
        <v>3.444</v>
      </c>
      <c r="I217" s="274">
        <f t="shared" si="82"/>
        <v>100</v>
      </c>
      <c r="J217" s="191">
        <f>J216-I216</f>
        <v>267.8</v>
      </c>
    </row>
    <row r="218" spans="1:10" ht="31.5">
      <c r="A218" s="20" t="s">
        <v>62</v>
      </c>
      <c r="B218" s="3" t="s">
        <v>145</v>
      </c>
      <c r="C218" s="3" t="s">
        <v>71</v>
      </c>
      <c r="D218" s="3" t="s">
        <v>147</v>
      </c>
      <c r="E218" s="3" t="s">
        <v>343</v>
      </c>
      <c r="F218" s="3" t="s">
        <v>63</v>
      </c>
      <c r="G218" s="188">
        <f>+G219+G220</f>
        <v>3.444</v>
      </c>
      <c r="H218" s="188">
        <f t="shared" ref="H218" si="87">+H219+H220</f>
        <v>3.444</v>
      </c>
      <c r="I218" s="274">
        <f t="shared" si="82"/>
        <v>100</v>
      </c>
    </row>
    <row r="219" spans="1:10" ht="31.5">
      <c r="A219" s="20" t="s">
        <v>64</v>
      </c>
      <c r="B219" s="3" t="s">
        <v>145</v>
      </c>
      <c r="C219" s="3" t="s">
        <v>71</v>
      </c>
      <c r="D219" s="3" t="s">
        <v>147</v>
      </c>
      <c r="E219" s="3" t="s">
        <v>343</v>
      </c>
      <c r="F219" s="3" t="s">
        <v>65</v>
      </c>
      <c r="G219" s="188">
        <v>2.2040000000000002</v>
      </c>
      <c r="H219" s="188">
        <v>2.2040000000000002</v>
      </c>
      <c r="I219" s="274">
        <f t="shared" si="82"/>
        <v>100</v>
      </c>
      <c r="J219" s="200">
        <v>2.2040000000000002</v>
      </c>
    </row>
    <row r="220" spans="1:10" ht="13.9" customHeight="1">
      <c r="A220" s="20" t="s">
        <v>66</v>
      </c>
      <c r="B220" s="3" t="s">
        <v>145</v>
      </c>
      <c r="C220" s="3" t="s">
        <v>71</v>
      </c>
      <c r="D220" s="3" t="s">
        <v>147</v>
      </c>
      <c r="E220" s="3" t="s">
        <v>344</v>
      </c>
      <c r="F220" s="3" t="s">
        <v>67</v>
      </c>
      <c r="G220" s="188">
        <v>1.24</v>
      </c>
      <c r="H220" s="188">
        <v>1.24</v>
      </c>
      <c r="I220" s="274">
        <f t="shared" si="82"/>
        <v>100</v>
      </c>
      <c r="J220" s="191">
        <v>1.24</v>
      </c>
    </row>
    <row r="221" spans="1:10" ht="31.5">
      <c r="A221" s="20" t="s">
        <v>151</v>
      </c>
      <c r="B221" s="3" t="s">
        <v>145</v>
      </c>
      <c r="C221" s="3" t="s">
        <v>71</v>
      </c>
      <c r="D221" s="3" t="s">
        <v>147</v>
      </c>
      <c r="E221" s="3" t="s">
        <v>345</v>
      </c>
      <c r="F221" s="3" t="s">
        <v>17</v>
      </c>
      <c r="G221" s="188">
        <f>+G222+G231</f>
        <v>366.8236</v>
      </c>
      <c r="H221" s="188">
        <f t="shared" ref="H221" si="88">+H222+H231</f>
        <v>366.8236</v>
      </c>
      <c r="I221" s="274">
        <f t="shared" si="82"/>
        <v>100</v>
      </c>
      <c r="J221" s="191">
        <f>J220-I220</f>
        <v>-98.76</v>
      </c>
    </row>
    <row r="222" spans="1:10" ht="31.5" hidden="1">
      <c r="A222" s="20" t="s">
        <v>152</v>
      </c>
      <c r="B222" s="3" t="s">
        <v>145</v>
      </c>
      <c r="C222" s="3" t="s">
        <v>71</v>
      </c>
      <c r="D222" s="3" t="s">
        <v>147</v>
      </c>
      <c r="E222" s="3" t="s">
        <v>346</v>
      </c>
      <c r="F222" s="3"/>
      <c r="G222" s="188">
        <f>+G223</f>
        <v>0</v>
      </c>
      <c r="H222" s="188">
        <f t="shared" ref="H222:H223" si="89">+H223</f>
        <v>0</v>
      </c>
      <c r="I222" s="274" t="e">
        <f t="shared" si="82"/>
        <v>#DIV/0!</v>
      </c>
    </row>
    <row r="223" spans="1:10" ht="31.5" hidden="1">
      <c r="A223" s="20" t="s">
        <v>153</v>
      </c>
      <c r="B223" s="3" t="s">
        <v>145</v>
      </c>
      <c r="C223" s="3" t="s">
        <v>71</v>
      </c>
      <c r="D223" s="3" t="s">
        <v>147</v>
      </c>
      <c r="E223" s="3" t="s">
        <v>347</v>
      </c>
      <c r="F223" s="3"/>
      <c r="G223" s="188">
        <f>+G224</f>
        <v>0</v>
      </c>
      <c r="H223" s="188">
        <f t="shared" si="89"/>
        <v>0</v>
      </c>
      <c r="I223" s="274" t="e">
        <f t="shared" si="82"/>
        <v>#DIV/0!</v>
      </c>
    </row>
    <row r="224" spans="1:10" ht="81" hidden="1" customHeight="1">
      <c r="A224" s="21" t="s">
        <v>154</v>
      </c>
      <c r="B224" s="3" t="s">
        <v>145</v>
      </c>
      <c r="C224" s="3" t="s">
        <v>71</v>
      </c>
      <c r="D224" s="3" t="s">
        <v>147</v>
      </c>
      <c r="E224" s="3" t="s">
        <v>348</v>
      </c>
      <c r="F224" s="3"/>
      <c r="G224" s="188">
        <f>+G225+G228</f>
        <v>0</v>
      </c>
      <c r="H224" s="188">
        <f t="shared" ref="H224" si="90">+H225+H228</f>
        <v>0</v>
      </c>
      <c r="I224" s="274" t="e">
        <f t="shared" si="82"/>
        <v>#DIV/0!</v>
      </c>
    </row>
    <row r="225" spans="1:10" ht="31.5" hidden="1">
      <c r="A225" s="20" t="s">
        <v>52</v>
      </c>
      <c r="B225" s="3" t="s">
        <v>145</v>
      </c>
      <c r="C225" s="3" t="s">
        <v>71</v>
      </c>
      <c r="D225" s="3" t="s">
        <v>147</v>
      </c>
      <c r="E225" s="3" t="s">
        <v>348</v>
      </c>
      <c r="F225" s="3">
        <v>200</v>
      </c>
      <c r="G225" s="188">
        <f>+G226</f>
        <v>0</v>
      </c>
      <c r="H225" s="188">
        <f t="shared" ref="H225:H226" si="91">+H226</f>
        <v>0</v>
      </c>
      <c r="I225" s="274" t="e">
        <f t="shared" si="82"/>
        <v>#DIV/0!</v>
      </c>
    </row>
    <row r="226" spans="1:10" ht="31.5" hidden="1">
      <c r="A226" s="20" t="s">
        <v>54</v>
      </c>
      <c r="B226" s="3" t="s">
        <v>145</v>
      </c>
      <c r="C226" s="3" t="s">
        <v>71</v>
      </c>
      <c r="D226" s="3" t="s">
        <v>147</v>
      </c>
      <c r="E226" s="3" t="s">
        <v>348</v>
      </c>
      <c r="F226" s="3">
        <v>240</v>
      </c>
      <c r="G226" s="188">
        <f>+G227</f>
        <v>0</v>
      </c>
      <c r="H226" s="188">
        <f t="shared" si="91"/>
        <v>0</v>
      </c>
      <c r="I226" s="274" t="e">
        <f t="shared" si="82"/>
        <v>#DIV/0!</v>
      </c>
    </row>
    <row r="227" spans="1:10" ht="47.25" hidden="1">
      <c r="A227" s="20" t="s">
        <v>58</v>
      </c>
      <c r="B227" s="3" t="s">
        <v>145</v>
      </c>
      <c r="C227" s="3" t="s">
        <v>71</v>
      </c>
      <c r="D227" s="3" t="s">
        <v>147</v>
      </c>
      <c r="E227" s="3" t="s">
        <v>348</v>
      </c>
      <c r="F227" s="3">
        <v>244</v>
      </c>
      <c r="G227" s="188"/>
      <c r="H227" s="188"/>
      <c r="I227" s="274" t="e">
        <f t="shared" si="82"/>
        <v>#DIV/0!</v>
      </c>
    </row>
    <row r="228" spans="1:10" ht="15.75" hidden="1">
      <c r="A228" s="20" t="s">
        <v>60</v>
      </c>
      <c r="B228" s="3" t="s">
        <v>145</v>
      </c>
      <c r="C228" s="3" t="s">
        <v>71</v>
      </c>
      <c r="D228" s="3" t="s">
        <v>147</v>
      </c>
      <c r="E228" s="3" t="s">
        <v>348</v>
      </c>
      <c r="F228" s="3" t="s">
        <v>61</v>
      </c>
      <c r="G228" s="188">
        <f>+G229+G230</f>
        <v>0</v>
      </c>
      <c r="H228" s="188">
        <f t="shared" ref="H228" si="92">+H229+H230</f>
        <v>0</v>
      </c>
      <c r="I228" s="274" t="e">
        <f t="shared" si="82"/>
        <v>#DIV/0!</v>
      </c>
    </row>
    <row r="229" spans="1:10" ht="63" hidden="1">
      <c r="A229" s="20" t="s">
        <v>155</v>
      </c>
      <c r="B229" s="3" t="s">
        <v>145</v>
      </c>
      <c r="C229" s="3" t="s">
        <v>71</v>
      </c>
      <c r="D229" s="3" t="s">
        <v>147</v>
      </c>
      <c r="E229" s="3" t="s">
        <v>348</v>
      </c>
      <c r="F229" s="3" t="s">
        <v>156</v>
      </c>
      <c r="G229" s="188"/>
      <c r="H229" s="188"/>
      <c r="I229" s="274" t="e">
        <f t="shared" si="82"/>
        <v>#DIV/0!</v>
      </c>
    </row>
    <row r="230" spans="1:10" ht="78.75" hidden="1">
      <c r="A230" s="20" t="s">
        <v>443</v>
      </c>
      <c r="B230" s="3" t="s">
        <v>145</v>
      </c>
      <c r="C230" s="3" t="s">
        <v>71</v>
      </c>
      <c r="D230" s="3" t="s">
        <v>147</v>
      </c>
      <c r="E230" s="3" t="s">
        <v>348</v>
      </c>
      <c r="F230" s="3" t="s">
        <v>441</v>
      </c>
      <c r="G230" s="188"/>
      <c r="H230" s="188"/>
      <c r="I230" s="274" t="e">
        <f t="shared" si="82"/>
        <v>#DIV/0!</v>
      </c>
    </row>
    <row r="231" spans="1:10" ht="63" customHeight="1">
      <c r="A231" s="21" t="s">
        <v>157</v>
      </c>
      <c r="B231" s="3" t="s">
        <v>145</v>
      </c>
      <c r="C231" s="3" t="s">
        <v>71</v>
      </c>
      <c r="D231" s="3" t="s">
        <v>147</v>
      </c>
      <c r="E231" s="3" t="s">
        <v>349</v>
      </c>
      <c r="F231" s="3"/>
      <c r="G231" s="188">
        <f>+G232</f>
        <v>366.8236</v>
      </c>
      <c r="H231" s="188">
        <f t="shared" ref="H231" si="93">+H232</f>
        <v>366.8236</v>
      </c>
      <c r="I231" s="274">
        <f t="shared" si="82"/>
        <v>100</v>
      </c>
    </row>
    <row r="232" spans="1:10" ht="32.25" customHeight="1">
      <c r="A232" s="20" t="s">
        <v>153</v>
      </c>
      <c r="B232" s="3" t="s">
        <v>145</v>
      </c>
      <c r="C232" s="3" t="s">
        <v>71</v>
      </c>
      <c r="D232" s="3" t="s">
        <v>147</v>
      </c>
      <c r="E232" s="3" t="s">
        <v>350</v>
      </c>
      <c r="F232" s="3"/>
      <c r="G232" s="188">
        <f>+G233+G236</f>
        <v>366.8236</v>
      </c>
      <c r="H232" s="188">
        <f t="shared" ref="H232" si="94">+H233+H236</f>
        <v>366.8236</v>
      </c>
      <c r="I232" s="274">
        <f t="shared" si="82"/>
        <v>100</v>
      </c>
    </row>
    <row r="233" spans="1:10" ht="31.5">
      <c r="A233" s="20" t="s">
        <v>52</v>
      </c>
      <c r="B233" s="3" t="s">
        <v>145</v>
      </c>
      <c r="C233" s="3" t="s">
        <v>71</v>
      </c>
      <c r="D233" s="3" t="s">
        <v>147</v>
      </c>
      <c r="E233" s="3" t="s">
        <v>351</v>
      </c>
      <c r="F233" s="3">
        <v>200</v>
      </c>
      <c r="G233" s="188">
        <f>+G234</f>
        <v>50</v>
      </c>
      <c r="H233" s="188">
        <f t="shared" ref="H233:H234" si="95">+H234</f>
        <v>50</v>
      </c>
      <c r="I233" s="274">
        <f t="shared" si="82"/>
        <v>100</v>
      </c>
    </row>
    <row r="234" spans="1:10" ht="31.5">
      <c r="A234" s="20" t="s">
        <v>54</v>
      </c>
      <c r="B234" s="3" t="s">
        <v>145</v>
      </c>
      <c r="C234" s="3" t="s">
        <v>71</v>
      </c>
      <c r="D234" s="3" t="s">
        <v>147</v>
      </c>
      <c r="E234" s="3" t="s">
        <v>351</v>
      </c>
      <c r="F234" s="3">
        <v>240</v>
      </c>
      <c r="G234" s="188">
        <f>+G235</f>
        <v>50</v>
      </c>
      <c r="H234" s="188">
        <f t="shared" si="95"/>
        <v>50</v>
      </c>
      <c r="I234" s="274">
        <f t="shared" si="82"/>
        <v>100</v>
      </c>
    </row>
    <row r="235" spans="1:10" ht="47.25">
      <c r="A235" s="20" t="s">
        <v>58</v>
      </c>
      <c r="B235" s="3" t="s">
        <v>145</v>
      </c>
      <c r="C235" s="3" t="s">
        <v>71</v>
      </c>
      <c r="D235" s="3" t="s">
        <v>147</v>
      </c>
      <c r="E235" s="3" t="s">
        <v>351</v>
      </c>
      <c r="F235" s="3">
        <v>244</v>
      </c>
      <c r="G235" s="188">
        <v>50</v>
      </c>
      <c r="H235" s="188">
        <v>50</v>
      </c>
      <c r="I235" s="274">
        <f t="shared" si="82"/>
        <v>100</v>
      </c>
    </row>
    <row r="236" spans="1:10" ht="15.75">
      <c r="A236" s="20" t="s">
        <v>60</v>
      </c>
      <c r="B236" s="3" t="s">
        <v>145</v>
      </c>
      <c r="C236" s="3" t="s">
        <v>71</v>
      </c>
      <c r="D236" s="3" t="s">
        <v>147</v>
      </c>
      <c r="E236" s="3" t="s">
        <v>351</v>
      </c>
      <c r="F236" s="3" t="s">
        <v>61</v>
      </c>
      <c r="G236" s="188">
        <f>+G237+G238</f>
        <v>316.8236</v>
      </c>
      <c r="H236" s="188">
        <f t="shared" ref="H236" si="96">+H237+H238</f>
        <v>316.8236</v>
      </c>
      <c r="I236" s="274">
        <f t="shared" si="82"/>
        <v>100</v>
      </c>
    </row>
    <row r="237" spans="1:10" ht="63" hidden="1">
      <c r="A237" s="20" t="s">
        <v>155</v>
      </c>
      <c r="B237" s="3" t="s">
        <v>145</v>
      </c>
      <c r="C237" s="3" t="s">
        <v>71</v>
      </c>
      <c r="D237" s="3" t="s">
        <v>147</v>
      </c>
      <c r="E237" s="3" t="s">
        <v>351</v>
      </c>
      <c r="F237" s="3" t="s">
        <v>156</v>
      </c>
      <c r="G237" s="188"/>
      <c r="H237" s="188"/>
      <c r="I237" s="274" t="e">
        <f t="shared" si="82"/>
        <v>#DIV/0!</v>
      </c>
    </row>
    <row r="238" spans="1:10" ht="78.75">
      <c r="A238" s="20" t="s">
        <v>443</v>
      </c>
      <c r="B238" s="3" t="s">
        <v>145</v>
      </c>
      <c r="C238" s="3" t="s">
        <v>71</v>
      </c>
      <c r="D238" s="3" t="s">
        <v>147</v>
      </c>
      <c r="E238" s="3" t="s">
        <v>351</v>
      </c>
      <c r="F238" s="3" t="s">
        <v>441</v>
      </c>
      <c r="G238" s="188">
        <v>316.8236</v>
      </c>
      <c r="H238" s="188">
        <v>316.8236</v>
      </c>
      <c r="I238" s="274">
        <f t="shared" si="82"/>
        <v>100</v>
      </c>
      <c r="J238" s="200">
        <v>316.8236</v>
      </c>
    </row>
    <row r="239" spans="1:10" ht="31.5">
      <c r="A239" s="20" t="s">
        <v>158</v>
      </c>
      <c r="B239" s="3" t="s">
        <v>145</v>
      </c>
      <c r="C239" s="3" t="s">
        <v>71</v>
      </c>
      <c r="D239" s="3" t="s">
        <v>159</v>
      </c>
      <c r="E239" s="3"/>
      <c r="F239" s="3"/>
      <c r="G239" s="188">
        <f>+G240</f>
        <v>290.82605000000001</v>
      </c>
      <c r="H239" s="188">
        <f t="shared" ref="H239:H243" si="97">+H240</f>
        <v>290.82605000000001</v>
      </c>
      <c r="I239" s="274">
        <f t="shared" si="82"/>
        <v>100</v>
      </c>
      <c r="J239" s="191">
        <f>J238-I238</f>
        <v>216.8236</v>
      </c>
    </row>
    <row r="240" spans="1:10" ht="31.5">
      <c r="A240" s="20" t="s">
        <v>160</v>
      </c>
      <c r="B240" s="3" t="s">
        <v>145</v>
      </c>
      <c r="C240" s="3" t="s">
        <v>71</v>
      </c>
      <c r="D240" s="3" t="s">
        <v>159</v>
      </c>
      <c r="E240" s="3" t="s">
        <v>352</v>
      </c>
      <c r="F240" s="3"/>
      <c r="G240" s="188">
        <f>+G241</f>
        <v>290.82605000000001</v>
      </c>
      <c r="H240" s="188">
        <f t="shared" si="97"/>
        <v>290.82605000000001</v>
      </c>
      <c r="I240" s="274">
        <f t="shared" si="82"/>
        <v>100</v>
      </c>
    </row>
    <row r="241" spans="1:10" ht="31.5">
      <c r="A241" s="20" t="s">
        <v>160</v>
      </c>
      <c r="B241" s="3" t="s">
        <v>145</v>
      </c>
      <c r="C241" s="3" t="s">
        <v>71</v>
      </c>
      <c r="D241" s="3" t="s">
        <v>159</v>
      </c>
      <c r="E241" s="3" t="s">
        <v>353</v>
      </c>
      <c r="F241" s="3"/>
      <c r="G241" s="188">
        <f>+G242</f>
        <v>290.82605000000001</v>
      </c>
      <c r="H241" s="188">
        <f t="shared" si="97"/>
        <v>290.82605000000001</v>
      </c>
      <c r="I241" s="274">
        <f t="shared" si="82"/>
        <v>100</v>
      </c>
    </row>
    <row r="242" spans="1:10" ht="31.5">
      <c r="A242" s="20" t="s">
        <v>161</v>
      </c>
      <c r="B242" s="3" t="s">
        <v>145</v>
      </c>
      <c r="C242" s="3" t="s">
        <v>71</v>
      </c>
      <c r="D242" s="3" t="s">
        <v>159</v>
      </c>
      <c r="E242" s="3" t="s">
        <v>353</v>
      </c>
      <c r="F242" s="3"/>
      <c r="G242" s="188">
        <f>+G243</f>
        <v>290.82605000000001</v>
      </c>
      <c r="H242" s="188">
        <f t="shared" si="97"/>
        <v>290.82605000000001</v>
      </c>
      <c r="I242" s="274">
        <f t="shared" si="82"/>
        <v>100</v>
      </c>
    </row>
    <row r="243" spans="1:10" ht="94.5">
      <c r="A243" s="20" t="s">
        <v>42</v>
      </c>
      <c r="B243" s="3" t="s">
        <v>145</v>
      </c>
      <c r="C243" s="3" t="s">
        <v>71</v>
      </c>
      <c r="D243" s="3" t="s">
        <v>159</v>
      </c>
      <c r="E243" s="3" t="s">
        <v>353</v>
      </c>
      <c r="F243" s="3" t="s">
        <v>43</v>
      </c>
      <c r="G243" s="188">
        <f>+G244</f>
        <v>290.82605000000001</v>
      </c>
      <c r="H243" s="188">
        <f t="shared" si="97"/>
        <v>290.82605000000001</v>
      </c>
      <c r="I243" s="274">
        <f t="shared" si="82"/>
        <v>100</v>
      </c>
    </row>
    <row r="244" spans="1:10" ht="47.25">
      <c r="A244" s="20" t="s">
        <v>74</v>
      </c>
      <c r="B244" s="3" t="s">
        <v>145</v>
      </c>
      <c r="C244" s="3" t="s">
        <v>71</v>
      </c>
      <c r="D244" s="3" t="s">
        <v>159</v>
      </c>
      <c r="E244" s="3" t="s">
        <v>353</v>
      </c>
      <c r="F244" s="3" t="s">
        <v>75</v>
      </c>
      <c r="G244" s="188">
        <f>+G245+G246+G247</f>
        <v>290.82605000000001</v>
      </c>
      <c r="H244" s="188">
        <f t="shared" ref="H244" si="98">+H245+H246+H247</f>
        <v>290.82605000000001</v>
      </c>
      <c r="I244" s="274">
        <f t="shared" si="82"/>
        <v>100</v>
      </c>
      <c r="J244" s="191">
        <f>J245-I245</f>
        <v>123.36869999999999</v>
      </c>
    </row>
    <row r="245" spans="1:10" ht="15.75">
      <c r="A245" s="20" t="s">
        <v>46</v>
      </c>
      <c r="B245" s="3" t="s">
        <v>145</v>
      </c>
      <c r="C245" s="3" t="s">
        <v>71</v>
      </c>
      <c r="D245" s="3" t="s">
        <v>159</v>
      </c>
      <c r="E245" s="3" t="s">
        <v>353</v>
      </c>
      <c r="F245" s="3" t="s">
        <v>76</v>
      </c>
      <c r="G245" s="188">
        <v>223.36869999999999</v>
      </c>
      <c r="H245" s="188">
        <v>223.36869999999999</v>
      </c>
      <c r="I245" s="274">
        <f t="shared" si="82"/>
        <v>100</v>
      </c>
      <c r="J245" s="200">
        <v>223.36869999999999</v>
      </c>
    </row>
    <row r="246" spans="1:10" ht="31.5" hidden="1">
      <c r="A246" s="20" t="s">
        <v>48</v>
      </c>
      <c r="B246" s="3" t="s">
        <v>145</v>
      </c>
      <c r="C246" s="3" t="s">
        <v>71</v>
      </c>
      <c r="D246" s="3" t="s">
        <v>159</v>
      </c>
      <c r="E246" s="3" t="s">
        <v>353</v>
      </c>
      <c r="F246" s="3" t="s">
        <v>77</v>
      </c>
      <c r="G246" s="188"/>
      <c r="H246" s="188"/>
      <c r="I246" s="274" t="e">
        <f t="shared" si="82"/>
        <v>#DIV/0!</v>
      </c>
    </row>
    <row r="247" spans="1:10" ht="78.75">
      <c r="A247" s="20" t="s">
        <v>78</v>
      </c>
      <c r="B247" s="3" t="s">
        <v>145</v>
      </c>
      <c r="C247" s="3" t="s">
        <v>71</v>
      </c>
      <c r="D247" s="3" t="s">
        <v>159</v>
      </c>
      <c r="E247" s="3" t="s">
        <v>353</v>
      </c>
      <c r="F247" s="3" t="s">
        <v>79</v>
      </c>
      <c r="G247" s="188">
        <v>67.457350000000005</v>
      </c>
      <c r="H247" s="188">
        <v>67.457350000000005</v>
      </c>
      <c r="I247" s="274">
        <f t="shared" si="82"/>
        <v>100</v>
      </c>
      <c r="J247" s="200">
        <v>67.457350000000005</v>
      </c>
    </row>
    <row r="248" spans="1:10" ht="47.25">
      <c r="A248" s="165" t="s">
        <v>162</v>
      </c>
      <c r="B248" s="12">
        <v>806</v>
      </c>
      <c r="C248" s="12"/>
      <c r="D248" s="12"/>
      <c r="E248" s="12"/>
      <c r="F248" s="12"/>
      <c r="G248" s="236">
        <f>+G249+G349</f>
        <v>297463.79999000003</v>
      </c>
      <c r="H248" s="236">
        <f t="shared" ref="H248" si="99">+H249+H349</f>
        <v>296953.26260999998</v>
      </c>
      <c r="I248" s="274">
        <f t="shared" si="82"/>
        <v>99.828369912568448</v>
      </c>
      <c r="J248" s="200">
        <v>267215.58</v>
      </c>
    </row>
    <row r="249" spans="1:10" ht="15.75">
      <c r="A249" s="20" t="s">
        <v>163</v>
      </c>
      <c r="B249" s="3" t="s">
        <v>164</v>
      </c>
      <c r="C249" s="3" t="s">
        <v>14</v>
      </c>
      <c r="D249" s="3" t="s">
        <v>28</v>
      </c>
      <c r="E249" s="3" t="s">
        <v>29</v>
      </c>
      <c r="F249" s="3" t="s">
        <v>17</v>
      </c>
      <c r="G249" s="188">
        <f>+G250+G268+G299+G306+G317</f>
        <v>292177.39999000001</v>
      </c>
      <c r="H249" s="188">
        <f>+H250+H268+H299+H306+H317</f>
        <v>291871.46260999999</v>
      </c>
      <c r="I249" s="274">
        <f t="shared" si="82"/>
        <v>99.895290539237294</v>
      </c>
    </row>
    <row r="250" spans="1:10" ht="15.75">
      <c r="A250" s="20" t="s">
        <v>165</v>
      </c>
      <c r="B250" s="3" t="s">
        <v>164</v>
      </c>
      <c r="C250" s="3" t="s">
        <v>14</v>
      </c>
      <c r="D250" s="3" t="s">
        <v>33</v>
      </c>
      <c r="E250" s="3" t="s">
        <v>29</v>
      </c>
      <c r="F250" s="3" t="s">
        <v>17</v>
      </c>
      <c r="G250" s="188">
        <f>+G251</f>
        <v>96135.713660000009</v>
      </c>
      <c r="H250" s="188">
        <f>+H251</f>
        <v>96135.712610000002</v>
      </c>
      <c r="I250" s="274">
        <f t="shared" si="82"/>
        <v>99.999998907794037</v>
      </c>
    </row>
    <row r="251" spans="1:10" ht="31.5">
      <c r="A251" s="20" t="s">
        <v>166</v>
      </c>
      <c r="B251" s="3" t="s">
        <v>164</v>
      </c>
      <c r="C251" s="3" t="s">
        <v>14</v>
      </c>
      <c r="D251" s="3" t="s">
        <v>33</v>
      </c>
      <c r="E251" s="3" t="s">
        <v>354</v>
      </c>
      <c r="F251" s="3"/>
      <c r="G251" s="188">
        <f>+G252</f>
        <v>96135.713660000009</v>
      </c>
      <c r="H251" s="188">
        <f t="shared" ref="H251" si="100">+H252</f>
        <v>96135.712610000002</v>
      </c>
      <c r="I251" s="274">
        <f t="shared" si="82"/>
        <v>99.999998907794037</v>
      </c>
    </row>
    <row r="252" spans="1:10" ht="31.5">
      <c r="A252" s="20" t="s">
        <v>167</v>
      </c>
      <c r="B252" s="3" t="s">
        <v>164</v>
      </c>
      <c r="C252" s="3" t="s">
        <v>14</v>
      </c>
      <c r="D252" s="3" t="s">
        <v>33</v>
      </c>
      <c r="E252" s="3" t="s">
        <v>355</v>
      </c>
      <c r="F252" s="3" t="s">
        <v>17</v>
      </c>
      <c r="G252" s="188">
        <f>+G253+G263</f>
        <v>96135.713660000009</v>
      </c>
      <c r="H252" s="188">
        <f>+H253+H263</f>
        <v>96135.712610000002</v>
      </c>
      <c r="I252" s="274">
        <f t="shared" si="82"/>
        <v>99.999998907794037</v>
      </c>
    </row>
    <row r="253" spans="1:10" ht="94.5">
      <c r="A253" s="20" t="s">
        <v>168</v>
      </c>
      <c r="B253" s="3" t="s">
        <v>164</v>
      </c>
      <c r="C253" s="3" t="s">
        <v>14</v>
      </c>
      <c r="D253" s="3" t="s">
        <v>33</v>
      </c>
      <c r="E253" s="3" t="s">
        <v>356</v>
      </c>
      <c r="F253" s="3"/>
      <c r="G253" s="188">
        <f>+G254+G258</f>
        <v>39414.54</v>
      </c>
      <c r="H253" s="188">
        <f t="shared" ref="H253" si="101">+H254+H258</f>
        <v>39414.538950000002</v>
      </c>
      <c r="I253" s="274">
        <f t="shared" si="82"/>
        <v>99.999997336008491</v>
      </c>
    </row>
    <row r="254" spans="1:10" ht="52.5" customHeight="1">
      <c r="A254" s="20" t="s">
        <v>169</v>
      </c>
      <c r="B254" s="3" t="s">
        <v>164</v>
      </c>
      <c r="C254" s="3" t="s">
        <v>14</v>
      </c>
      <c r="D254" s="3" t="s">
        <v>33</v>
      </c>
      <c r="E254" s="3" t="s">
        <v>357</v>
      </c>
      <c r="F254" s="3"/>
      <c r="G254" s="188">
        <f>+G255</f>
        <v>39414.54</v>
      </c>
      <c r="H254" s="188">
        <f t="shared" ref="H254:H256" si="102">+H255</f>
        <v>39414.538950000002</v>
      </c>
      <c r="I254" s="274">
        <f t="shared" si="82"/>
        <v>99.999997336008491</v>
      </c>
    </row>
    <row r="255" spans="1:10" ht="63.75" customHeight="1">
      <c r="A255" s="20" t="s">
        <v>21</v>
      </c>
      <c r="B255" s="3" t="s">
        <v>164</v>
      </c>
      <c r="C255" s="3" t="s">
        <v>14</v>
      </c>
      <c r="D255" s="3" t="s">
        <v>33</v>
      </c>
      <c r="E255" s="3" t="s">
        <v>357</v>
      </c>
      <c r="F255" s="3" t="s">
        <v>22</v>
      </c>
      <c r="G255" s="188">
        <f>+G256</f>
        <v>39414.54</v>
      </c>
      <c r="H255" s="188">
        <f t="shared" si="102"/>
        <v>39414.538950000002</v>
      </c>
      <c r="I255" s="274">
        <f t="shared" si="82"/>
        <v>99.999997336008491</v>
      </c>
    </row>
    <row r="256" spans="1:10" ht="15.75">
      <c r="A256" s="20" t="s">
        <v>23</v>
      </c>
      <c r="B256" s="3" t="s">
        <v>164</v>
      </c>
      <c r="C256" s="3" t="s">
        <v>14</v>
      </c>
      <c r="D256" s="3" t="s">
        <v>33</v>
      </c>
      <c r="E256" s="3" t="s">
        <v>357</v>
      </c>
      <c r="F256" s="3" t="s">
        <v>24</v>
      </c>
      <c r="G256" s="188">
        <f>+G257</f>
        <v>39414.54</v>
      </c>
      <c r="H256" s="188">
        <f t="shared" si="102"/>
        <v>39414.538950000002</v>
      </c>
      <c r="I256" s="274">
        <f t="shared" si="82"/>
        <v>99.999997336008491</v>
      </c>
    </row>
    <row r="257" spans="1:16" ht="94.5">
      <c r="A257" s="20" t="s">
        <v>25</v>
      </c>
      <c r="B257" s="3" t="s">
        <v>164</v>
      </c>
      <c r="C257" s="3" t="s">
        <v>14</v>
      </c>
      <c r="D257" s="3" t="s">
        <v>33</v>
      </c>
      <c r="E257" s="3" t="s">
        <v>357</v>
      </c>
      <c r="F257" s="3" t="s">
        <v>26</v>
      </c>
      <c r="G257" s="188">
        <v>39414.54</v>
      </c>
      <c r="H257" s="188">
        <v>39414.538950000002</v>
      </c>
      <c r="I257" s="274">
        <f t="shared" si="82"/>
        <v>99.999997336008491</v>
      </c>
      <c r="J257" s="203">
        <v>39414.54</v>
      </c>
      <c r="K257" s="202"/>
      <c r="L257" s="203"/>
      <c r="M257" s="203"/>
      <c r="N257" s="202"/>
      <c r="O257" s="202"/>
      <c r="P257" s="202"/>
    </row>
    <row r="258" spans="1:16" ht="62.25" hidden="1" customHeight="1">
      <c r="A258" s="20" t="s">
        <v>169</v>
      </c>
      <c r="B258" s="3" t="s">
        <v>164</v>
      </c>
      <c r="C258" s="3" t="s">
        <v>14</v>
      </c>
      <c r="D258" s="3" t="s">
        <v>33</v>
      </c>
      <c r="E258" s="3" t="s">
        <v>437</v>
      </c>
      <c r="F258" s="3"/>
      <c r="G258" s="188">
        <f t="shared" ref="G258:H259" si="103">+G259</f>
        <v>0</v>
      </c>
      <c r="H258" s="188">
        <f t="shared" si="103"/>
        <v>0</v>
      </c>
      <c r="I258" s="274" t="e">
        <f t="shared" si="82"/>
        <v>#DIV/0!</v>
      </c>
    </row>
    <row r="259" spans="1:16" ht="86.25" hidden="1" customHeight="1">
      <c r="A259" s="20" t="s">
        <v>21</v>
      </c>
      <c r="B259" s="3" t="s">
        <v>164</v>
      </c>
      <c r="C259" s="3" t="s">
        <v>14</v>
      </c>
      <c r="D259" s="3" t="s">
        <v>33</v>
      </c>
      <c r="E259" s="3" t="s">
        <v>437</v>
      </c>
      <c r="F259" s="3" t="s">
        <v>22</v>
      </c>
      <c r="G259" s="188">
        <f t="shared" si="103"/>
        <v>0</v>
      </c>
      <c r="H259" s="188">
        <f t="shared" si="103"/>
        <v>0</v>
      </c>
      <c r="I259" s="274" t="e">
        <f t="shared" si="82"/>
        <v>#DIV/0!</v>
      </c>
    </row>
    <row r="260" spans="1:16" ht="15.75" hidden="1">
      <c r="A260" s="20" t="s">
        <v>23</v>
      </c>
      <c r="B260" s="3" t="s">
        <v>164</v>
      </c>
      <c r="C260" s="3" t="s">
        <v>14</v>
      </c>
      <c r="D260" s="3" t="s">
        <v>33</v>
      </c>
      <c r="E260" s="3" t="s">
        <v>437</v>
      </c>
      <c r="F260" s="3" t="s">
        <v>24</v>
      </c>
      <c r="G260" s="188">
        <f>+G261+G262</f>
        <v>0</v>
      </c>
      <c r="H260" s="188">
        <f>+H261+H262</f>
        <v>0</v>
      </c>
      <c r="I260" s="274" t="e">
        <f t="shared" si="82"/>
        <v>#DIV/0!</v>
      </c>
    </row>
    <row r="261" spans="1:16" ht="94.5" hidden="1">
      <c r="A261" s="20" t="s">
        <v>25</v>
      </c>
      <c r="B261" s="3" t="s">
        <v>164</v>
      </c>
      <c r="C261" s="3" t="s">
        <v>14</v>
      </c>
      <c r="D261" s="3" t="s">
        <v>33</v>
      </c>
      <c r="E261" s="3" t="s">
        <v>437</v>
      </c>
      <c r="F261" s="3" t="s">
        <v>26</v>
      </c>
      <c r="G261" s="188"/>
      <c r="H261" s="198"/>
      <c r="I261" s="274" t="e">
        <f t="shared" si="82"/>
        <v>#DIV/0!</v>
      </c>
    </row>
    <row r="262" spans="1:16" ht="31.5" hidden="1">
      <c r="A262" s="20" t="s">
        <v>575</v>
      </c>
      <c r="B262" s="3" t="s">
        <v>164</v>
      </c>
      <c r="C262" s="3" t="s">
        <v>14</v>
      </c>
      <c r="D262" s="3" t="s">
        <v>33</v>
      </c>
      <c r="E262" s="3" t="s">
        <v>437</v>
      </c>
      <c r="F262" s="3" t="s">
        <v>574</v>
      </c>
      <c r="G262" s="188"/>
      <c r="H262" s="198"/>
      <c r="I262" s="274" t="e">
        <f t="shared" si="82"/>
        <v>#DIV/0!</v>
      </c>
    </row>
    <row r="263" spans="1:16" ht="93" customHeight="1">
      <c r="A263" s="20" t="s">
        <v>170</v>
      </c>
      <c r="B263" s="3" t="s">
        <v>164</v>
      </c>
      <c r="C263" s="3" t="s">
        <v>14</v>
      </c>
      <c r="D263" s="3" t="s">
        <v>33</v>
      </c>
      <c r="E263" s="3" t="s">
        <v>358</v>
      </c>
      <c r="F263" s="3"/>
      <c r="G263" s="188">
        <f>+G264</f>
        <v>56721.17366</v>
      </c>
      <c r="H263" s="188">
        <f t="shared" ref="H263:H266" si="104">+H264</f>
        <v>56721.17366</v>
      </c>
      <c r="I263" s="274">
        <f t="shared" si="82"/>
        <v>100</v>
      </c>
      <c r="J263" s="191">
        <f>J257-I257</f>
        <v>39314.540002663991</v>
      </c>
    </row>
    <row r="264" spans="1:16" ht="68.25" customHeight="1">
      <c r="A264" s="20" t="s">
        <v>171</v>
      </c>
      <c r="B264" s="3" t="s">
        <v>164</v>
      </c>
      <c r="C264" s="3" t="s">
        <v>14</v>
      </c>
      <c r="D264" s="3" t="s">
        <v>33</v>
      </c>
      <c r="E264" s="3" t="s">
        <v>359</v>
      </c>
      <c r="F264" s="3"/>
      <c r="G264" s="188">
        <f>+G265</f>
        <v>56721.17366</v>
      </c>
      <c r="H264" s="188">
        <f t="shared" si="104"/>
        <v>56721.17366</v>
      </c>
      <c r="I264" s="274">
        <f t="shared" si="82"/>
        <v>100</v>
      </c>
    </row>
    <row r="265" spans="1:16" ht="63.75" customHeight="1">
      <c r="A265" s="20" t="s">
        <v>21</v>
      </c>
      <c r="B265" s="3" t="s">
        <v>164</v>
      </c>
      <c r="C265" s="3" t="s">
        <v>14</v>
      </c>
      <c r="D265" s="3" t="s">
        <v>33</v>
      </c>
      <c r="E265" s="3" t="s">
        <v>359</v>
      </c>
      <c r="F265" s="3" t="s">
        <v>22</v>
      </c>
      <c r="G265" s="188">
        <f>+G266</f>
        <v>56721.17366</v>
      </c>
      <c r="H265" s="188">
        <f t="shared" si="104"/>
        <v>56721.17366</v>
      </c>
      <c r="I265" s="274">
        <f t="shared" si="82"/>
        <v>100</v>
      </c>
    </row>
    <row r="266" spans="1:16" ht="15.75">
      <c r="A266" s="20" t="s">
        <v>23</v>
      </c>
      <c r="B266" s="3" t="s">
        <v>164</v>
      </c>
      <c r="C266" s="3" t="s">
        <v>14</v>
      </c>
      <c r="D266" s="3" t="s">
        <v>33</v>
      </c>
      <c r="E266" s="3" t="s">
        <v>359</v>
      </c>
      <c r="F266" s="3" t="s">
        <v>24</v>
      </c>
      <c r="G266" s="188">
        <f>+G267</f>
        <v>56721.17366</v>
      </c>
      <c r="H266" s="188">
        <f t="shared" si="104"/>
        <v>56721.17366</v>
      </c>
      <c r="I266" s="274">
        <f t="shared" si="82"/>
        <v>100</v>
      </c>
    </row>
    <row r="267" spans="1:16" ht="94.5">
      <c r="A267" s="20" t="s">
        <v>25</v>
      </c>
      <c r="B267" s="3" t="s">
        <v>164</v>
      </c>
      <c r="C267" s="3" t="s">
        <v>14</v>
      </c>
      <c r="D267" s="3" t="s">
        <v>33</v>
      </c>
      <c r="E267" s="3" t="s">
        <v>359</v>
      </c>
      <c r="F267" s="3" t="s">
        <v>26</v>
      </c>
      <c r="G267" s="188">
        <v>56721.17366</v>
      </c>
      <c r="H267" s="188">
        <v>56721.17366</v>
      </c>
      <c r="I267" s="274">
        <f t="shared" si="82"/>
        <v>100</v>
      </c>
      <c r="J267" s="200">
        <v>56721.17366</v>
      </c>
    </row>
    <row r="268" spans="1:16" ht="15.75">
      <c r="A268" s="20" t="s">
        <v>172</v>
      </c>
      <c r="B268" s="3" t="s">
        <v>164</v>
      </c>
      <c r="C268" s="3" t="s">
        <v>14</v>
      </c>
      <c r="D268" s="3" t="s">
        <v>16</v>
      </c>
      <c r="E268" s="3"/>
      <c r="F268" s="3"/>
      <c r="G268" s="188">
        <f>+G269+G293</f>
        <v>170949.35061000002</v>
      </c>
      <c r="H268" s="188">
        <f t="shared" ref="H268" si="105">+H269+H293</f>
        <v>170643.55988000002</v>
      </c>
      <c r="I268" s="274">
        <f t="shared" si="82"/>
        <v>99.821122028888169</v>
      </c>
      <c r="J268" s="191">
        <f>J267-I267</f>
        <v>56621.17366</v>
      </c>
    </row>
    <row r="269" spans="1:16" ht="31.5">
      <c r="A269" s="20" t="s">
        <v>173</v>
      </c>
      <c r="B269" s="3" t="s">
        <v>164</v>
      </c>
      <c r="C269" s="3" t="s">
        <v>14</v>
      </c>
      <c r="D269" s="3" t="s">
        <v>16</v>
      </c>
      <c r="E269" s="3" t="s">
        <v>360</v>
      </c>
      <c r="F269" s="3"/>
      <c r="G269" s="188">
        <f>+G270+G288</f>
        <v>170949.35061000002</v>
      </c>
      <c r="H269" s="188">
        <f t="shared" ref="H269" si="106">+H270+H288</f>
        <v>170643.55988000002</v>
      </c>
      <c r="I269" s="274">
        <f t="shared" si="82"/>
        <v>99.821122028888169</v>
      </c>
    </row>
    <row r="270" spans="1:16" ht="63">
      <c r="A270" s="20" t="s">
        <v>174</v>
      </c>
      <c r="B270" s="3" t="s">
        <v>164</v>
      </c>
      <c r="C270" s="3" t="s">
        <v>14</v>
      </c>
      <c r="D270" s="3" t="s">
        <v>16</v>
      </c>
      <c r="E270" s="3" t="s">
        <v>361</v>
      </c>
      <c r="F270" s="3"/>
      <c r="G270" s="188">
        <f>+G271+G275+G279</f>
        <v>170949.35061000002</v>
      </c>
      <c r="H270" s="188">
        <f t="shared" ref="H270" si="107">+H271+H275+H279</f>
        <v>170643.55988000002</v>
      </c>
      <c r="I270" s="274">
        <f t="shared" si="82"/>
        <v>99.821122028888169</v>
      </c>
    </row>
    <row r="271" spans="1:16" ht="54" customHeight="1">
      <c r="A271" s="20" t="s">
        <v>169</v>
      </c>
      <c r="B271" s="3" t="s">
        <v>164</v>
      </c>
      <c r="C271" s="3" t="s">
        <v>14</v>
      </c>
      <c r="D271" s="3" t="s">
        <v>16</v>
      </c>
      <c r="E271" s="3" t="s">
        <v>362</v>
      </c>
      <c r="F271" s="3" t="s">
        <v>17</v>
      </c>
      <c r="G271" s="188">
        <f>+G272+G283</f>
        <v>19357.204870000001</v>
      </c>
      <c r="H271" s="188">
        <f t="shared" ref="H271" si="108">+H272+H283</f>
        <v>19051.414140000001</v>
      </c>
      <c r="I271" s="274">
        <f t="shared" si="82"/>
        <v>98.420274352347647</v>
      </c>
    </row>
    <row r="272" spans="1:16" ht="68.25" customHeight="1">
      <c r="A272" s="20" t="s">
        <v>21</v>
      </c>
      <c r="B272" s="3" t="s">
        <v>164</v>
      </c>
      <c r="C272" s="3" t="s">
        <v>14</v>
      </c>
      <c r="D272" s="3" t="s">
        <v>16</v>
      </c>
      <c r="E272" s="3" t="s">
        <v>362</v>
      </c>
      <c r="F272" s="3" t="s">
        <v>22</v>
      </c>
      <c r="G272" s="188">
        <f>+G273</f>
        <v>16979.204870000001</v>
      </c>
      <c r="H272" s="188">
        <f t="shared" ref="H272:H273" si="109">+H273</f>
        <v>16673.414140000001</v>
      </c>
      <c r="I272" s="274">
        <f t="shared" ref="I272:I335" si="110">H272/G272*100</f>
        <v>98.199027973681538</v>
      </c>
    </row>
    <row r="273" spans="1:10" ht="24.75" customHeight="1">
      <c r="A273" s="20" t="s">
        <v>23</v>
      </c>
      <c r="B273" s="3" t="s">
        <v>164</v>
      </c>
      <c r="C273" s="3" t="s">
        <v>14</v>
      </c>
      <c r="D273" s="3" t="s">
        <v>16</v>
      </c>
      <c r="E273" s="3" t="s">
        <v>362</v>
      </c>
      <c r="F273" s="3" t="s">
        <v>24</v>
      </c>
      <c r="G273" s="188">
        <f>+G274</f>
        <v>16979.204870000001</v>
      </c>
      <c r="H273" s="188">
        <f t="shared" si="109"/>
        <v>16673.414140000001</v>
      </c>
      <c r="I273" s="274">
        <f t="shared" si="110"/>
        <v>98.199027973681538</v>
      </c>
    </row>
    <row r="274" spans="1:10" ht="99.75" customHeight="1">
      <c r="A274" s="20" t="s">
        <v>25</v>
      </c>
      <c r="B274" s="3" t="s">
        <v>164</v>
      </c>
      <c r="C274" s="3" t="s">
        <v>14</v>
      </c>
      <c r="D274" s="3" t="s">
        <v>16</v>
      </c>
      <c r="E274" s="3" t="s">
        <v>362</v>
      </c>
      <c r="F274" s="3" t="s">
        <v>26</v>
      </c>
      <c r="G274" s="188">
        <v>16979.204870000001</v>
      </c>
      <c r="H274" s="188">
        <v>16673.414140000001</v>
      </c>
      <c r="I274" s="274">
        <f t="shared" si="110"/>
        <v>98.199027973681538</v>
      </c>
      <c r="J274" s="200">
        <v>16673.419999999998</v>
      </c>
    </row>
    <row r="275" spans="1:10" ht="114.75" customHeight="1">
      <c r="A275" s="20" t="s">
        <v>661</v>
      </c>
      <c r="B275" s="3" t="s">
        <v>164</v>
      </c>
      <c r="C275" s="3" t="s">
        <v>14</v>
      </c>
      <c r="D275" s="3" t="s">
        <v>16</v>
      </c>
      <c r="E275" s="3" t="s">
        <v>365</v>
      </c>
      <c r="F275" s="3" t="s">
        <v>17</v>
      </c>
      <c r="G275" s="188">
        <f>+G276</f>
        <v>151592.14574000001</v>
      </c>
      <c r="H275" s="188">
        <f t="shared" ref="H275:H277" si="111">+H276</f>
        <v>151592.14574000001</v>
      </c>
      <c r="I275" s="274">
        <f t="shared" si="110"/>
        <v>100</v>
      </c>
      <c r="J275" s="191">
        <f>J274-I274</f>
        <v>16575.220972026316</v>
      </c>
    </row>
    <row r="276" spans="1:10" ht="68.25" customHeight="1">
      <c r="A276" s="20" t="s">
        <v>21</v>
      </c>
      <c r="B276" s="3" t="s">
        <v>164</v>
      </c>
      <c r="C276" s="3" t="s">
        <v>14</v>
      </c>
      <c r="D276" s="3" t="s">
        <v>16</v>
      </c>
      <c r="E276" s="3" t="s">
        <v>365</v>
      </c>
      <c r="F276" s="3" t="s">
        <v>22</v>
      </c>
      <c r="G276" s="188">
        <f>+G277</f>
        <v>151592.14574000001</v>
      </c>
      <c r="H276" s="188">
        <f t="shared" si="111"/>
        <v>151592.14574000001</v>
      </c>
      <c r="I276" s="274">
        <f t="shared" si="110"/>
        <v>100</v>
      </c>
    </row>
    <row r="277" spans="1:10" ht="24.75" customHeight="1">
      <c r="A277" s="20" t="s">
        <v>23</v>
      </c>
      <c r="B277" s="3" t="s">
        <v>164</v>
      </c>
      <c r="C277" s="3" t="s">
        <v>14</v>
      </c>
      <c r="D277" s="3" t="s">
        <v>16</v>
      </c>
      <c r="E277" s="3" t="s">
        <v>365</v>
      </c>
      <c r="F277" s="3" t="s">
        <v>24</v>
      </c>
      <c r="G277" s="188">
        <f>+G278</f>
        <v>151592.14574000001</v>
      </c>
      <c r="H277" s="188">
        <f t="shared" si="111"/>
        <v>151592.14574000001</v>
      </c>
      <c r="I277" s="274">
        <f t="shared" si="110"/>
        <v>100</v>
      </c>
    </row>
    <row r="278" spans="1:10" ht="90.75" customHeight="1">
      <c r="A278" s="20" t="s">
        <v>25</v>
      </c>
      <c r="B278" s="3" t="s">
        <v>164</v>
      </c>
      <c r="C278" s="3" t="s">
        <v>14</v>
      </c>
      <c r="D278" s="3" t="s">
        <v>16</v>
      </c>
      <c r="E278" s="3" t="s">
        <v>365</v>
      </c>
      <c r="F278" s="3" t="s">
        <v>26</v>
      </c>
      <c r="G278" s="188">
        <v>151592.14574000001</v>
      </c>
      <c r="H278" s="188">
        <v>151592.14574000001</v>
      </c>
      <c r="I278" s="274">
        <f t="shared" si="110"/>
        <v>100</v>
      </c>
      <c r="J278" s="200">
        <v>151592.14574000001</v>
      </c>
    </row>
    <row r="279" spans="1:10" ht="138" hidden="1" customHeight="1">
      <c r="A279" s="20" t="s">
        <v>175</v>
      </c>
      <c r="B279" s="3" t="s">
        <v>164</v>
      </c>
      <c r="C279" s="3" t="s">
        <v>14</v>
      </c>
      <c r="D279" s="3" t="s">
        <v>16</v>
      </c>
      <c r="E279" s="3" t="s">
        <v>363</v>
      </c>
      <c r="F279" s="3" t="s">
        <v>17</v>
      </c>
      <c r="G279" s="188">
        <f>+G280</f>
        <v>0</v>
      </c>
      <c r="H279" s="188">
        <f t="shared" ref="H279:H281" si="112">+H280</f>
        <v>0</v>
      </c>
      <c r="I279" s="274" t="e">
        <f t="shared" si="110"/>
        <v>#DIV/0!</v>
      </c>
    </row>
    <row r="280" spans="1:10" ht="68.25" hidden="1" customHeight="1">
      <c r="A280" s="20" t="s">
        <v>21</v>
      </c>
      <c r="B280" s="3" t="s">
        <v>164</v>
      </c>
      <c r="C280" s="3" t="s">
        <v>14</v>
      </c>
      <c r="D280" s="3" t="s">
        <v>16</v>
      </c>
      <c r="E280" s="3" t="s">
        <v>363</v>
      </c>
      <c r="F280" s="3" t="s">
        <v>22</v>
      </c>
      <c r="G280" s="188">
        <f>+G281</f>
        <v>0</v>
      </c>
      <c r="H280" s="188">
        <f t="shared" si="112"/>
        <v>0</v>
      </c>
      <c r="I280" s="274" t="e">
        <f t="shared" si="110"/>
        <v>#DIV/0!</v>
      </c>
    </row>
    <row r="281" spans="1:10" ht="24.75" hidden="1" customHeight="1">
      <c r="A281" s="20" t="s">
        <v>23</v>
      </c>
      <c r="B281" s="3" t="s">
        <v>164</v>
      </c>
      <c r="C281" s="3" t="s">
        <v>14</v>
      </c>
      <c r="D281" s="3" t="s">
        <v>16</v>
      </c>
      <c r="E281" s="3" t="s">
        <v>363</v>
      </c>
      <c r="F281" s="3" t="s">
        <v>24</v>
      </c>
      <c r="G281" s="188">
        <f>+G282</f>
        <v>0</v>
      </c>
      <c r="H281" s="188">
        <f t="shared" si="112"/>
        <v>0</v>
      </c>
      <c r="I281" s="274" t="e">
        <f t="shared" si="110"/>
        <v>#DIV/0!</v>
      </c>
    </row>
    <row r="282" spans="1:10" ht="90.75" hidden="1" customHeight="1">
      <c r="A282" s="20" t="s">
        <v>25</v>
      </c>
      <c r="B282" s="3" t="s">
        <v>164</v>
      </c>
      <c r="C282" s="3" t="s">
        <v>14</v>
      </c>
      <c r="D282" s="3" t="s">
        <v>16</v>
      </c>
      <c r="E282" s="3" t="s">
        <v>363</v>
      </c>
      <c r="F282" s="3" t="s">
        <v>26</v>
      </c>
      <c r="G282" s="188"/>
      <c r="H282" s="188"/>
      <c r="I282" s="274" t="e">
        <f t="shared" si="110"/>
        <v>#DIV/0!</v>
      </c>
    </row>
    <row r="283" spans="1:10" ht="62.25" customHeight="1">
      <c r="A283" s="20" t="s">
        <v>169</v>
      </c>
      <c r="B283" s="3" t="s">
        <v>164</v>
      </c>
      <c r="C283" s="3" t="s">
        <v>14</v>
      </c>
      <c r="D283" s="3" t="s">
        <v>16</v>
      </c>
      <c r="E283" s="3" t="s">
        <v>438</v>
      </c>
      <c r="F283" s="3" t="s">
        <v>17</v>
      </c>
      <c r="G283" s="188">
        <f t="shared" ref="G283:H284" si="113">+G284</f>
        <v>2378</v>
      </c>
      <c r="H283" s="188">
        <f t="shared" si="113"/>
        <v>2378</v>
      </c>
      <c r="I283" s="274">
        <f t="shared" si="110"/>
        <v>100</v>
      </c>
      <c r="J283" s="191">
        <f>J278-I278</f>
        <v>151492.14574000001</v>
      </c>
    </row>
    <row r="284" spans="1:10" ht="84" customHeight="1">
      <c r="A284" s="20" t="s">
        <v>21</v>
      </c>
      <c r="B284" s="3" t="s">
        <v>164</v>
      </c>
      <c r="C284" s="3" t="s">
        <v>14</v>
      </c>
      <c r="D284" s="3" t="s">
        <v>16</v>
      </c>
      <c r="E284" s="3" t="s">
        <v>438</v>
      </c>
      <c r="F284" s="3" t="s">
        <v>22</v>
      </c>
      <c r="G284" s="188">
        <f t="shared" si="113"/>
        <v>2378</v>
      </c>
      <c r="H284" s="188">
        <f t="shared" si="113"/>
        <v>2378</v>
      </c>
      <c r="I284" s="274">
        <f t="shared" si="110"/>
        <v>100</v>
      </c>
    </row>
    <row r="285" spans="1:10" ht="34.5" customHeight="1">
      <c r="A285" s="20" t="s">
        <v>23</v>
      </c>
      <c r="B285" s="3" t="s">
        <v>164</v>
      </c>
      <c r="C285" s="3" t="s">
        <v>14</v>
      </c>
      <c r="D285" s="3" t="s">
        <v>16</v>
      </c>
      <c r="E285" s="3" t="s">
        <v>438</v>
      </c>
      <c r="F285" s="3" t="s">
        <v>24</v>
      </c>
      <c r="G285" s="188">
        <f>+G286+G287</f>
        <v>2378</v>
      </c>
      <c r="H285" s="188">
        <f>+H286+H287</f>
        <v>2378</v>
      </c>
      <c r="I285" s="274">
        <f t="shared" si="110"/>
        <v>100</v>
      </c>
    </row>
    <row r="286" spans="1:10" ht="90.75" hidden="1" customHeight="1">
      <c r="A286" s="20" t="s">
        <v>25</v>
      </c>
      <c r="B286" s="3" t="s">
        <v>164</v>
      </c>
      <c r="C286" s="3" t="s">
        <v>14</v>
      </c>
      <c r="D286" s="3" t="s">
        <v>16</v>
      </c>
      <c r="E286" s="3" t="s">
        <v>438</v>
      </c>
      <c r="F286" s="3" t="s">
        <v>26</v>
      </c>
      <c r="G286" s="188"/>
      <c r="H286" s="188"/>
      <c r="I286" s="274" t="e">
        <f t="shared" si="110"/>
        <v>#DIV/0!</v>
      </c>
    </row>
    <row r="287" spans="1:10" ht="31.5">
      <c r="A287" s="20" t="s">
        <v>575</v>
      </c>
      <c r="B287" s="3" t="s">
        <v>164</v>
      </c>
      <c r="C287" s="3" t="s">
        <v>14</v>
      </c>
      <c r="D287" s="3" t="s">
        <v>16</v>
      </c>
      <c r="E287" s="3" t="s">
        <v>438</v>
      </c>
      <c r="F287" s="3" t="s">
        <v>574</v>
      </c>
      <c r="G287" s="188">
        <v>2378</v>
      </c>
      <c r="H287" s="188">
        <v>2378</v>
      </c>
      <c r="I287" s="274">
        <f t="shared" si="110"/>
        <v>100</v>
      </c>
    </row>
    <row r="288" spans="1:10" ht="97.5" hidden="1" customHeight="1">
      <c r="A288" s="20" t="s">
        <v>176</v>
      </c>
      <c r="B288" s="3" t="s">
        <v>164</v>
      </c>
      <c r="C288" s="3" t="s">
        <v>14</v>
      </c>
      <c r="D288" s="3" t="s">
        <v>16</v>
      </c>
      <c r="E288" s="3" t="s">
        <v>364</v>
      </c>
      <c r="F288" s="3"/>
      <c r="G288" s="188">
        <f>+G289</f>
        <v>0</v>
      </c>
      <c r="H288" s="188">
        <f t="shared" ref="H288:H291" si="114">+H289</f>
        <v>0</v>
      </c>
      <c r="I288" s="274" t="e">
        <f t="shared" si="110"/>
        <v>#DIV/0!</v>
      </c>
    </row>
    <row r="289" spans="1:9" ht="63" hidden="1">
      <c r="A289" s="20" t="s">
        <v>177</v>
      </c>
      <c r="B289" s="3" t="s">
        <v>164</v>
      </c>
      <c r="C289" s="3" t="s">
        <v>14</v>
      </c>
      <c r="D289" s="3" t="s">
        <v>16</v>
      </c>
      <c r="E289" s="3" t="s">
        <v>365</v>
      </c>
      <c r="F289" s="3" t="s">
        <v>17</v>
      </c>
      <c r="G289" s="188">
        <f>+G290</f>
        <v>0</v>
      </c>
      <c r="H289" s="188">
        <f t="shared" si="114"/>
        <v>0</v>
      </c>
      <c r="I289" s="274" t="e">
        <f t="shared" si="110"/>
        <v>#DIV/0!</v>
      </c>
    </row>
    <row r="290" spans="1:9" ht="63" hidden="1">
      <c r="A290" s="20" t="s">
        <v>21</v>
      </c>
      <c r="B290" s="3" t="s">
        <v>164</v>
      </c>
      <c r="C290" s="3" t="s">
        <v>14</v>
      </c>
      <c r="D290" s="3" t="s">
        <v>16</v>
      </c>
      <c r="E290" s="3" t="s">
        <v>365</v>
      </c>
      <c r="F290" s="3" t="s">
        <v>22</v>
      </c>
      <c r="G290" s="188">
        <f>+G291</f>
        <v>0</v>
      </c>
      <c r="H290" s="188">
        <f t="shared" si="114"/>
        <v>0</v>
      </c>
      <c r="I290" s="274" t="e">
        <f t="shared" si="110"/>
        <v>#DIV/0!</v>
      </c>
    </row>
    <row r="291" spans="1:9" ht="16.5" hidden="1" customHeight="1">
      <c r="A291" s="20" t="s">
        <v>23</v>
      </c>
      <c r="B291" s="3" t="s">
        <v>164</v>
      </c>
      <c r="C291" s="3" t="s">
        <v>14</v>
      </c>
      <c r="D291" s="3" t="s">
        <v>16</v>
      </c>
      <c r="E291" s="3" t="s">
        <v>365</v>
      </c>
      <c r="F291" s="3" t="s">
        <v>24</v>
      </c>
      <c r="G291" s="188">
        <f>+G292</f>
        <v>0</v>
      </c>
      <c r="H291" s="188">
        <f t="shared" si="114"/>
        <v>0</v>
      </c>
      <c r="I291" s="274" t="e">
        <f t="shared" si="110"/>
        <v>#DIV/0!</v>
      </c>
    </row>
    <row r="292" spans="1:9" ht="93.75" hidden="1" customHeight="1">
      <c r="A292" s="20" t="s">
        <v>25</v>
      </c>
      <c r="B292" s="3" t="s">
        <v>164</v>
      </c>
      <c r="C292" s="3" t="s">
        <v>14</v>
      </c>
      <c r="D292" s="3" t="s">
        <v>16</v>
      </c>
      <c r="E292" s="3" t="s">
        <v>365</v>
      </c>
      <c r="F292" s="3" t="s">
        <v>26</v>
      </c>
      <c r="G292" s="188"/>
      <c r="H292" s="188"/>
      <c r="I292" s="274" t="e">
        <f t="shared" si="110"/>
        <v>#DIV/0!</v>
      </c>
    </row>
    <row r="293" spans="1:9" ht="36" hidden="1" customHeight="1">
      <c r="A293" s="20" t="s">
        <v>180</v>
      </c>
      <c r="B293" s="3" t="s">
        <v>164</v>
      </c>
      <c r="C293" s="3" t="s">
        <v>14</v>
      </c>
      <c r="D293" s="3" t="s">
        <v>16</v>
      </c>
      <c r="E293" s="3" t="s">
        <v>368</v>
      </c>
      <c r="F293" s="3" t="s">
        <v>17</v>
      </c>
      <c r="G293" s="188">
        <f>+G294</f>
        <v>0</v>
      </c>
      <c r="H293" s="188">
        <f t="shared" ref="H293:H297" si="115">+H294</f>
        <v>0</v>
      </c>
      <c r="I293" s="274" t="e">
        <f t="shared" si="110"/>
        <v>#DIV/0!</v>
      </c>
    </row>
    <row r="294" spans="1:9" ht="73.5" hidden="1" customHeight="1">
      <c r="A294" s="20" t="s">
        <v>181</v>
      </c>
      <c r="B294" s="3" t="s">
        <v>164</v>
      </c>
      <c r="C294" s="3" t="s">
        <v>14</v>
      </c>
      <c r="D294" s="3" t="s">
        <v>16</v>
      </c>
      <c r="E294" s="3" t="s">
        <v>369</v>
      </c>
      <c r="F294" s="3"/>
      <c r="G294" s="188">
        <f>+G295</f>
        <v>0</v>
      </c>
      <c r="H294" s="188">
        <f t="shared" si="115"/>
        <v>0</v>
      </c>
      <c r="I294" s="274" t="e">
        <f t="shared" si="110"/>
        <v>#DIV/0!</v>
      </c>
    </row>
    <row r="295" spans="1:9" ht="52.5" hidden="1" customHeight="1">
      <c r="A295" s="21" t="s">
        <v>20</v>
      </c>
      <c r="B295" s="3" t="s">
        <v>164</v>
      </c>
      <c r="C295" s="3" t="s">
        <v>14</v>
      </c>
      <c r="D295" s="3" t="s">
        <v>16</v>
      </c>
      <c r="E295" s="3" t="s">
        <v>370</v>
      </c>
      <c r="F295" s="3" t="s">
        <v>17</v>
      </c>
      <c r="G295" s="188">
        <f>+G296</f>
        <v>0</v>
      </c>
      <c r="H295" s="188">
        <f t="shared" si="115"/>
        <v>0</v>
      </c>
      <c r="I295" s="274" t="e">
        <f t="shared" si="110"/>
        <v>#DIV/0!</v>
      </c>
    </row>
    <row r="296" spans="1:9" ht="31.5" hidden="1">
      <c r="A296" s="20" t="s">
        <v>52</v>
      </c>
      <c r="B296" s="3" t="s">
        <v>164</v>
      </c>
      <c r="C296" s="3" t="s">
        <v>14</v>
      </c>
      <c r="D296" s="3" t="s">
        <v>16</v>
      </c>
      <c r="E296" s="3" t="s">
        <v>370</v>
      </c>
      <c r="F296" s="3" t="s">
        <v>53</v>
      </c>
      <c r="G296" s="188">
        <f>+G297</f>
        <v>0</v>
      </c>
      <c r="H296" s="188">
        <f t="shared" si="115"/>
        <v>0</v>
      </c>
      <c r="I296" s="274" t="e">
        <f t="shared" si="110"/>
        <v>#DIV/0!</v>
      </c>
    </row>
    <row r="297" spans="1:9" ht="31.5" hidden="1">
      <c r="A297" s="20" t="s">
        <v>54</v>
      </c>
      <c r="B297" s="3" t="s">
        <v>164</v>
      </c>
      <c r="C297" s="3" t="s">
        <v>14</v>
      </c>
      <c r="D297" s="3" t="s">
        <v>16</v>
      </c>
      <c r="E297" s="3" t="s">
        <v>370</v>
      </c>
      <c r="F297" s="3" t="s">
        <v>55</v>
      </c>
      <c r="G297" s="188">
        <f>+G298</f>
        <v>0</v>
      </c>
      <c r="H297" s="188">
        <f t="shared" si="115"/>
        <v>0</v>
      </c>
      <c r="I297" s="274" t="e">
        <f t="shared" si="110"/>
        <v>#DIV/0!</v>
      </c>
    </row>
    <row r="298" spans="1:9" ht="47.25" hidden="1" customHeight="1">
      <c r="A298" s="20" t="s">
        <v>58</v>
      </c>
      <c r="B298" s="3" t="s">
        <v>164</v>
      </c>
      <c r="C298" s="3" t="s">
        <v>14</v>
      </c>
      <c r="D298" s="3" t="s">
        <v>16</v>
      </c>
      <c r="E298" s="3" t="s">
        <v>370</v>
      </c>
      <c r="F298" s="3" t="s">
        <v>59</v>
      </c>
      <c r="G298" s="188"/>
      <c r="H298" s="188"/>
      <c r="I298" s="274" t="e">
        <f t="shared" si="110"/>
        <v>#DIV/0!</v>
      </c>
    </row>
    <row r="299" spans="1:9" ht="43.5" customHeight="1">
      <c r="A299" s="20" t="s">
        <v>431</v>
      </c>
      <c r="B299" s="3" t="s">
        <v>164</v>
      </c>
      <c r="C299" s="3" t="s">
        <v>14</v>
      </c>
      <c r="D299" s="3" t="s">
        <v>98</v>
      </c>
      <c r="E299" s="3"/>
      <c r="F299" s="3"/>
      <c r="G299" s="188">
        <f t="shared" ref="G299:H304" si="116">+G300</f>
        <v>6369.4355500000001</v>
      </c>
      <c r="H299" s="188">
        <f t="shared" si="116"/>
        <v>6369.4355500000001</v>
      </c>
      <c r="I299" s="274">
        <f t="shared" si="110"/>
        <v>100</v>
      </c>
    </row>
    <row r="300" spans="1:9" ht="31.5">
      <c r="A300" s="20" t="s">
        <v>178</v>
      </c>
      <c r="B300" s="3" t="s">
        <v>164</v>
      </c>
      <c r="C300" s="3" t="s">
        <v>14</v>
      </c>
      <c r="D300" s="3" t="s">
        <v>98</v>
      </c>
      <c r="E300" s="3" t="s">
        <v>312</v>
      </c>
      <c r="F300" s="3" t="s">
        <v>17</v>
      </c>
      <c r="G300" s="188">
        <f t="shared" si="116"/>
        <v>6369.4355500000001</v>
      </c>
      <c r="H300" s="188">
        <f t="shared" si="116"/>
        <v>6369.4355500000001</v>
      </c>
      <c r="I300" s="274">
        <f t="shared" si="110"/>
        <v>100</v>
      </c>
    </row>
    <row r="301" spans="1:9" ht="63">
      <c r="A301" s="21" t="s">
        <v>18</v>
      </c>
      <c r="B301" s="3" t="s">
        <v>164</v>
      </c>
      <c r="C301" s="3" t="s">
        <v>14</v>
      </c>
      <c r="D301" s="3" t="s">
        <v>98</v>
      </c>
      <c r="E301" s="3" t="s">
        <v>366</v>
      </c>
      <c r="F301" s="3"/>
      <c r="G301" s="188">
        <f t="shared" si="116"/>
        <v>6369.4355500000001</v>
      </c>
      <c r="H301" s="188">
        <f t="shared" si="116"/>
        <v>6369.4355500000001</v>
      </c>
      <c r="I301" s="274">
        <f t="shared" si="110"/>
        <v>100</v>
      </c>
    </row>
    <row r="302" spans="1:9" ht="47.25">
      <c r="A302" s="20" t="s">
        <v>20</v>
      </c>
      <c r="B302" s="3" t="s">
        <v>164</v>
      </c>
      <c r="C302" s="3" t="s">
        <v>14</v>
      </c>
      <c r="D302" s="3" t="s">
        <v>98</v>
      </c>
      <c r="E302" s="3" t="s">
        <v>367</v>
      </c>
      <c r="F302" s="3" t="s">
        <v>17</v>
      </c>
      <c r="G302" s="188">
        <f t="shared" si="116"/>
        <v>6369.4355500000001</v>
      </c>
      <c r="H302" s="188">
        <f t="shared" si="116"/>
        <v>6369.4355500000001</v>
      </c>
      <c r="I302" s="274">
        <f t="shared" si="110"/>
        <v>100</v>
      </c>
    </row>
    <row r="303" spans="1:9" ht="63">
      <c r="A303" s="20" t="s">
        <v>21</v>
      </c>
      <c r="B303" s="3" t="s">
        <v>164</v>
      </c>
      <c r="C303" s="3" t="s">
        <v>14</v>
      </c>
      <c r="D303" s="3" t="s">
        <v>98</v>
      </c>
      <c r="E303" s="3" t="s">
        <v>367</v>
      </c>
      <c r="F303" s="3" t="s">
        <v>22</v>
      </c>
      <c r="G303" s="188">
        <f t="shared" si="116"/>
        <v>6369.4355500000001</v>
      </c>
      <c r="H303" s="188">
        <f t="shared" si="116"/>
        <v>6369.4355500000001</v>
      </c>
      <c r="I303" s="274">
        <f t="shared" si="110"/>
        <v>100</v>
      </c>
    </row>
    <row r="304" spans="1:9" ht="15.75">
      <c r="A304" s="20" t="s">
        <v>23</v>
      </c>
      <c r="B304" s="3" t="s">
        <v>164</v>
      </c>
      <c r="C304" s="3" t="s">
        <v>14</v>
      </c>
      <c r="D304" s="3" t="s">
        <v>98</v>
      </c>
      <c r="E304" s="3" t="s">
        <v>367</v>
      </c>
      <c r="F304" s="3" t="s">
        <v>24</v>
      </c>
      <c r="G304" s="188">
        <f t="shared" si="116"/>
        <v>6369.4355500000001</v>
      </c>
      <c r="H304" s="188">
        <f t="shared" si="116"/>
        <v>6369.4355500000001</v>
      </c>
      <c r="I304" s="274">
        <f t="shared" si="110"/>
        <v>100</v>
      </c>
    </row>
    <row r="305" spans="1:13" s="161" customFormat="1" ht="97.5" customHeight="1">
      <c r="A305" s="20" t="s">
        <v>25</v>
      </c>
      <c r="B305" s="3" t="s">
        <v>164</v>
      </c>
      <c r="C305" s="3" t="s">
        <v>14</v>
      </c>
      <c r="D305" s="3" t="s">
        <v>98</v>
      </c>
      <c r="E305" s="3" t="s">
        <v>179</v>
      </c>
      <c r="F305" s="3" t="s">
        <v>26</v>
      </c>
      <c r="G305" s="234">
        <v>6369.4355500000001</v>
      </c>
      <c r="H305" s="188">
        <v>6369.4355500000001</v>
      </c>
      <c r="I305" s="274">
        <f t="shared" si="110"/>
        <v>100</v>
      </c>
      <c r="J305" s="239">
        <v>6369.4355500000001</v>
      </c>
      <c r="L305" s="239"/>
      <c r="M305" s="239"/>
    </row>
    <row r="306" spans="1:13" ht="31.5">
      <c r="A306" s="20" t="s">
        <v>182</v>
      </c>
      <c r="B306" s="3" t="s">
        <v>164</v>
      </c>
      <c r="C306" s="3" t="s">
        <v>14</v>
      </c>
      <c r="D306" s="3" t="s">
        <v>14</v>
      </c>
      <c r="E306" s="3" t="s">
        <v>29</v>
      </c>
      <c r="F306" s="3" t="s">
        <v>17</v>
      </c>
      <c r="G306" s="188">
        <f>+G307+G313</f>
        <v>1901.6</v>
      </c>
      <c r="H306" s="188">
        <f t="shared" ref="H306" si="117">+H307+H313</f>
        <v>1901.58853</v>
      </c>
      <c r="I306" s="274">
        <f t="shared" si="110"/>
        <v>99.999396823727395</v>
      </c>
      <c r="J306" s="191">
        <f>J305-I305</f>
        <v>6269.4355500000001</v>
      </c>
    </row>
    <row r="307" spans="1:13" ht="31.5">
      <c r="A307" s="20" t="s">
        <v>183</v>
      </c>
      <c r="B307" s="3" t="s">
        <v>164</v>
      </c>
      <c r="C307" s="3" t="s">
        <v>14</v>
      </c>
      <c r="D307" s="3" t="s">
        <v>14</v>
      </c>
      <c r="E307" s="3" t="s">
        <v>371</v>
      </c>
      <c r="F307" s="3" t="s">
        <v>17</v>
      </c>
      <c r="G307" s="188">
        <f>+G308</f>
        <v>1901.6</v>
      </c>
      <c r="H307" s="188">
        <f t="shared" ref="H307:H311" si="118">+H308</f>
        <v>1901.58853</v>
      </c>
      <c r="I307" s="274">
        <f t="shared" si="110"/>
        <v>99.999396823727395</v>
      </c>
    </row>
    <row r="308" spans="1:13" ht="63">
      <c r="A308" s="23" t="s">
        <v>184</v>
      </c>
      <c r="B308" s="3" t="s">
        <v>164</v>
      </c>
      <c r="C308" s="3" t="s">
        <v>14</v>
      </c>
      <c r="D308" s="3" t="s">
        <v>14</v>
      </c>
      <c r="E308" s="3" t="s">
        <v>372</v>
      </c>
      <c r="F308" s="3"/>
      <c r="G308" s="188">
        <f>+G309</f>
        <v>1901.6</v>
      </c>
      <c r="H308" s="188">
        <f t="shared" si="118"/>
        <v>1901.58853</v>
      </c>
      <c r="I308" s="274">
        <f t="shared" si="110"/>
        <v>99.999396823727395</v>
      </c>
    </row>
    <row r="309" spans="1:13" ht="18" customHeight="1">
      <c r="A309" s="21" t="s">
        <v>185</v>
      </c>
      <c r="B309" s="3" t="s">
        <v>164</v>
      </c>
      <c r="C309" s="3" t="s">
        <v>14</v>
      </c>
      <c r="D309" s="3" t="s">
        <v>14</v>
      </c>
      <c r="E309" s="3" t="s">
        <v>373</v>
      </c>
      <c r="F309" s="3"/>
      <c r="G309" s="188">
        <f>+G310</f>
        <v>1901.6</v>
      </c>
      <c r="H309" s="188">
        <f t="shared" si="118"/>
        <v>1901.58853</v>
      </c>
      <c r="I309" s="274">
        <f t="shared" si="110"/>
        <v>99.999396823727395</v>
      </c>
    </row>
    <row r="310" spans="1:13" ht="63">
      <c r="A310" s="20" t="s">
        <v>21</v>
      </c>
      <c r="B310" s="3" t="s">
        <v>164</v>
      </c>
      <c r="C310" s="3" t="s">
        <v>14</v>
      </c>
      <c r="D310" s="3" t="s">
        <v>14</v>
      </c>
      <c r="E310" s="3" t="s">
        <v>373</v>
      </c>
      <c r="F310" s="3" t="s">
        <v>22</v>
      </c>
      <c r="G310" s="188">
        <f>+G311</f>
        <v>1901.6</v>
      </c>
      <c r="H310" s="188">
        <f t="shared" si="118"/>
        <v>1901.58853</v>
      </c>
      <c r="I310" s="274">
        <f t="shared" si="110"/>
        <v>99.999396823727395</v>
      </c>
    </row>
    <row r="311" spans="1:13" ht="15.75">
      <c r="A311" s="20" t="s">
        <v>23</v>
      </c>
      <c r="B311" s="3" t="s">
        <v>164</v>
      </c>
      <c r="C311" s="3" t="s">
        <v>14</v>
      </c>
      <c r="D311" s="3" t="s">
        <v>14</v>
      </c>
      <c r="E311" s="3" t="s">
        <v>373</v>
      </c>
      <c r="F311" s="3" t="s">
        <v>24</v>
      </c>
      <c r="G311" s="188">
        <f>+G312</f>
        <v>1901.6</v>
      </c>
      <c r="H311" s="188">
        <f t="shared" si="118"/>
        <v>1901.58853</v>
      </c>
      <c r="I311" s="274">
        <f t="shared" si="110"/>
        <v>99.999396823727395</v>
      </c>
    </row>
    <row r="312" spans="1:13" ht="94.5">
      <c r="A312" s="20" t="s">
        <v>25</v>
      </c>
      <c r="B312" s="3" t="s">
        <v>164</v>
      </c>
      <c r="C312" s="3" t="s">
        <v>14</v>
      </c>
      <c r="D312" s="3" t="s">
        <v>14</v>
      </c>
      <c r="E312" s="3" t="s">
        <v>373</v>
      </c>
      <c r="F312" s="3" t="s">
        <v>26</v>
      </c>
      <c r="G312" s="188">
        <v>1901.6</v>
      </c>
      <c r="H312" s="188">
        <v>1901.58853</v>
      </c>
      <c r="I312" s="274">
        <f t="shared" si="110"/>
        <v>99.999396823727395</v>
      </c>
    </row>
    <row r="313" spans="1:13" ht="51.75" hidden="1" customHeight="1">
      <c r="A313" s="21" t="s">
        <v>186</v>
      </c>
      <c r="B313" s="3" t="s">
        <v>164</v>
      </c>
      <c r="C313" s="3" t="s">
        <v>14</v>
      </c>
      <c r="D313" s="3" t="s">
        <v>14</v>
      </c>
      <c r="E313" s="3" t="s">
        <v>374</v>
      </c>
      <c r="F313" s="3"/>
      <c r="G313" s="188">
        <f>+G314</f>
        <v>0</v>
      </c>
      <c r="H313" s="188">
        <f t="shared" ref="H313:H315" si="119">+H314</f>
        <v>0</v>
      </c>
      <c r="I313" s="274" t="e">
        <f t="shared" si="110"/>
        <v>#DIV/0!</v>
      </c>
    </row>
    <row r="314" spans="1:13" ht="63" hidden="1">
      <c r="A314" s="20" t="s">
        <v>21</v>
      </c>
      <c r="B314" s="3" t="s">
        <v>164</v>
      </c>
      <c r="C314" s="3" t="s">
        <v>14</v>
      </c>
      <c r="D314" s="3" t="s">
        <v>14</v>
      </c>
      <c r="E314" s="3" t="s">
        <v>374</v>
      </c>
      <c r="F314" s="3" t="s">
        <v>22</v>
      </c>
      <c r="G314" s="188">
        <f>+G315</f>
        <v>0</v>
      </c>
      <c r="H314" s="188">
        <f t="shared" si="119"/>
        <v>0</v>
      </c>
      <c r="I314" s="274" t="e">
        <f t="shared" si="110"/>
        <v>#DIV/0!</v>
      </c>
    </row>
    <row r="315" spans="1:13" ht="15.75" hidden="1">
      <c r="A315" s="20" t="s">
        <v>23</v>
      </c>
      <c r="B315" s="3" t="s">
        <v>164</v>
      </c>
      <c r="C315" s="3" t="s">
        <v>14</v>
      </c>
      <c r="D315" s="3" t="s">
        <v>14</v>
      </c>
      <c r="E315" s="3" t="s">
        <v>374</v>
      </c>
      <c r="F315" s="3" t="s">
        <v>24</v>
      </c>
      <c r="G315" s="188">
        <f>+G316</f>
        <v>0</v>
      </c>
      <c r="H315" s="188">
        <f t="shared" si="119"/>
        <v>0</v>
      </c>
      <c r="I315" s="274" t="e">
        <f t="shared" si="110"/>
        <v>#DIV/0!</v>
      </c>
    </row>
    <row r="316" spans="1:13" ht="94.5" hidden="1">
      <c r="A316" s="20" t="s">
        <v>25</v>
      </c>
      <c r="B316" s="3" t="s">
        <v>164</v>
      </c>
      <c r="C316" s="3" t="s">
        <v>14</v>
      </c>
      <c r="D316" s="3" t="s">
        <v>14</v>
      </c>
      <c r="E316" s="3" t="s">
        <v>374</v>
      </c>
      <c r="F316" s="3" t="s">
        <v>26</v>
      </c>
      <c r="G316" s="188"/>
      <c r="H316" s="188"/>
      <c r="I316" s="274" t="e">
        <f t="shared" si="110"/>
        <v>#DIV/0!</v>
      </c>
    </row>
    <row r="317" spans="1:13" ht="15.75">
      <c r="A317" s="20" t="s">
        <v>187</v>
      </c>
      <c r="B317" s="3" t="s">
        <v>164</v>
      </c>
      <c r="C317" s="3" t="s">
        <v>14</v>
      </c>
      <c r="D317" s="3" t="s">
        <v>188</v>
      </c>
      <c r="E317" s="3" t="s">
        <v>29</v>
      </c>
      <c r="F317" s="3" t="s">
        <v>17</v>
      </c>
      <c r="G317" s="188">
        <f>+G318</f>
        <v>16821.300169999999</v>
      </c>
      <c r="H317" s="188">
        <f t="shared" ref="H317" si="120">+H318</f>
        <v>16821.16604</v>
      </c>
      <c r="I317" s="274">
        <f t="shared" si="110"/>
        <v>99.999202618117252</v>
      </c>
    </row>
    <row r="318" spans="1:13" ht="47.25">
      <c r="A318" s="20" t="s">
        <v>189</v>
      </c>
      <c r="B318" s="3" t="s">
        <v>164</v>
      </c>
      <c r="C318" s="3" t="s">
        <v>14</v>
      </c>
      <c r="D318" s="3" t="s">
        <v>188</v>
      </c>
      <c r="E318" s="3" t="s">
        <v>375</v>
      </c>
      <c r="F318" s="3"/>
      <c r="G318" s="188">
        <f>+G319+G331</f>
        <v>16821.300169999999</v>
      </c>
      <c r="H318" s="188">
        <f t="shared" ref="H318" si="121">+H319+H331</f>
        <v>16821.16604</v>
      </c>
      <c r="I318" s="274">
        <f t="shared" si="110"/>
        <v>99.999202618117252</v>
      </c>
    </row>
    <row r="319" spans="1:13" ht="63">
      <c r="A319" s="20" t="s">
        <v>73</v>
      </c>
      <c r="B319" s="3" t="s">
        <v>164</v>
      </c>
      <c r="C319" s="3" t="s">
        <v>14</v>
      </c>
      <c r="D319" s="3" t="s">
        <v>188</v>
      </c>
      <c r="E319" s="3" t="s">
        <v>376</v>
      </c>
      <c r="F319" s="3"/>
      <c r="G319" s="188">
        <f>+G320</f>
        <v>1392.9561200000001</v>
      </c>
      <c r="H319" s="188">
        <f t="shared" ref="H319:H320" si="122">+H320</f>
        <v>1392.9561200000001</v>
      </c>
      <c r="I319" s="274">
        <f t="shared" si="110"/>
        <v>100</v>
      </c>
    </row>
    <row r="320" spans="1:13" ht="63">
      <c r="A320" s="20" t="s">
        <v>148</v>
      </c>
      <c r="B320" s="3" t="s">
        <v>164</v>
      </c>
      <c r="C320" s="3" t="s">
        <v>14</v>
      </c>
      <c r="D320" s="3" t="s">
        <v>188</v>
      </c>
      <c r="E320" s="3" t="s">
        <v>377</v>
      </c>
      <c r="F320" s="3" t="s">
        <v>17</v>
      </c>
      <c r="G320" s="188">
        <f>+G321</f>
        <v>1392.9561200000001</v>
      </c>
      <c r="H320" s="188">
        <f t="shared" si="122"/>
        <v>1392.9561200000001</v>
      </c>
      <c r="I320" s="274">
        <f t="shared" si="110"/>
        <v>100</v>
      </c>
    </row>
    <row r="321" spans="1:11" ht="15.75">
      <c r="A321" s="20" t="s">
        <v>149</v>
      </c>
      <c r="B321" s="3" t="s">
        <v>164</v>
      </c>
      <c r="C321" s="3" t="s">
        <v>14</v>
      </c>
      <c r="D321" s="3" t="s">
        <v>188</v>
      </c>
      <c r="E321" s="3" t="s">
        <v>377</v>
      </c>
      <c r="F321" s="3" t="s">
        <v>17</v>
      </c>
      <c r="G321" s="188">
        <f>+G322+G327</f>
        <v>1392.9561200000001</v>
      </c>
      <c r="H321" s="188">
        <f t="shared" ref="H321" si="123">+H322+H327</f>
        <v>1392.9561200000001</v>
      </c>
      <c r="I321" s="274">
        <f t="shared" si="110"/>
        <v>100</v>
      </c>
    </row>
    <row r="322" spans="1:11" ht="94.5">
      <c r="A322" s="20" t="s">
        <v>42</v>
      </c>
      <c r="B322" s="3" t="s">
        <v>164</v>
      </c>
      <c r="C322" s="3" t="s">
        <v>14</v>
      </c>
      <c r="D322" s="3" t="s">
        <v>188</v>
      </c>
      <c r="E322" s="3" t="s">
        <v>377</v>
      </c>
      <c r="F322" s="3" t="s">
        <v>43</v>
      </c>
      <c r="G322" s="188">
        <f>+G323</f>
        <v>1387.9561200000001</v>
      </c>
      <c r="H322" s="188">
        <f t="shared" ref="H322" si="124">+H323</f>
        <v>1387.9561200000001</v>
      </c>
      <c r="I322" s="274">
        <f t="shared" si="110"/>
        <v>100</v>
      </c>
    </row>
    <row r="323" spans="1:11" ht="47.25">
      <c r="A323" s="20" t="s">
        <v>74</v>
      </c>
      <c r="B323" s="3" t="s">
        <v>164</v>
      </c>
      <c r="C323" s="3" t="s">
        <v>14</v>
      </c>
      <c r="D323" s="3" t="s">
        <v>188</v>
      </c>
      <c r="E323" s="3" t="s">
        <v>377</v>
      </c>
      <c r="F323" s="3" t="s">
        <v>75</v>
      </c>
      <c r="G323" s="188">
        <f>+G324+G325+G326</f>
        <v>1387.9561200000001</v>
      </c>
      <c r="H323" s="188">
        <f t="shared" ref="H323" si="125">+H324+H325+H326</f>
        <v>1387.9561200000001</v>
      </c>
      <c r="I323" s="274">
        <f t="shared" si="110"/>
        <v>100</v>
      </c>
    </row>
    <row r="324" spans="1:11" ht="15.75">
      <c r="A324" s="20" t="s">
        <v>46</v>
      </c>
      <c r="B324" s="3" t="s">
        <v>164</v>
      </c>
      <c r="C324" s="3" t="s">
        <v>14</v>
      </c>
      <c r="D324" s="3" t="s">
        <v>188</v>
      </c>
      <c r="E324" s="3" t="s">
        <v>377</v>
      </c>
      <c r="F324" s="3" t="s">
        <v>76</v>
      </c>
      <c r="G324" s="188">
        <v>1053.2342100000001</v>
      </c>
      <c r="H324" s="188">
        <v>1053.2342100000001</v>
      </c>
      <c r="I324" s="274">
        <f t="shared" si="110"/>
        <v>100</v>
      </c>
      <c r="J324" s="200">
        <v>1053.2342100000001</v>
      </c>
    </row>
    <row r="325" spans="1:11" ht="31.5">
      <c r="A325" s="20" t="s">
        <v>48</v>
      </c>
      <c r="B325" s="3" t="s">
        <v>164</v>
      </c>
      <c r="C325" s="3" t="s">
        <v>14</v>
      </c>
      <c r="D325" s="3" t="s">
        <v>188</v>
      </c>
      <c r="E325" s="3" t="s">
        <v>377</v>
      </c>
      <c r="F325" s="3" t="s">
        <v>77</v>
      </c>
      <c r="G325" s="188">
        <v>23.6</v>
      </c>
      <c r="H325" s="188">
        <v>23.6</v>
      </c>
      <c r="I325" s="274">
        <f t="shared" si="110"/>
        <v>100</v>
      </c>
      <c r="J325" s="191">
        <f>J324-I324</f>
        <v>953.23421000000008</v>
      </c>
      <c r="K325" s="261" t="s">
        <v>696</v>
      </c>
    </row>
    <row r="326" spans="1:11" ht="78.75">
      <c r="A326" s="20" t="s">
        <v>78</v>
      </c>
      <c r="B326" s="3" t="s">
        <v>164</v>
      </c>
      <c r="C326" s="3" t="s">
        <v>14</v>
      </c>
      <c r="D326" s="3" t="s">
        <v>188</v>
      </c>
      <c r="E326" s="3" t="s">
        <v>377</v>
      </c>
      <c r="F326" s="3" t="s">
        <v>79</v>
      </c>
      <c r="G326" s="188">
        <v>311.12191000000001</v>
      </c>
      <c r="H326" s="188">
        <v>311.12191000000001</v>
      </c>
      <c r="I326" s="274">
        <f t="shared" si="110"/>
        <v>100</v>
      </c>
      <c r="J326" s="200">
        <v>311.12191000000001</v>
      </c>
    </row>
    <row r="327" spans="1:11" ht="31.5">
      <c r="A327" s="20" t="s">
        <v>52</v>
      </c>
      <c r="B327" s="3" t="s">
        <v>164</v>
      </c>
      <c r="C327" s="3" t="s">
        <v>14</v>
      </c>
      <c r="D327" s="3" t="s">
        <v>188</v>
      </c>
      <c r="E327" s="3" t="s">
        <v>377</v>
      </c>
      <c r="F327" s="3" t="s">
        <v>53</v>
      </c>
      <c r="G327" s="188">
        <f>+G328</f>
        <v>5</v>
      </c>
      <c r="H327" s="188">
        <f t="shared" ref="H327" si="126">+H328</f>
        <v>5</v>
      </c>
      <c r="I327" s="274">
        <f t="shared" si="110"/>
        <v>100</v>
      </c>
      <c r="J327" s="191">
        <f>J326-I326</f>
        <v>211.12191000000001</v>
      </c>
    </row>
    <row r="328" spans="1:11" ht="31.5">
      <c r="A328" s="20" t="s">
        <v>54</v>
      </c>
      <c r="B328" s="3" t="s">
        <v>164</v>
      </c>
      <c r="C328" s="3" t="s">
        <v>14</v>
      </c>
      <c r="D328" s="3" t="s">
        <v>188</v>
      </c>
      <c r="E328" s="3" t="s">
        <v>377</v>
      </c>
      <c r="F328" s="3" t="s">
        <v>55</v>
      </c>
      <c r="G328" s="188">
        <f>+G329+G330</f>
        <v>5</v>
      </c>
      <c r="H328" s="188">
        <f t="shared" ref="H328" si="127">+H329+H330</f>
        <v>5</v>
      </c>
      <c r="I328" s="274">
        <f t="shared" si="110"/>
        <v>100</v>
      </c>
      <c r="J328" s="200">
        <v>23.6</v>
      </c>
    </row>
    <row r="329" spans="1:11" ht="47.25" hidden="1">
      <c r="A329" s="20" t="s">
        <v>150</v>
      </c>
      <c r="B329" s="3" t="s">
        <v>164</v>
      </c>
      <c r="C329" s="3" t="s">
        <v>14</v>
      </c>
      <c r="D329" s="3" t="s">
        <v>188</v>
      </c>
      <c r="E329" s="3" t="s">
        <v>377</v>
      </c>
      <c r="F329" s="3" t="s">
        <v>57</v>
      </c>
      <c r="G329" s="188"/>
      <c r="H329" s="188"/>
      <c r="I329" s="274" t="e">
        <f t="shared" si="110"/>
        <v>#DIV/0!</v>
      </c>
    </row>
    <row r="330" spans="1:11" ht="47.25">
      <c r="A330" s="20" t="s">
        <v>58</v>
      </c>
      <c r="B330" s="3" t="s">
        <v>164</v>
      </c>
      <c r="C330" s="3" t="s">
        <v>14</v>
      </c>
      <c r="D330" s="3" t="s">
        <v>188</v>
      </c>
      <c r="E330" s="3" t="s">
        <v>377</v>
      </c>
      <c r="F330" s="3" t="s">
        <v>59</v>
      </c>
      <c r="G330" s="188">
        <v>5</v>
      </c>
      <c r="H330" s="188">
        <v>5</v>
      </c>
      <c r="I330" s="274">
        <f t="shared" si="110"/>
        <v>100</v>
      </c>
      <c r="J330" s="191">
        <f>I325-J328</f>
        <v>76.400000000000006</v>
      </c>
    </row>
    <row r="331" spans="1:11" ht="63">
      <c r="A331" s="20" t="s">
        <v>80</v>
      </c>
      <c r="B331" s="3" t="s">
        <v>164</v>
      </c>
      <c r="C331" s="3" t="s">
        <v>14</v>
      </c>
      <c r="D331" s="3" t="s">
        <v>188</v>
      </c>
      <c r="E331" s="3" t="s">
        <v>378</v>
      </c>
      <c r="F331" s="3" t="s">
        <v>17</v>
      </c>
      <c r="G331" s="188">
        <f>+G332</f>
        <v>15428.34405</v>
      </c>
      <c r="H331" s="188">
        <f t="shared" ref="H331:H332" si="128">+H332</f>
        <v>15428.209920000001</v>
      </c>
      <c r="I331" s="274">
        <f t="shared" si="110"/>
        <v>99.999130626076507</v>
      </c>
    </row>
    <row r="332" spans="1:11" ht="31.5">
      <c r="A332" s="20" t="s">
        <v>136</v>
      </c>
      <c r="B332" s="3" t="s">
        <v>164</v>
      </c>
      <c r="C332" s="3" t="s">
        <v>14</v>
      </c>
      <c r="D332" s="3" t="s">
        <v>188</v>
      </c>
      <c r="E332" s="3" t="s">
        <v>379</v>
      </c>
      <c r="F332" s="3" t="s">
        <v>17</v>
      </c>
      <c r="G332" s="188">
        <f>+G333</f>
        <v>15428.34405</v>
      </c>
      <c r="H332" s="188">
        <f t="shared" si="128"/>
        <v>15428.209920000001</v>
      </c>
      <c r="I332" s="274">
        <f t="shared" si="110"/>
        <v>99.999130626076507</v>
      </c>
    </row>
    <row r="333" spans="1:11" ht="94.5">
      <c r="A333" s="20" t="s">
        <v>42</v>
      </c>
      <c r="B333" s="3" t="s">
        <v>164</v>
      </c>
      <c r="C333" s="3" t="s">
        <v>14</v>
      </c>
      <c r="D333" s="3" t="s">
        <v>188</v>
      </c>
      <c r="E333" s="3" t="s">
        <v>379</v>
      </c>
      <c r="F333" s="3" t="s">
        <v>43</v>
      </c>
      <c r="G333" s="188">
        <f>+G334+G338+G342</f>
        <v>15428.34405</v>
      </c>
      <c r="H333" s="188">
        <f t="shared" ref="H333" si="129">+H334+H338+H342</f>
        <v>15428.209920000001</v>
      </c>
      <c r="I333" s="274">
        <f t="shared" si="110"/>
        <v>99.999130626076507</v>
      </c>
    </row>
    <row r="334" spans="1:11" ht="31.5">
      <c r="A334" s="20" t="s">
        <v>44</v>
      </c>
      <c r="B334" s="3" t="s">
        <v>164</v>
      </c>
      <c r="C334" s="3" t="s">
        <v>14</v>
      </c>
      <c r="D334" s="3" t="s">
        <v>188</v>
      </c>
      <c r="E334" s="3" t="s">
        <v>379</v>
      </c>
      <c r="F334" s="3" t="s">
        <v>45</v>
      </c>
      <c r="G334" s="188">
        <f>+G335+G336+G337</f>
        <v>14155.209050000001</v>
      </c>
      <c r="H334" s="188">
        <f t="shared" ref="H334" si="130">+H335+H336+H337</f>
        <v>14155.209050000001</v>
      </c>
      <c r="I334" s="274">
        <f t="shared" si="110"/>
        <v>100</v>
      </c>
      <c r="J334" s="191">
        <f>J335-I335</f>
        <v>10807.845020000001</v>
      </c>
    </row>
    <row r="335" spans="1:11" ht="15.75">
      <c r="A335" s="20" t="s">
        <v>46</v>
      </c>
      <c r="B335" s="3" t="s">
        <v>164</v>
      </c>
      <c r="C335" s="3" t="s">
        <v>14</v>
      </c>
      <c r="D335" s="3" t="s">
        <v>188</v>
      </c>
      <c r="E335" s="3" t="s">
        <v>379</v>
      </c>
      <c r="F335" s="3" t="s">
        <v>47</v>
      </c>
      <c r="G335" s="188">
        <v>10907.845020000001</v>
      </c>
      <c r="H335" s="188">
        <v>10907.845020000001</v>
      </c>
      <c r="I335" s="274">
        <f t="shared" si="110"/>
        <v>100</v>
      </c>
      <c r="J335" s="200">
        <v>10907.845020000001</v>
      </c>
    </row>
    <row r="336" spans="1:11" ht="31.5" hidden="1">
      <c r="A336" s="20" t="s">
        <v>48</v>
      </c>
      <c r="B336" s="3" t="s">
        <v>164</v>
      </c>
      <c r="C336" s="3" t="s">
        <v>14</v>
      </c>
      <c r="D336" s="3" t="s">
        <v>188</v>
      </c>
      <c r="E336" s="3" t="s">
        <v>379</v>
      </c>
      <c r="F336" s="9" t="s">
        <v>49</v>
      </c>
      <c r="G336" s="188"/>
      <c r="H336" s="188"/>
      <c r="I336" s="274" t="e">
        <f t="shared" ref="I336:I399" si="131">H336/G336*100</f>
        <v>#DIV/0!</v>
      </c>
    </row>
    <row r="337" spans="1:11" ht="71.25" customHeight="1">
      <c r="A337" s="20" t="s">
        <v>50</v>
      </c>
      <c r="B337" s="3" t="s">
        <v>164</v>
      </c>
      <c r="C337" s="3" t="s">
        <v>14</v>
      </c>
      <c r="D337" s="3" t="s">
        <v>188</v>
      </c>
      <c r="E337" s="3" t="s">
        <v>379</v>
      </c>
      <c r="F337" s="3" t="s">
        <v>51</v>
      </c>
      <c r="G337" s="188">
        <v>3247.3640300000002</v>
      </c>
      <c r="H337" s="188">
        <v>3247.3640300000002</v>
      </c>
      <c r="I337" s="274">
        <f t="shared" si="131"/>
        <v>100</v>
      </c>
      <c r="J337" s="191">
        <v>3247.3640300000002</v>
      </c>
    </row>
    <row r="338" spans="1:11" ht="31.5">
      <c r="A338" s="20" t="s">
        <v>52</v>
      </c>
      <c r="B338" s="3" t="s">
        <v>164</v>
      </c>
      <c r="C338" s="3" t="s">
        <v>14</v>
      </c>
      <c r="D338" s="3" t="s">
        <v>188</v>
      </c>
      <c r="E338" s="3" t="s">
        <v>379</v>
      </c>
      <c r="F338" s="3" t="s">
        <v>53</v>
      </c>
      <c r="G338" s="188">
        <f>+G339</f>
        <v>1247.21</v>
      </c>
      <c r="H338" s="188">
        <f t="shared" ref="H338" si="132">+H339</f>
        <v>1247.14057</v>
      </c>
      <c r="I338" s="274">
        <f t="shared" si="131"/>
        <v>99.99443317484625</v>
      </c>
      <c r="J338" s="191">
        <f>J337-I337</f>
        <v>3147.3640300000002</v>
      </c>
    </row>
    <row r="339" spans="1:11" ht="31.5">
      <c r="A339" s="20" t="s">
        <v>54</v>
      </c>
      <c r="B339" s="3" t="s">
        <v>164</v>
      </c>
      <c r="C339" s="3" t="s">
        <v>14</v>
      </c>
      <c r="D339" s="3" t="s">
        <v>188</v>
      </c>
      <c r="E339" s="3" t="s">
        <v>379</v>
      </c>
      <c r="F339" s="3" t="s">
        <v>55</v>
      </c>
      <c r="G339" s="188">
        <f>+G340+G341</f>
        <v>1247.21</v>
      </c>
      <c r="H339" s="188">
        <f t="shared" ref="H339" si="133">+H340+H341</f>
        <v>1247.14057</v>
      </c>
      <c r="I339" s="274">
        <f t="shared" si="131"/>
        <v>99.99443317484625</v>
      </c>
    </row>
    <row r="340" spans="1:11" ht="47.25">
      <c r="A340" s="20" t="s">
        <v>150</v>
      </c>
      <c r="B340" s="3" t="s">
        <v>164</v>
      </c>
      <c r="C340" s="3" t="s">
        <v>14</v>
      </c>
      <c r="D340" s="3" t="s">
        <v>188</v>
      </c>
      <c r="E340" s="3" t="s">
        <v>379</v>
      </c>
      <c r="F340" s="3" t="s">
        <v>57</v>
      </c>
      <c r="G340" s="188">
        <v>353.4</v>
      </c>
      <c r="H340" s="188">
        <v>353.33388000000002</v>
      </c>
      <c r="I340" s="274">
        <f t="shared" si="131"/>
        <v>99.981290322580662</v>
      </c>
      <c r="J340" s="200">
        <v>353.4</v>
      </c>
      <c r="K340" s="191">
        <f>J340-I340</f>
        <v>253.41870967741932</v>
      </c>
    </row>
    <row r="341" spans="1:11" ht="47.25">
      <c r="A341" s="20" t="s">
        <v>58</v>
      </c>
      <c r="B341" s="3" t="s">
        <v>164</v>
      </c>
      <c r="C341" s="3" t="s">
        <v>14</v>
      </c>
      <c r="D341" s="3" t="s">
        <v>188</v>
      </c>
      <c r="E341" s="3" t="s">
        <v>379</v>
      </c>
      <c r="F341" s="3" t="s">
        <v>59</v>
      </c>
      <c r="G341" s="188">
        <v>893.81</v>
      </c>
      <c r="H341" s="188">
        <v>893.80669</v>
      </c>
      <c r="I341" s="274">
        <f t="shared" si="131"/>
        <v>99.999629675210628</v>
      </c>
      <c r="J341" s="191">
        <v>893.81</v>
      </c>
    </row>
    <row r="342" spans="1:11" ht="15.75">
      <c r="A342" s="20" t="s">
        <v>60</v>
      </c>
      <c r="B342" s="3" t="s">
        <v>164</v>
      </c>
      <c r="C342" s="3" t="s">
        <v>14</v>
      </c>
      <c r="D342" s="3" t="s">
        <v>188</v>
      </c>
      <c r="E342" s="3" t="s">
        <v>379</v>
      </c>
      <c r="F342" s="3" t="s">
        <v>61</v>
      </c>
      <c r="G342" s="188">
        <f>G343+G345</f>
        <v>25.925000000000001</v>
      </c>
      <c r="H342" s="188">
        <f t="shared" ref="H342" si="134">H343+H345</f>
        <v>25.860299999999999</v>
      </c>
      <c r="I342" s="274">
        <f t="shared" si="131"/>
        <v>99.750433944069428</v>
      </c>
      <c r="J342" s="191">
        <f>J341-I341</f>
        <v>793.81037032478935</v>
      </c>
    </row>
    <row r="343" spans="1:11" ht="15.75" hidden="1">
      <c r="A343" s="20" t="s">
        <v>573</v>
      </c>
      <c r="B343" s="3" t="s">
        <v>164</v>
      </c>
      <c r="C343" s="3" t="s">
        <v>14</v>
      </c>
      <c r="D343" s="3" t="s">
        <v>188</v>
      </c>
      <c r="E343" s="3" t="s">
        <v>379</v>
      </c>
      <c r="F343" s="3" t="s">
        <v>570</v>
      </c>
      <c r="G343" s="188">
        <f>+G344</f>
        <v>0</v>
      </c>
      <c r="H343" s="188">
        <f>+H344</f>
        <v>0</v>
      </c>
      <c r="I343" s="274" t="e">
        <f t="shared" si="131"/>
        <v>#DIV/0!</v>
      </c>
    </row>
    <row r="344" spans="1:11" ht="63" hidden="1">
      <c r="A344" s="20" t="s">
        <v>572</v>
      </c>
      <c r="B344" s="3" t="s">
        <v>164</v>
      </c>
      <c r="C344" s="3" t="s">
        <v>14</v>
      </c>
      <c r="D344" s="3" t="s">
        <v>188</v>
      </c>
      <c r="E344" s="3" t="s">
        <v>379</v>
      </c>
      <c r="F344" s="3" t="s">
        <v>571</v>
      </c>
      <c r="G344" s="188"/>
      <c r="H344" s="188"/>
      <c r="I344" s="274" t="e">
        <f t="shared" si="131"/>
        <v>#DIV/0!</v>
      </c>
    </row>
    <row r="345" spans="1:11" ht="63">
      <c r="A345" s="20" t="s">
        <v>81</v>
      </c>
      <c r="B345" s="3" t="s">
        <v>164</v>
      </c>
      <c r="C345" s="3" t="s">
        <v>14</v>
      </c>
      <c r="D345" s="3" t="s">
        <v>188</v>
      </c>
      <c r="E345" s="3" t="s">
        <v>379</v>
      </c>
      <c r="F345" s="3" t="s">
        <v>63</v>
      </c>
      <c r="G345" s="188">
        <f>+G346+G347+G348</f>
        <v>25.925000000000001</v>
      </c>
      <c r="H345" s="188">
        <f t="shared" ref="H345" si="135">+H346+H347+H348</f>
        <v>25.860299999999999</v>
      </c>
      <c r="I345" s="274">
        <f t="shared" si="131"/>
        <v>99.750433944069428</v>
      </c>
    </row>
    <row r="346" spans="1:11" ht="31.5">
      <c r="A346" s="20" t="s">
        <v>64</v>
      </c>
      <c r="B346" s="3" t="s">
        <v>164</v>
      </c>
      <c r="C346" s="3" t="s">
        <v>14</v>
      </c>
      <c r="D346" s="3" t="s">
        <v>188</v>
      </c>
      <c r="E346" s="3" t="s">
        <v>379</v>
      </c>
      <c r="F346" s="3" t="s">
        <v>65</v>
      </c>
      <c r="G346" s="188">
        <v>7.2750000000000004</v>
      </c>
      <c r="H346" s="188">
        <v>7.2750000000000004</v>
      </c>
      <c r="I346" s="274">
        <f t="shared" si="131"/>
        <v>100</v>
      </c>
      <c r="J346" s="200">
        <v>9.15</v>
      </c>
    </row>
    <row r="347" spans="1:11" ht="31.5">
      <c r="A347" s="20" t="s">
        <v>66</v>
      </c>
      <c r="B347" s="3" t="s">
        <v>164</v>
      </c>
      <c r="C347" s="3" t="s">
        <v>14</v>
      </c>
      <c r="D347" s="3" t="s">
        <v>188</v>
      </c>
      <c r="E347" s="3" t="s">
        <v>379</v>
      </c>
      <c r="F347" s="3" t="s">
        <v>67</v>
      </c>
      <c r="G347" s="188">
        <v>9.15</v>
      </c>
      <c r="H347" s="188">
        <v>9.1227400000000003</v>
      </c>
      <c r="I347" s="274">
        <f t="shared" si="131"/>
        <v>99.70207650273224</v>
      </c>
      <c r="J347" s="191">
        <f>J346-I347</f>
        <v>-90.552076502732234</v>
      </c>
    </row>
    <row r="348" spans="1:11" ht="15.75">
      <c r="A348" s="27" t="s">
        <v>210</v>
      </c>
      <c r="B348" s="3" t="s">
        <v>164</v>
      </c>
      <c r="C348" s="3" t="s">
        <v>14</v>
      </c>
      <c r="D348" s="3" t="s">
        <v>188</v>
      </c>
      <c r="E348" s="3" t="s">
        <v>379</v>
      </c>
      <c r="F348" s="3" t="s">
        <v>211</v>
      </c>
      <c r="G348" s="188">
        <v>9.5</v>
      </c>
      <c r="H348" s="188">
        <v>9.4625599999999999</v>
      </c>
      <c r="I348" s="274">
        <f t="shared" si="131"/>
        <v>99.605894736842103</v>
      </c>
      <c r="J348" s="200">
        <v>9.5</v>
      </c>
    </row>
    <row r="349" spans="1:11" ht="15.75">
      <c r="A349" s="20" t="s">
        <v>86</v>
      </c>
      <c r="B349" s="3" t="s">
        <v>164</v>
      </c>
      <c r="C349" s="3" t="s">
        <v>85</v>
      </c>
      <c r="D349" s="3"/>
      <c r="E349" s="3"/>
      <c r="F349" s="3"/>
      <c r="G349" s="188">
        <f>+G350+G357</f>
        <v>5286.4000000000005</v>
      </c>
      <c r="H349" s="188">
        <f t="shared" ref="H349" si="136">+H350+H357</f>
        <v>5081.8</v>
      </c>
      <c r="I349" s="274">
        <f t="shared" si="131"/>
        <v>96.129691283292971</v>
      </c>
      <c r="J349" s="191">
        <f>J348-I348</f>
        <v>-90.105894736842103</v>
      </c>
    </row>
    <row r="350" spans="1:11" ht="16.5" customHeight="1">
      <c r="A350" s="20" t="s">
        <v>118</v>
      </c>
      <c r="B350" s="3" t="s">
        <v>164</v>
      </c>
      <c r="C350" s="3" t="s">
        <v>85</v>
      </c>
      <c r="D350" s="3" t="s">
        <v>98</v>
      </c>
      <c r="E350" s="3"/>
      <c r="F350" s="3"/>
      <c r="G350" s="188">
        <f t="shared" ref="G350:H355" si="137">+G351</f>
        <v>943.8</v>
      </c>
      <c r="H350" s="188">
        <f t="shared" si="137"/>
        <v>739.2</v>
      </c>
      <c r="I350" s="274">
        <f t="shared" si="131"/>
        <v>78.321678321678334</v>
      </c>
    </row>
    <row r="351" spans="1:11" ht="31.5">
      <c r="A351" s="20" t="s">
        <v>166</v>
      </c>
      <c r="B351" s="3" t="s">
        <v>164</v>
      </c>
      <c r="C351" s="3" t="s">
        <v>85</v>
      </c>
      <c r="D351" s="3" t="s">
        <v>98</v>
      </c>
      <c r="E351" s="3" t="s">
        <v>380</v>
      </c>
      <c r="F351" s="3"/>
      <c r="G351" s="188">
        <f t="shared" si="137"/>
        <v>943.8</v>
      </c>
      <c r="H351" s="188">
        <f t="shared" si="137"/>
        <v>739.2</v>
      </c>
      <c r="I351" s="274">
        <f t="shared" si="131"/>
        <v>78.321678321678334</v>
      </c>
    </row>
    <row r="352" spans="1:11" ht="75">
      <c r="A352" s="24" t="s">
        <v>190</v>
      </c>
      <c r="B352" s="3" t="s">
        <v>164</v>
      </c>
      <c r="C352" s="3" t="s">
        <v>85</v>
      </c>
      <c r="D352" s="3" t="s">
        <v>98</v>
      </c>
      <c r="E352" s="3" t="s">
        <v>381</v>
      </c>
      <c r="F352" s="3"/>
      <c r="G352" s="188">
        <f t="shared" si="137"/>
        <v>943.8</v>
      </c>
      <c r="H352" s="188">
        <f t="shared" si="137"/>
        <v>739.2</v>
      </c>
      <c r="I352" s="274">
        <f t="shared" si="131"/>
        <v>78.321678321678334</v>
      </c>
    </row>
    <row r="353" spans="1:9" ht="45">
      <c r="A353" s="24" t="s">
        <v>191</v>
      </c>
      <c r="B353" s="3" t="s">
        <v>164</v>
      </c>
      <c r="C353" s="3" t="s">
        <v>85</v>
      </c>
      <c r="D353" s="3" t="s">
        <v>98</v>
      </c>
      <c r="E353" s="3" t="s">
        <v>382</v>
      </c>
      <c r="F353" s="3"/>
      <c r="G353" s="188">
        <f t="shared" si="137"/>
        <v>943.8</v>
      </c>
      <c r="H353" s="188">
        <f t="shared" si="137"/>
        <v>739.2</v>
      </c>
      <c r="I353" s="274">
        <f t="shared" si="131"/>
        <v>78.321678321678334</v>
      </c>
    </row>
    <row r="354" spans="1:9" ht="63">
      <c r="A354" s="20" t="s">
        <v>21</v>
      </c>
      <c r="B354" s="3" t="s">
        <v>164</v>
      </c>
      <c r="C354" s="3" t="s">
        <v>85</v>
      </c>
      <c r="D354" s="3" t="s">
        <v>98</v>
      </c>
      <c r="E354" s="3" t="s">
        <v>383</v>
      </c>
      <c r="F354" s="3" t="s">
        <v>22</v>
      </c>
      <c r="G354" s="188">
        <f t="shared" si="137"/>
        <v>943.8</v>
      </c>
      <c r="H354" s="188">
        <f t="shared" si="137"/>
        <v>739.2</v>
      </c>
      <c r="I354" s="274">
        <f t="shared" si="131"/>
        <v>78.321678321678334</v>
      </c>
    </row>
    <row r="355" spans="1:9" ht="15.75">
      <c r="A355" s="20" t="s">
        <v>23</v>
      </c>
      <c r="B355" s="3" t="s">
        <v>164</v>
      </c>
      <c r="C355" s="3" t="s">
        <v>85</v>
      </c>
      <c r="D355" s="3" t="s">
        <v>98</v>
      </c>
      <c r="E355" s="3" t="s">
        <v>383</v>
      </c>
      <c r="F355" s="3" t="s">
        <v>24</v>
      </c>
      <c r="G355" s="188">
        <f t="shared" si="137"/>
        <v>943.8</v>
      </c>
      <c r="H355" s="188">
        <f t="shared" si="137"/>
        <v>739.2</v>
      </c>
      <c r="I355" s="274">
        <f t="shared" si="131"/>
        <v>78.321678321678334</v>
      </c>
    </row>
    <row r="356" spans="1:9" ht="94.5">
      <c r="A356" s="20" t="s">
        <v>25</v>
      </c>
      <c r="B356" s="3" t="s">
        <v>164</v>
      </c>
      <c r="C356" s="3" t="s">
        <v>85</v>
      </c>
      <c r="D356" s="3" t="s">
        <v>98</v>
      </c>
      <c r="E356" s="3" t="s">
        <v>383</v>
      </c>
      <c r="F356" s="3" t="s">
        <v>26</v>
      </c>
      <c r="G356" s="188">
        <v>943.8</v>
      </c>
      <c r="H356" s="188">
        <v>739.2</v>
      </c>
      <c r="I356" s="274">
        <f t="shared" si="131"/>
        <v>78.321678321678334</v>
      </c>
    </row>
    <row r="357" spans="1:9" ht="15.75">
      <c r="A357" s="20" t="s">
        <v>118</v>
      </c>
      <c r="B357" s="3" t="s">
        <v>164</v>
      </c>
      <c r="C357" s="3" t="s">
        <v>85</v>
      </c>
      <c r="D357" s="3" t="s">
        <v>71</v>
      </c>
      <c r="E357" s="3" t="s">
        <v>29</v>
      </c>
      <c r="F357" s="3" t="s">
        <v>17</v>
      </c>
      <c r="G357" s="188">
        <f t="shared" ref="G357:H362" si="138">+G358</f>
        <v>4342.6000000000004</v>
      </c>
      <c r="H357" s="188">
        <f t="shared" si="138"/>
        <v>4342.6000000000004</v>
      </c>
      <c r="I357" s="274">
        <f t="shared" si="131"/>
        <v>100</v>
      </c>
    </row>
    <row r="358" spans="1:9" ht="31.5">
      <c r="A358" s="20" t="s">
        <v>192</v>
      </c>
      <c r="B358" s="3" t="s">
        <v>164</v>
      </c>
      <c r="C358" s="3" t="s">
        <v>85</v>
      </c>
      <c r="D358" s="3" t="s">
        <v>71</v>
      </c>
      <c r="E358" s="3" t="s">
        <v>384</v>
      </c>
      <c r="F358" s="3" t="s">
        <v>17</v>
      </c>
      <c r="G358" s="188">
        <f t="shared" si="138"/>
        <v>4342.6000000000004</v>
      </c>
      <c r="H358" s="188">
        <f t="shared" si="138"/>
        <v>4342.6000000000004</v>
      </c>
      <c r="I358" s="274">
        <f t="shared" si="131"/>
        <v>100</v>
      </c>
    </row>
    <row r="359" spans="1:9" ht="63">
      <c r="A359" s="20" t="s">
        <v>193</v>
      </c>
      <c r="B359" s="3" t="s">
        <v>164</v>
      </c>
      <c r="C359" s="3" t="s">
        <v>85</v>
      </c>
      <c r="D359" s="3" t="s">
        <v>71</v>
      </c>
      <c r="E359" s="3" t="s">
        <v>385</v>
      </c>
      <c r="F359" s="3"/>
      <c r="G359" s="188">
        <f t="shared" si="138"/>
        <v>4342.6000000000004</v>
      </c>
      <c r="H359" s="188">
        <f t="shared" si="138"/>
        <v>4342.6000000000004</v>
      </c>
      <c r="I359" s="274">
        <f t="shared" si="131"/>
        <v>100</v>
      </c>
    </row>
    <row r="360" spans="1:9" ht="110.25">
      <c r="A360" s="20" t="s">
        <v>194</v>
      </c>
      <c r="B360" s="3" t="s">
        <v>164</v>
      </c>
      <c r="C360" s="3" t="s">
        <v>85</v>
      </c>
      <c r="D360" s="3" t="s">
        <v>71</v>
      </c>
      <c r="E360" s="3" t="s">
        <v>386</v>
      </c>
      <c r="F360" s="3"/>
      <c r="G360" s="188">
        <f t="shared" si="138"/>
        <v>4342.6000000000004</v>
      </c>
      <c r="H360" s="188">
        <f t="shared" si="138"/>
        <v>4342.6000000000004</v>
      </c>
      <c r="I360" s="274">
        <f t="shared" si="131"/>
        <v>100</v>
      </c>
    </row>
    <row r="361" spans="1:9" ht="31.5">
      <c r="A361" s="20" t="s">
        <v>103</v>
      </c>
      <c r="B361" s="3" t="s">
        <v>164</v>
      </c>
      <c r="C361" s="3" t="s">
        <v>85</v>
      </c>
      <c r="D361" s="3" t="s">
        <v>71</v>
      </c>
      <c r="E361" s="3" t="s">
        <v>386</v>
      </c>
      <c r="F361" s="3" t="s">
        <v>93</v>
      </c>
      <c r="G361" s="188">
        <f t="shared" si="138"/>
        <v>4342.6000000000004</v>
      </c>
      <c r="H361" s="188">
        <f t="shared" si="138"/>
        <v>4342.6000000000004</v>
      </c>
      <c r="I361" s="274">
        <f t="shared" si="131"/>
        <v>100</v>
      </c>
    </row>
    <row r="362" spans="1:9" ht="31.5">
      <c r="A362" s="20" t="s">
        <v>104</v>
      </c>
      <c r="B362" s="3" t="s">
        <v>164</v>
      </c>
      <c r="C362" s="3" t="s">
        <v>85</v>
      </c>
      <c r="D362" s="3" t="s">
        <v>71</v>
      </c>
      <c r="E362" s="3" t="s">
        <v>386</v>
      </c>
      <c r="F362" s="3" t="s">
        <v>95</v>
      </c>
      <c r="G362" s="188">
        <f t="shared" si="138"/>
        <v>4342.6000000000004</v>
      </c>
      <c r="H362" s="188">
        <f t="shared" si="138"/>
        <v>4342.6000000000004</v>
      </c>
      <c r="I362" s="274">
        <f t="shared" si="131"/>
        <v>100</v>
      </c>
    </row>
    <row r="363" spans="1:9" ht="64.5" customHeight="1">
      <c r="A363" s="20" t="s">
        <v>105</v>
      </c>
      <c r="B363" s="3" t="s">
        <v>164</v>
      </c>
      <c r="C363" s="3" t="s">
        <v>85</v>
      </c>
      <c r="D363" s="3" t="s">
        <v>71</v>
      </c>
      <c r="E363" s="3" t="s">
        <v>386</v>
      </c>
      <c r="F363" s="3" t="s">
        <v>106</v>
      </c>
      <c r="G363" s="188">
        <v>4342.6000000000004</v>
      </c>
      <c r="H363" s="188">
        <v>4342.6000000000004</v>
      </c>
      <c r="I363" s="274">
        <f t="shared" si="131"/>
        <v>100</v>
      </c>
    </row>
    <row r="364" spans="1:9" ht="47.25">
      <c r="A364" s="165" t="s">
        <v>195</v>
      </c>
      <c r="B364" s="12" t="s">
        <v>196</v>
      </c>
      <c r="C364" s="12"/>
      <c r="D364" s="12"/>
      <c r="E364" s="12"/>
      <c r="F364" s="12"/>
      <c r="G364" s="189">
        <f>+G365</f>
        <v>4985.044609999999</v>
      </c>
      <c r="H364" s="189">
        <f t="shared" ref="H364" si="139">+H365</f>
        <v>4985.0405800000008</v>
      </c>
      <c r="I364" s="274">
        <f t="shared" si="131"/>
        <v>99.999919158195894</v>
      </c>
    </row>
    <row r="365" spans="1:9" ht="15.75">
      <c r="A365" s="25" t="s">
        <v>387</v>
      </c>
      <c r="B365" s="12" t="s">
        <v>196</v>
      </c>
      <c r="C365" s="12" t="s">
        <v>33</v>
      </c>
      <c r="D365" s="12"/>
      <c r="E365" s="12"/>
      <c r="F365" s="12"/>
      <c r="G365" s="189">
        <f>+G366+G392</f>
        <v>4985.044609999999</v>
      </c>
      <c r="H365" s="189">
        <f t="shared" ref="H365" si="140">+H366+H392</f>
        <v>4985.0405800000008</v>
      </c>
      <c r="I365" s="274">
        <f t="shared" si="131"/>
        <v>99.999919158195894</v>
      </c>
    </row>
    <row r="366" spans="1:9" ht="78.75">
      <c r="A366" s="20" t="s">
        <v>197</v>
      </c>
      <c r="B366" s="3" t="s">
        <v>196</v>
      </c>
      <c r="C366" s="3" t="s">
        <v>33</v>
      </c>
      <c r="D366" s="3" t="s">
        <v>98</v>
      </c>
      <c r="E366" s="3" t="s">
        <v>29</v>
      </c>
      <c r="F366" s="3" t="s">
        <v>17</v>
      </c>
      <c r="G366" s="188">
        <f>+G367+G382+G387</f>
        <v>3613.9213599999994</v>
      </c>
      <c r="H366" s="188">
        <f t="shared" ref="H366" si="141">+H367+H382+H387</f>
        <v>3613.9173300000002</v>
      </c>
      <c r="I366" s="274">
        <f t="shared" si="131"/>
        <v>99.999888486782154</v>
      </c>
    </row>
    <row r="367" spans="1:9" ht="15.75">
      <c r="A367" s="20" t="s">
        <v>149</v>
      </c>
      <c r="B367" s="3" t="s">
        <v>196</v>
      </c>
      <c r="C367" s="3" t="s">
        <v>33</v>
      </c>
      <c r="D367" s="3" t="s">
        <v>98</v>
      </c>
      <c r="E367" s="3" t="s">
        <v>343</v>
      </c>
      <c r="F367" s="3" t="s">
        <v>17</v>
      </c>
      <c r="G367" s="188">
        <f>+G368+G373+G377</f>
        <v>1294.5833499999999</v>
      </c>
      <c r="H367" s="188">
        <f t="shared" ref="H367" si="142">+H368+H373+H377</f>
        <v>1294.5793200000001</v>
      </c>
      <c r="I367" s="274">
        <f t="shared" si="131"/>
        <v>99.999688702932886</v>
      </c>
    </row>
    <row r="368" spans="1:9" ht="94.5">
      <c r="A368" s="20" t="s">
        <v>42</v>
      </c>
      <c r="B368" s="3" t="s">
        <v>196</v>
      </c>
      <c r="C368" s="3" t="s">
        <v>33</v>
      </c>
      <c r="D368" s="3" t="s">
        <v>98</v>
      </c>
      <c r="E368" s="3" t="s">
        <v>343</v>
      </c>
      <c r="F368" s="3" t="s">
        <v>43</v>
      </c>
      <c r="G368" s="188">
        <f>+G369</f>
        <v>712.14634999999998</v>
      </c>
      <c r="H368" s="188">
        <f t="shared" ref="H368" si="143">+H369</f>
        <v>712.14634999999998</v>
      </c>
      <c r="I368" s="274">
        <f t="shared" si="131"/>
        <v>100</v>
      </c>
    </row>
    <row r="369" spans="1:13" ht="47.25">
      <c r="A369" s="20" t="s">
        <v>74</v>
      </c>
      <c r="B369" s="3" t="s">
        <v>196</v>
      </c>
      <c r="C369" s="3" t="s">
        <v>33</v>
      </c>
      <c r="D369" s="3" t="s">
        <v>98</v>
      </c>
      <c r="E369" s="3" t="s">
        <v>343</v>
      </c>
      <c r="F369" s="3" t="s">
        <v>75</v>
      </c>
      <c r="G369" s="188">
        <f>+G370+G371+G372</f>
        <v>712.14634999999998</v>
      </c>
      <c r="H369" s="188">
        <f t="shared" ref="H369" si="144">+H370+H371+H372</f>
        <v>712.14634999999998</v>
      </c>
      <c r="I369" s="274">
        <f t="shared" si="131"/>
        <v>100</v>
      </c>
    </row>
    <row r="370" spans="1:13" s="2" customFormat="1" ht="15.75">
      <c r="A370" s="20" t="s">
        <v>46</v>
      </c>
      <c r="B370" s="3" t="s">
        <v>196</v>
      </c>
      <c r="C370" s="3" t="s">
        <v>33</v>
      </c>
      <c r="D370" s="3" t="s">
        <v>98</v>
      </c>
      <c r="E370" s="3" t="s">
        <v>343</v>
      </c>
      <c r="F370" s="3" t="s">
        <v>76</v>
      </c>
      <c r="G370" s="188">
        <v>546.94821999999999</v>
      </c>
      <c r="H370" s="188">
        <v>546.94821999999999</v>
      </c>
      <c r="I370" s="274">
        <f t="shared" si="131"/>
        <v>100</v>
      </c>
      <c r="J370" s="200">
        <v>546.94821999999999</v>
      </c>
      <c r="L370" s="200"/>
      <c r="M370" s="200"/>
    </row>
    <row r="371" spans="1:13" s="2" customFormat="1" ht="31.5">
      <c r="A371" s="20" t="s">
        <v>48</v>
      </c>
      <c r="B371" s="3" t="s">
        <v>196</v>
      </c>
      <c r="C371" s="3" t="s">
        <v>33</v>
      </c>
      <c r="D371" s="3" t="s">
        <v>98</v>
      </c>
      <c r="E371" s="3" t="s">
        <v>343</v>
      </c>
      <c r="F371" s="3" t="s">
        <v>77</v>
      </c>
      <c r="G371" s="188"/>
      <c r="H371" s="188"/>
      <c r="I371" s="274" t="e">
        <f t="shared" si="131"/>
        <v>#DIV/0!</v>
      </c>
      <c r="J371" s="191">
        <f>J370-I370</f>
        <v>446.94821999999999</v>
      </c>
      <c r="L371" s="200"/>
      <c r="M371" s="200"/>
    </row>
    <row r="372" spans="1:13" s="2" customFormat="1" ht="78.75">
      <c r="A372" s="20" t="s">
        <v>78</v>
      </c>
      <c r="B372" s="3" t="s">
        <v>196</v>
      </c>
      <c r="C372" s="3" t="s">
        <v>33</v>
      </c>
      <c r="D372" s="3" t="s">
        <v>98</v>
      </c>
      <c r="E372" s="3" t="s">
        <v>343</v>
      </c>
      <c r="F372" s="3" t="s">
        <v>79</v>
      </c>
      <c r="G372" s="188">
        <v>165.19812999999999</v>
      </c>
      <c r="H372" s="188">
        <v>165.19812999999999</v>
      </c>
      <c r="I372" s="274">
        <f t="shared" si="131"/>
        <v>100</v>
      </c>
      <c r="J372" s="200">
        <v>165.19812999999999</v>
      </c>
      <c r="L372" s="200"/>
      <c r="M372" s="200"/>
    </row>
    <row r="373" spans="1:13" s="2" customFormat="1" ht="31.5">
      <c r="A373" s="20" t="s">
        <v>52</v>
      </c>
      <c r="B373" s="3" t="s">
        <v>196</v>
      </c>
      <c r="C373" s="3" t="s">
        <v>33</v>
      </c>
      <c r="D373" s="3" t="s">
        <v>98</v>
      </c>
      <c r="E373" s="3" t="s">
        <v>343</v>
      </c>
      <c r="F373" s="3" t="s">
        <v>53</v>
      </c>
      <c r="G373" s="188">
        <f>+G374</f>
        <v>577.74</v>
      </c>
      <c r="H373" s="188">
        <f t="shared" ref="H373" si="145">+H374</f>
        <v>577.73597000000007</v>
      </c>
      <c r="I373" s="274">
        <f t="shared" si="131"/>
        <v>99.999302454391255</v>
      </c>
      <c r="J373" s="191">
        <f>J372-I372</f>
        <v>65.198129999999992</v>
      </c>
      <c r="L373" s="200"/>
      <c r="M373" s="200"/>
    </row>
    <row r="374" spans="1:13" s="2" customFormat="1" ht="31.5">
      <c r="A374" s="20" t="s">
        <v>54</v>
      </c>
      <c r="B374" s="3" t="s">
        <v>196</v>
      </c>
      <c r="C374" s="3" t="s">
        <v>33</v>
      </c>
      <c r="D374" s="3" t="s">
        <v>98</v>
      </c>
      <c r="E374" s="3" t="s">
        <v>343</v>
      </c>
      <c r="F374" s="3" t="s">
        <v>55</v>
      </c>
      <c r="G374" s="188">
        <f>+G375+G376</f>
        <v>577.74</v>
      </c>
      <c r="H374" s="188">
        <f t="shared" ref="H374" si="146">+H375+H376</f>
        <v>577.73597000000007</v>
      </c>
      <c r="I374" s="274">
        <f t="shared" si="131"/>
        <v>99.999302454391255</v>
      </c>
      <c r="J374" s="200"/>
      <c r="L374" s="200"/>
      <c r="M374" s="200"/>
    </row>
    <row r="375" spans="1:13" s="2" customFormat="1" ht="47.25">
      <c r="A375" s="20" t="s">
        <v>150</v>
      </c>
      <c r="B375" s="3" t="s">
        <v>196</v>
      </c>
      <c r="C375" s="3" t="s">
        <v>33</v>
      </c>
      <c r="D375" s="3" t="s">
        <v>98</v>
      </c>
      <c r="E375" s="3" t="s">
        <v>343</v>
      </c>
      <c r="F375" s="3" t="s">
        <v>57</v>
      </c>
      <c r="G375" s="188">
        <v>132.33000000000001</v>
      </c>
      <c r="H375" s="188">
        <v>132.32597000000001</v>
      </c>
      <c r="I375" s="274">
        <f t="shared" si="131"/>
        <v>99.996954583238875</v>
      </c>
      <c r="J375" s="200">
        <v>132.33000000000001</v>
      </c>
      <c r="L375" s="200"/>
      <c r="M375" s="200"/>
    </row>
    <row r="376" spans="1:13" s="2" customFormat="1" ht="47.25">
      <c r="A376" s="20" t="s">
        <v>58</v>
      </c>
      <c r="B376" s="3" t="s">
        <v>196</v>
      </c>
      <c r="C376" s="3" t="s">
        <v>33</v>
      </c>
      <c r="D376" s="3" t="s">
        <v>98</v>
      </c>
      <c r="E376" s="3" t="s">
        <v>343</v>
      </c>
      <c r="F376" s="3" t="s">
        <v>59</v>
      </c>
      <c r="G376" s="188">
        <v>445.41</v>
      </c>
      <c r="H376" s="188">
        <v>445.41</v>
      </c>
      <c r="I376" s="274">
        <f t="shared" si="131"/>
        <v>100</v>
      </c>
      <c r="J376" s="191">
        <v>445.41</v>
      </c>
      <c r="L376" s="200"/>
      <c r="M376" s="200"/>
    </row>
    <row r="377" spans="1:13" s="2" customFormat="1" ht="15.75">
      <c r="A377" s="20" t="s">
        <v>60</v>
      </c>
      <c r="B377" s="3" t="s">
        <v>196</v>
      </c>
      <c r="C377" s="3" t="s">
        <v>33</v>
      </c>
      <c r="D377" s="3" t="s">
        <v>98</v>
      </c>
      <c r="E377" s="3" t="s">
        <v>343</v>
      </c>
      <c r="F377" s="3" t="s">
        <v>61</v>
      </c>
      <c r="G377" s="188">
        <f>+G378</f>
        <v>4.6970000000000001</v>
      </c>
      <c r="H377" s="188">
        <f t="shared" ref="H377" si="147">+H378</f>
        <v>4.6970000000000001</v>
      </c>
      <c r="I377" s="274">
        <f t="shared" si="131"/>
        <v>100</v>
      </c>
      <c r="J377" s="191">
        <f>J376-I376</f>
        <v>345.41</v>
      </c>
      <c r="L377" s="200"/>
      <c r="M377" s="200"/>
    </row>
    <row r="378" spans="1:13" s="2" customFormat="1" ht="63">
      <c r="A378" s="20" t="s">
        <v>81</v>
      </c>
      <c r="B378" s="3" t="s">
        <v>196</v>
      </c>
      <c r="C378" s="3" t="s">
        <v>33</v>
      </c>
      <c r="D378" s="3" t="s">
        <v>98</v>
      </c>
      <c r="E378" s="3" t="s">
        <v>343</v>
      </c>
      <c r="F378" s="3" t="s">
        <v>63</v>
      </c>
      <c r="G378" s="188">
        <f>+G379+G380+G381</f>
        <v>4.6970000000000001</v>
      </c>
      <c r="H378" s="188">
        <f>+H379+H380+H381</f>
        <v>4.6970000000000001</v>
      </c>
      <c r="I378" s="274">
        <f t="shared" si="131"/>
        <v>100</v>
      </c>
      <c r="J378" s="200"/>
      <c r="L378" s="200"/>
      <c r="M378" s="200"/>
    </row>
    <row r="379" spans="1:13" s="2" customFormat="1" ht="31.5">
      <c r="A379" s="20" t="s">
        <v>64</v>
      </c>
      <c r="B379" s="3" t="s">
        <v>196</v>
      </c>
      <c r="C379" s="3" t="s">
        <v>33</v>
      </c>
      <c r="D379" s="3" t="s">
        <v>98</v>
      </c>
      <c r="E379" s="3" t="s">
        <v>343</v>
      </c>
      <c r="F379" s="3" t="s">
        <v>65</v>
      </c>
      <c r="G379" s="188">
        <v>2.597</v>
      </c>
      <c r="H379" s="188">
        <v>2.597</v>
      </c>
      <c r="I379" s="274">
        <f t="shared" si="131"/>
        <v>100</v>
      </c>
      <c r="J379" s="200">
        <v>2.597</v>
      </c>
      <c r="L379" s="200"/>
      <c r="M379" s="200"/>
    </row>
    <row r="380" spans="1:13" s="2" customFormat="1" ht="28.5" customHeight="1">
      <c r="A380" s="20" t="s">
        <v>66</v>
      </c>
      <c r="B380" s="3" t="s">
        <v>196</v>
      </c>
      <c r="C380" s="3" t="s">
        <v>33</v>
      </c>
      <c r="D380" s="3" t="s">
        <v>98</v>
      </c>
      <c r="E380" s="3" t="s">
        <v>343</v>
      </c>
      <c r="F380" s="3" t="s">
        <v>67</v>
      </c>
      <c r="G380" s="188">
        <v>2.1</v>
      </c>
      <c r="H380" s="188">
        <v>2.1</v>
      </c>
      <c r="I380" s="274">
        <f t="shared" si="131"/>
        <v>100</v>
      </c>
      <c r="J380" s="191">
        <v>2.1</v>
      </c>
      <c r="L380" s="200"/>
      <c r="M380" s="200"/>
    </row>
    <row r="381" spans="1:13" s="2" customFormat="1" ht="28.5" customHeight="1">
      <c r="A381" s="27" t="s">
        <v>210</v>
      </c>
      <c r="B381" s="3" t="s">
        <v>196</v>
      </c>
      <c r="C381" s="3" t="s">
        <v>33</v>
      </c>
      <c r="D381" s="3" t="s">
        <v>71</v>
      </c>
      <c r="E381" s="3" t="s">
        <v>343</v>
      </c>
      <c r="F381" s="3" t="s">
        <v>211</v>
      </c>
      <c r="G381" s="188"/>
      <c r="H381" s="188"/>
      <c r="I381" s="274" t="e">
        <f t="shared" si="131"/>
        <v>#DIV/0!</v>
      </c>
      <c r="J381" s="191">
        <f>J380-I380</f>
        <v>-97.9</v>
      </c>
      <c r="L381" s="200"/>
      <c r="M381" s="200"/>
    </row>
    <row r="382" spans="1:13" s="2" customFormat="1" ht="47.25">
      <c r="A382" s="20" t="s">
        <v>198</v>
      </c>
      <c r="B382" s="3" t="s">
        <v>196</v>
      </c>
      <c r="C382" s="3" t="s">
        <v>33</v>
      </c>
      <c r="D382" s="3" t="s">
        <v>98</v>
      </c>
      <c r="E382" s="3" t="s">
        <v>388</v>
      </c>
      <c r="F382" s="3" t="s">
        <v>17</v>
      </c>
      <c r="G382" s="188">
        <f>+G383</f>
        <v>1288.11493</v>
      </c>
      <c r="H382" s="188">
        <f t="shared" ref="H382:H383" si="148">+H383</f>
        <v>1288.11493</v>
      </c>
      <c r="I382" s="274">
        <f t="shared" si="131"/>
        <v>100</v>
      </c>
      <c r="J382" s="200"/>
      <c r="L382" s="200"/>
      <c r="M382" s="200"/>
    </row>
    <row r="383" spans="1:13" s="2" customFormat="1" ht="94.5">
      <c r="A383" s="20" t="s">
        <v>42</v>
      </c>
      <c r="B383" s="3" t="s">
        <v>196</v>
      </c>
      <c r="C383" s="3" t="s">
        <v>33</v>
      </c>
      <c r="D383" s="3" t="s">
        <v>98</v>
      </c>
      <c r="E383" s="3" t="s">
        <v>388</v>
      </c>
      <c r="F383" s="3" t="s">
        <v>43</v>
      </c>
      <c r="G383" s="188">
        <f>+G384</f>
        <v>1288.11493</v>
      </c>
      <c r="H383" s="188">
        <f t="shared" si="148"/>
        <v>1288.11493</v>
      </c>
      <c r="I383" s="274">
        <f t="shared" si="131"/>
        <v>100</v>
      </c>
      <c r="J383" s="200"/>
      <c r="L383" s="200"/>
      <c r="M383" s="200"/>
    </row>
    <row r="384" spans="1:13" s="2" customFormat="1" ht="47.25">
      <c r="A384" s="20" t="s">
        <v>74</v>
      </c>
      <c r="B384" s="3" t="s">
        <v>196</v>
      </c>
      <c r="C384" s="3" t="s">
        <v>33</v>
      </c>
      <c r="D384" s="3" t="s">
        <v>98</v>
      </c>
      <c r="E384" s="3" t="s">
        <v>388</v>
      </c>
      <c r="F384" s="3" t="s">
        <v>75</v>
      </c>
      <c r="G384" s="188">
        <f>+G385+G386</f>
        <v>1288.11493</v>
      </c>
      <c r="H384" s="188">
        <f t="shared" ref="H384" si="149">+H385+H386</f>
        <v>1288.11493</v>
      </c>
      <c r="I384" s="274">
        <f t="shared" si="131"/>
        <v>100</v>
      </c>
      <c r="J384" s="200"/>
      <c r="L384" s="200"/>
      <c r="M384" s="200"/>
    </row>
    <row r="385" spans="1:13" s="2" customFormat="1" ht="15.75">
      <c r="A385" s="20" t="s">
        <v>46</v>
      </c>
      <c r="B385" s="3" t="s">
        <v>196</v>
      </c>
      <c r="C385" s="3" t="s">
        <v>33</v>
      </c>
      <c r="D385" s="3" t="s">
        <v>98</v>
      </c>
      <c r="E385" s="3" t="s">
        <v>388</v>
      </c>
      <c r="F385" s="3" t="s">
        <v>76</v>
      </c>
      <c r="G385" s="188">
        <v>1004.98425</v>
      </c>
      <c r="H385" s="188">
        <v>1004.98425</v>
      </c>
      <c r="I385" s="274">
        <f t="shared" si="131"/>
        <v>100</v>
      </c>
      <c r="J385" s="200">
        <v>1004.98425</v>
      </c>
      <c r="L385" s="200"/>
      <c r="M385" s="200"/>
    </row>
    <row r="386" spans="1:13" s="2" customFormat="1" ht="78.75">
      <c r="A386" s="20" t="s">
        <v>78</v>
      </c>
      <c r="B386" s="3" t="s">
        <v>196</v>
      </c>
      <c r="C386" s="3" t="s">
        <v>33</v>
      </c>
      <c r="D386" s="3" t="s">
        <v>98</v>
      </c>
      <c r="E386" s="3" t="s">
        <v>388</v>
      </c>
      <c r="F386" s="3" t="s">
        <v>79</v>
      </c>
      <c r="G386" s="188">
        <v>283.13067999999998</v>
      </c>
      <c r="H386" s="188">
        <v>283.13067999999998</v>
      </c>
      <c r="I386" s="274">
        <f t="shared" si="131"/>
        <v>100</v>
      </c>
      <c r="J386" s="191">
        <v>283.13067999999998</v>
      </c>
      <c r="L386" s="200"/>
      <c r="M386" s="200"/>
    </row>
    <row r="387" spans="1:13" s="2" customFormat="1" ht="47.25">
      <c r="A387" s="20" t="s">
        <v>199</v>
      </c>
      <c r="B387" s="3" t="s">
        <v>196</v>
      </c>
      <c r="C387" s="3" t="s">
        <v>33</v>
      </c>
      <c r="D387" s="3" t="s">
        <v>98</v>
      </c>
      <c r="E387" s="3" t="s">
        <v>389</v>
      </c>
      <c r="F387" s="3" t="s">
        <v>17</v>
      </c>
      <c r="G387" s="188">
        <f>+G388</f>
        <v>1031.22308</v>
      </c>
      <c r="H387" s="188">
        <f t="shared" ref="H387:H388" si="150">+H388</f>
        <v>1031.22308</v>
      </c>
      <c r="I387" s="274">
        <f t="shared" si="131"/>
        <v>100</v>
      </c>
      <c r="J387" s="191">
        <f>J386-I386</f>
        <v>183.13067999999998</v>
      </c>
      <c r="L387" s="200"/>
      <c r="M387" s="200"/>
    </row>
    <row r="388" spans="1:13" s="2" customFormat="1" ht="94.5">
      <c r="A388" s="20" t="s">
        <v>42</v>
      </c>
      <c r="B388" s="3" t="s">
        <v>196</v>
      </c>
      <c r="C388" s="3" t="s">
        <v>33</v>
      </c>
      <c r="D388" s="3" t="s">
        <v>98</v>
      </c>
      <c r="E388" s="3" t="s">
        <v>389</v>
      </c>
      <c r="F388" s="3" t="s">
        <v>43</v>
      </c>
      <c r="G388" s="188">
        <f>+G389</f>
        <v>1031.22308</v>
      </c>
      <c r="H388" s="188">
        <f t="shared" si="150"/>
        <v>1031.22308</v>
      </c>
      <c r="I388" s="274">
        <f t="shared" si="131"/>
        <v>100</v>
      </c>
      <c r="J388" s="200"/>
      <c r="L388" s="200"/>
      <c r="M388" s="200"/>
    </row>
    <row r="389" spans="1:13" s="2" customFormat="1" ht="47.25">
      <c r="A389" s="20" t="s">
        <v>74</v>
      </c>
      <c r="B389" s="3" t="s">
        <v>196</v>
      </c>
      <c r="C389" s="3" t="s">
        <v>33</v>
      </c>
      <c r="D389" s="3" t="s">
        <v>98</v>
      </c>
      <c r="E389" s="3" t="s">
        <v>389</v>
      </c>
      <c r="F389" s="3" t="s">
        <v>75</v>
      </c>
      <c r="G389" s="188">
        <f>+G390+G391</f>
        <v>1031.22308</v>
      </c>
      <c r="H389" s="188">
        <f t="shared" ref="H389" si="151">+H390+H391</f>
        <v>1031.22308</v>
      </c>
      <c r="I389" s="274">
        <f t="shared" si="131"/>
        <v>100</v>
      </c>
      <c r="J389" s="200"/>
      <c r="L389" s="200"/>
      <c r="M389" s="200"/>
    </row>
    <row r="390" spans="1:13" s="2" customFormat="1" ht="15.75">
      <c r="A390" s="20" t="s">
        <v>46</v>
      </c>
      <c r="B390" s="3" t="s">
        <v>196</v>
      </c>
      <c r="C390" s="3" t="s">
        <v>33</v>
      </c>
      <c r="D390" s="3" t="s">
        <v>98</v>
      </c>
      <c r="E390" s="3" t="s">
        <v>389</v>
      </c>
      <c r="F390" s="3" t="s">
        <v>76</v>
      </c>
      <c r="G390" s="188">
        <v>792.94552999999996</v>
      </c>
      <c r="H390" s="188">
        <v>792.94552999999996</v>
      </c>
      <c r="I390" s="274">
        <f t="shared" si="131"/>
        <v>100</v>
      </c>
      <c r="J390" s="200">
        <v>792.94552999999996</v>
      </c>
      <c r="L390" s="200"/>
      <c r="M390" s="200"/>
    </row>
    <row r="391" spans="1:13" s="2" customFormat="1" ht="78.75">
      <c r="A391" s="20" t="s">
        <v>78</v>
      </c>
      <c r="B391" s="3" t="s">
        <v>196</v>
      </c>
      <c r="C391" s="3" t="s">
        <v>33</v>
      </c>
      <c r="D391" s="3" t="s">
        <v>98</v>
      </c>
      <c r="E391" s="3" t="s">
        <v>389</v>
      </c>
      <c r="F391" s="3" t="s">
        <v>79</v>
      </c>
      <c r="G391" s="188">
        <v>238.27754999999999</v>
      </c>
      <c r="H391" s="188">
        <v>238.27754999999999</v>
      </c>
      <c r="I391" s="274">
        <f t="shared" si="131"/>
        <v>100</v>
      </c>
      <c r="J391" s="191">
        <v>238.27754999999999</v>
      </c>
      <c r="L391" s="200"/>
      <c r="M391" s="200"/>
    </row>
    <row r="392" spans="1:13" s="2" customFormat="1" ht="15.75">
      <c r="A392" s="26" t="s">
        <v>200</v>
      </c>
      <c r="B392" s="3" t="s">
        <v>196</v>
      </c>
      <c r="C392" s="3" t="s">
        <v>33</v>
      </c>
      <c r="D392" s="3" t="s">
        <v>131</v>
      </c>
      <c r="E392" s="3" t="s">
        <v>29</v>
      </c>
      <c r="F392" s="3" t="s">
        <v>17</v>
      </c>
      <c r="G392" s="188">
        <f>G393+G403</f>
        <v>1371.1232500000001</v>
      </c>
      <c r="H392" s="188">
        <f t="shared" ref="H392" si="152">H393+H403</f>
        <v>1371.1232500000001</v>
      </c>
      <c r="I392" s="274">
        <f t="shared" si="131"/>
        <v>100</v>
      </c>
      <c r="J392" s="191">
        <f>J391-I391</f>
        <v>138.27754999999999</v>
      </c>
      <c r="L392" s="200"/>
      <c r="M392" s="200"/>
    </row>
    <row r="393" spans="1:13" s="2" customFormat="1" ht="15.75">
      <c r="A393" s="20" t="s">
        <v>149</v>
      </c>
      <c r="B393" s="3" t="s">
        <v>196</v>
      </c>
      <c r="C393" s="3" t="s">
        <v>33</v>
      </c>
      <c r="D393" s="3" t="s">
        <v>131</v>
      </c>
      <c r="E393" s="3" t="s">
        <v>390</v>
      </c>
      <c r="F393" s="3" t="s">
        <v>17</v>
      </c>
      <c r="G393" s="188">
        <f>+G394+G399</f>
        <v>623.57773000000009</v>
      </c>
      <c r="H393" s="188">
        <f t="shared" ref="H393" si="153">+H394+H399</f>
        <v>623.57773000000009</v>
      </c>
      <c r="I393" s="274">
        <f t="shared" si="131"/>
        <v>100</v>
      </c>
      <c r="J393" s="200"/>
      <c r="L393" s="200"/>
      <c r="M393" s="200"/>
    </row>
    <row r="394" spans="1:13" s="2" customFormat="1" ht="94.5">
      <c r="A394" s="20" t="s">
        <v>42</v>
      </c>
      <c r="B394" s="3" t="s">
        <v>196</v>
      </c>
      <c r="C394" s="3" t="s">
        <v>33</v>
      </c>
      <c r="D394" s="3" t="s">
        <v>131</v>
      </c>
      <c r="E394" s="3" t="s">
        <v>390</v>
      </c>
      <c r="F394" s="3" t="s">
        <v>43</v>
      </c>
      <c r="G394" s="188">
        <f>+G395</f>
        <v>575.72683000000006</v>
      </c>
      <c r="H394" s="188">
        <f t="shared" ref="H394" si="154">+H395</f>
        <v>575.72683000000006</v>
      </c>
      <c r="I394" s="274">
        <f t="shared" si="131"/>
        <v>100</v>
      </c>
      <c r="J394" s="200"/>
      <c r="L394" s="200"/>
      <c r="M394" s="200"/>
    </row>
    <row r="395" spans="1:13" s="2" customFormat="1" ht="47.25">
      <c r="A395" s="20" t="s">
        <v>74</v>
      </c>
      <c r="B395" s="3" t="s">
        <v>196</v>
      </c>
      <c r="C395" s="3" t="s">
        <v>33</v>
      </c>
      <c r="D395" s="3" t="s">
        <v>131</v>
      </c>
      <c r="E395" s="3" t="s">
        <v>390</v>
      </c>
      <c r="F395" s="3" t="s">
        <v>75</v>
      </c>
      <c r="G395" s="188">
        <f>+G396+G397+G398</f>
        <v>575.72683000000006</v>
      </c>
      <c r="H395" s="188">
        <f t="shared" ref="H395" si="155">+H396+H397+H398</f>
        <v>575.72683000000006</v>
      </c>
      <c r="I395" s="274">
        <f t="shared" si="131"/>
        <v>100</v>
      </c>
      <c r="J395" s="200"/>
      <c r="L395" s="200"/>
      <c r="M395" s="200"/>
    </row>
    <row r="396" spans="1:13" s="2" customFormat="1" ht="15.75">
      <c r="A396" s="20" t="s">
        <v>46</v>
      </c>
      <c r="B396" s="3" t="s">
        <v>196</v>
      </c>
      <c r="C396" s="3" t="s">
        <v>33</v>
      </c>
      <c r="D396" s="3" t="s">
        <v>131</v>
      </c>
      <c r="E396" s="3" t="s">
        <v>390</v>
      </c>
      <c r="F396" s="3" t="s">
        <v>76</v>
      </c>
      <c r="G396" s="188">
        <v>443.10816</v>
      </c>
      <c r="H396" s="188">
        <v>443.10816</v>
      </c>
      <c r="I396" s="274">
        <f t="shared" si="131"/>
        <v>100</v>
      </c>
      <c r="J396" s="200">
        <v>443.10816</v>
      </c>
      <c r="L396" s="200"/>
      <c r="M396" s="200"/>
    </row>
    <row r="397" spans="1:13" s="2" customFormat="1" ht="31.5">
      <c r="A397" s="20" t="s">
        <v>48</v>
      </c>
      <c r="B397" s="3" t="s">
        <v>196</v>
      </c>
      <c r="C397" s="3" t="s">
        <v>33</v>
      </c>
      <c r="D397" s="3" t="s">
        <v>131</v>
      </c>
      <c r="E397" s="3" t="s">
        <v>390</v>
      </c>
      <c r="F397" s="3" t="s">
        <v>77</v>
      </c>
      <c r="G397" s="188"/>
      <c r="H397" s="188"/>
      <c r="I397" s="274" t="e">
        <f t="shared" si="131"/>
        <v>#DIV/0!</v>
      </c>
      <c r="J397" s="191">
        <f>J396-I396</f>
        <v>343.10816</v>
      </c>
      <c r="L397" s="200"/>
      <c r="M397" s="200"/>
    </row>
    <row r="398" spans="1:13" s="2" customFormat="1" ht="78.75">
      <c r="A398" s="20" t="s">
        <v>78</v>
      </c>
      <c r="B398" s="3" t="s">
        <v>196</v>
      </c>
      <c r="C398" s="3" t="s">
        <v>33</v>
      </c>
      <c r="D398" s="3" t="s">
        <v>131</v>
      </c>
      <c r="E398" s="3" t="s">
        <v>390</v>
      </c>
      <c r="F398" s="3" t="s">
        <v>79</v>
      </c>
      <c r="G398" s="188">
        <v>132.61867000000001</v>
      </c>
      <c r="H398" s="188">
        <v>132.61867000000001</v>
      </c>
      <c r="I398" s="274">
        <f t="shared" si="131"/>
        <v>100</v>
      </c>
      <c r="J398" s="200">
        <v>132.61867000000001</v>
      </c>
      <c r="L398" s="200"/>
      <c r="M398" s="200"/>
    </row>
    <row r="399" spans="1:13" s="2" customFormat="1" ht="31.5">
      <c r="A399" s="20" t="s">
        <v>52</v>
      </c>
      <c r="B399" s="3" t="s">
        <v>196</v>
      </c>
      <c r="C399" s="3" t="s">
        <v>33</v>
      </c>
      <c r="D399" s="3" t="s">
        <v>131</v>
      </c>
      <c r="E399" s="3" t="s">
        <v>390</v>
      </c>
      <c r="F399" s="3" t="s">
        <v>53</v>
      </c>
      <c r="G399" s="188">
        <f>+G400</f>
        <v>47.850899999999996</v>
      </c>
      <c r="H399" s="188">
        <f t="shared" ref="H399" si="156">+H400</f>
        <v>47.850899999999996</v>
      </c>
      <c r="I399" s="274">
        <f t="shared" si="131"/>
        <v>100</v>
      </c>
      <c r="J399" s="191">
        <f>J398-I398</f>
        <v>32.618670000000009</v>
      </c>
      <c r="L399" s="200"/>
      <c r="M399" s="200"/>
    </row>
    <row r="400" spans="1:13" s="2" customFormat="1" ht="31.5">
      <c r="A400" s="20" t="s">
        <v>54</v>
      </c>
      <c r="B400" s="3" t="s">
        <v>196</v>
      </c>
      <c r="C400" s="3" t="s">
        <v>33</v>
      </c>
      <c r="D400" s="3" t="s">
        <v>131</v>
      </c>
      <c r="E400" s="3" t="s">
        <v>390</v>
      </c>
      <c r="F400" s="3" t="s">
        <v>55</v>
      </c>
      <c r="G400" s="188">
        <f>+G401+G402</f>
        <v>47.850899999999996</v>
      </c>
      <c r="H400" s="188">
        <f t="shared" ref="H400" si="157">+H401+H402</f>
        <v>47.850899999999996</v>
      </c>
      <c r="I400" s="274">
        <f t="shared" ref="I400:I463" si="158">H400/G400*100</f>
        <v>100</v>
      </c>
      <c r="J400" s="200"/>
      <c r="L400" s="200"/>
      <c r="M400" s="200"/>
    </row>
    <row r="401" spans="1:13" s="2" customFormat="1" ht="47.25">
      <c r="A401" s="20" t="s">
        <v>150</v>
      </c>
      <c r="B401" s="3" t="s">
        <v>196</v>
      </c>
      <c r="C401" s="3" t="s">
        <v>33</v>
      </c>
      <c r="D401" s="3" t="s">
        <v>131</v>
      </c>
      <c r="E401" s="3" t="s">
        <v>390</v>
      </c>
      <c r="F401" s="3" t="s">
        <v>57</v>
      </c>
      <c r="G401" s="188">
        <v>22.350899999999999</v>
      </c>
      <c r="H401" s="188">
        <v>22.350899999999999</v>
      </c>
      <c r="I401" s="274">
        <f t="shared" si="158"/>
        <v>100</v>
      </c>
      <c r="J401" s="200">
        <v>22.350899999999999</v>
      </c>
      <c r="L401" s="200"/>
      <c r="M401" s="200"/>
    </row>
    <row r="402" spans="1:13" s="2" customFormat="1" ht="47.25">
      <c r="A402" s="20" t="s">
        <v>58</v>
      </c>
      <c r="B402" s="3" t="s">
        <v>196</v>
      </c>
      <c r="C402" s="3" t="s">
        <v>33</v>
      </c>
      <c r="D402" s="3" t="s">
        <v>131</v>
      </c>
      <c r="E402" s="3" t="s">
        <v>390</v>
      </c>
      <c r="F402" s="3" t="s">
        <v>59</v>
      </c>
      <c r="G402" s="188">
        <v>25.5</v>
      </c>
      <c r="H402" s="188">
        <v>25.5</v>
      </c>
      <c r="I402" s="274">
        <f t="shared" si="158"/>
        <v>100</v>
      </c>
      <c r="J402" s="191">
        <f>J401-I401</f>
        <v>-77.649100000000004</v>
      </c>
      <c r="L402" s="200"/>
      <c r="M402" s="200"/>
    </row>
    <row r="403" spans="1:13" s="2" customFormat="1" ht="78.75">
      <c r="A403" s="20" t="s">
        <v>201</v>
      </c>
      <c r="B403" s="3" t="s">
        <v>196</v>
      </c>
      <c r="C403" s="3" t="s">
        <v>33</v>
      </c>
      <c r="D403" s="3" t="s">
        <v>131</v>
      </c>
      <c r="E403" s="3" t="s">
        <v>391</v>
      </c>
      <c r="F403" s="3" t="s">
        <v>17</v>
      </c>
      <c r="G403" s="188">
        <f>+G404</f>
        <v>747.5455199999999</v>
      </c>
      <c r="H403" s="188">
        <f t="shared" ref="H403:H404" si="159">+H404</f>
        <v>747.5455199999999</v>
      </c>
      <c r="I403" s="274">
        <f t="shared" si="158"/>
        <v>100</v>
      </c>
      <c r="J403" s="200"/>
      <c r="L403" s="200"/>
      <c r="M403" s="200"/>
    </row>
    <row r="404" spans="1:13" s="2" customFormat="1" ht="94.5">
      <c r="A404" s="20" t="s">
        <v>42</v>
      </c>
      <c r="B404" s="3" t="s">
        <v>196</v>
      </c>
      <c r="C404" s="3" t="s">
        <v>33</v>
      </c>
      <c r="D404" s="3" t="s">
        <v>131</v>
      </c>
      <c r="E404" s="3" t="s">
        <v>391</v>
      </c>
      <c r="F404" s="3" t="s">
        <v>43</v>
      </c>
      <c r="G404" s="188">
        <f>+G405</f>
        <v>747.5455199999999</v>
      </c>
      <c r="H404" s="188">
        <f t="shared" si="159"/>
        <v>747.5455199999999</v>
      </c>
      <c r="I404" s="274">
        <f t="shared" si="158"/>
        <v>100</v>
      </c>
      <c r="J404" s="200"/>
      <c r="L404" s="200"/>
      <c r="M404" s="200"/>
    </row>
    <row r="405" spans="1:13" s="2" customFormat="1" ht="47.25">
      <c r="A405" s="20" t="s">
        <v>74</v>
      </c>
      <c r="B405" s="3" t="s">
        <v>196</v>
      </c>
      <c r="C405" s="3" t="s">
        <v>33</v>
      </c>
      <c r="D405" s="3" t="s">
        <v>131</v>
      </c>
      <c r="E405" s="3" t="s">
        <v>391</v>
      </c>
      <c r="F405" s="3" t="s">
        <v>75</v>
      </c>
      <c r="G405" s="188">
        <f>+G406+G407+G408</f>
        <v>747.5455199999999</v>
      </c>
      <c r="H405" s="188">
        <f t="shared" ref="H405" si="160">+H406+H407+H408</f>
        <v>747.5455199999999</v>
      </c>
      <c r="I405" s="274">
        <f t="shared" si="158"/>
        <v>100</v>
      </c>
      <c r="J405" s="200"/>
      <c r="L405" s="200"/>
      <c r="M405" s="200"/>
    </row>
    <row r="406" spans="1:13" s="2" customFormat="1" ht="15.75">
      <c r="A406" s="20" t="s">
        <v>46</v>
      </c>
      <c r="B406" s="3" t="s">
        <v>196</v>
      </c>
      <c r="C406" s="3" t="s">
        <v>33</v>
      </c>
      <c r="D406" s="3" t="s">
        <v>131</v>
      </c>
      <c r="E406" s="3" t="s">
        <v>391</v>
      </c>
      <c r="F406" s="3" t="s">
        <v>76</v>
      </c>
      <c r="G406" s="188">
        <v>575.06107999999995</v>
      </c>
      <c r="H406" s="188">
        <v>575.06107999999995</v>
      </c>
      <c r="I406" s="274">
        <f t="shared" si="158"/>
        <v>100</v>
      </c>
      <c r="J406" s="200">
        <v>575.06107999999995</v>
      </c>
      <c r="L406" s="200"/>
      <c r="M406" s="200"/>
    </row>
    <row r="407" spans="1:13" s="2" customFormat="1" ht="31.5" hidden="1">
      <c r="A407" s="20" t="s">
        <v>48</v>
      </c>
      <c r="B407" s="3" t="s">
        <v>196</v>
      </c>
      <c r="C407" s="3" t="s">
        <v>33</v>
      </c>
      <c r="D407" s="3" t="s">
        <v>131</v>
      </c>
      <c r="E407" s="3" t="s">
        <v>391</v>
      </c>
      <c r="F407" s="3" t="s">
        <v>77</v>
      </c>
      <c r="G407" s="188"/>
      <c r="H407" s="188"/>
      <c r="I407" s="274" t="e">
        <f t="shared" si="158"/>
        <v>#DIV/0!</v>
      </c>
      <c r="J407" s="200"/>
      <c r="L407" s="200"/>
      <c r="M407" s="200"/>
    </row>
    <row r="408" spans="1:13" s="2" customFormat="1" ht="78.75">
      <c r="A408" s="20" t="s">
        <v>78</v>
      </c>
      <c r="B408" s="3" t="s">
        <v>196</v>
      </c>
      <c r="C408" s="3" t="s">
        <v>33</v>
      </c>
      <c r="D408" s="3" t="s">
        <v>131</v>
      </c>
      <c r="E408" s="3" t="s">
        <v>391</v>
      </c>
      <c r="F408" s="3" t="s">
        <v>79</v>
      </c>
      <c r="G408" s="188">
        <v>172.48444000000001</v>
      </c>
      <c r="H408" s="188">
        <v>172.48444000000001</v>
      </c>
      <c r="I408" s="274">
        <f t="shared" si="158"/>
        <v>100</v>
      </c>
      <c r="J408" s="191">
        <v>172.48444000000001</v>
      </c>
      <c r="L408" s="200"/>
      <c r="M408" s="200"/>
    </row>
    <row r="409" spans="1:13" ht="31.5">
      <c r="A409" s="165" t="s">
        <v>202</v>
      </c>
      <c r="B409" s="12" t="s">
        <v>203</v>
      </c>
      <c r="C409" s="12"/>
      <c r="D409" s="12"/>
      <c r="E409" s="12"/>
      <c r="F409" s="12"/>
      <c r="G409" s="236">
        <f>+G410+G524+G539+G555+G579+G598+G615+G639+G665</f>
        <v>32299.713640000002</v>
      </c>
      <c r="H409" s="236">
        <f>+H410+H524+H539+H555+H579+H598+H615+H639+H665</f>
        <v>32205.046859999999</v>
      </c>
      <c r="I409" s="274">
        <f t="shared" si="158"/>
        <v>99.706911395391543</v>
      </c>
      <c r="J409" s="191">
        <v>32205.046859999999</v>
      </c>
    </row>
    <row r="410" spans="1:13" ht="15.75">
      <c r="A410" s="20" t="s">
        <v>204</v>
      </c>
      <c r="B410" s="3" t="s">
        <v>203</v>
      </c>
      <c r="C410" s="3" t="s">
        <v>33</v>
      </c>
      <c r="D410" s="3" t="s">
        <v>28</v>
      </c>
      <c r="E410" s="3" t="s">
        <v>29</v>
      </c>
      <c r="F410" s="3" t="s">
        <v>17</v>
      </c>
      <c r="G410" s="188">
        <f>+G411+G418+G447+G453+G459</f>
        <v>21746.690190000001</v>
      </c>
      <c r="H410" s="188">
        <f t="shared" ref="H410" si="161">+H411+H418+H447+H453+H459</f>
        <v>21745.2952</v>
      </c>
      <c r="I410" s="274">
        <f t="shared" si="158"/>
        <v>99.99358527671194</v>
      </c>
      <c r="J410" s="191">
        <f>J409-H409</f>
        <v>0</v>
      </c>
    </row>
    <row r="411" spans="1:13" ht="63">
      <c r="A411" s="20" t="s">
        <v>205</v>
      </c>
      <c r="B411" s="3" t="s">
        <v>203</v>
      </c>
      <c r="C411" s="3" t="s">
        <v>33</v>
      </c>
      <c r="D411" s="3" t="s">
        <v>16</v>
      </c>
      <c r="E411" s="3" t="s">
        <v>29</v>
      </c>
      <c r="F411" s="3" t="s">
        <v>17</v>
      </c>
      <c r="G411" s="188">
        <f>+G412</f>
        <v>1197.6484399999999</v>
      </c>
      <c r="H411" s="188">
        <f t="shared" ref="H411" si="162">+H412</f>
        <v>1197.6484399999999</v>
      </c>
      <c r="I411" s="274">
        <f t="shared" si="158"/>
        <v>100</v>
      </c>
    </row>
    <row r="412" spans="1:13" ht="47.25">
      <c r="A412" s="20" t="s">
        <v>206</v>
      </c>
      <c r="B412" s="3" t="s">
        <v>203</v>
      </c>
      <c r="C412" s="3" t="s">
        <v>33</v>
      </c>
      <c r="D412" s="3" t="s">
        <v>16</v>
      </c>
      <c r="E412" s="3" t="s">
        <v>352</v>
      </c>
      <c r="F412" s="3" t="s">
        <v>17</v>
      </c>
      <c r="G412" s="188">
        <f>+G413</f>
        <v>1197.6484399999999</v>
      </c>
      <c r="H412" s="188">
        <f t="shared" ref="H412:H414" si="163">+H413</f>
        <v>1197.6484399999999</v>
      </c>
      <c r="I412" s="274">
        <f t="shared" si="158"/>
        <v>100</v>
      </c>
    </row>
    <row r="413" spans="1:13" ht="15.75">
      <c r="A413" s="20" t="s">
        <v>207</v>
      </c>
      <c r="B413" s="3" t="s">
        <v>203</v>
      </c>
      <c r="C413" s="3" t="s">
        <v>33</v>
      </c>
      <c r="D413" s="3" t="s">
        <v>16</v>
      </c>
      <c r="E413" s="3" t="s">
        <v>342</v>
      </c>
      <c r="F413" s="3" t="s">
        <v>17</v>
      </c>
      <c r="G413" s="188">
        <f>+G414</f>
        <v>1197.6484399999999</v>
      </c>
      <c r="H413" s="188">
        <f t="shared" si="163"/>
        <v>1197.6484399999999</v>
      </c>
      <c r="I413" s="274">
        <f t="shared" si="158"/>
        <v>100</v>
      </c>
    </row>
    <row r="414" spans="1:13" ht="94.5">
      <c r="A414" s="20" t="s">
        <v>42</v>
      </c>
      <c r="B414" s="3" t="s">
        <v>203</v>
      </c>
      <c r="C414" s="3" t="s">
        <v>33</v>
      </c>
      <c r="D414" s="3" t="s">
        <v>16</v>
      </c>
      <c r="E414" s="3" t="s">
        <v>392</v>
      </c>
      <c r="F414" s="3" t="s">
        <v>43</v>
      </c>
      <c r="G414" s="188">
        <f>+G415</f>
        <v>1197.6484399999999</v>
      </c>
      <c r="H414" s="188">
        <f t="shared" si="163"/>
        <v>1197.6484399999999</v>
      </c>
      <c r="I414" s="274">
        <f t="shared" si="158"/>
        <v>100</v>
      </c>
    </row>
    <row r="415" spans="1:13" ht="47.25">
      <c r="A415" s="20" t="s">
        <v>74</v>
      </c>
      <c r="B415" s="3" t="s">
        <v>203</v>
      </c>
      <c r="C415" s="3" t="s">
        <v>33</v>
      </c>
      <c r="D415" s="3" t="s">
        <v>16</v>
      </c>
      <c r="E415" s="3" t="s">
        <v>392</v>
      </c>
      <c r="F415" s="3" t="s">
        <v>75</v>
      </c>
      <c r="G415" s="188">
        <f>+G416+G417</f>
        <v>1197.6484399999999</v>
      </c>
      <c r="H415" s="188">
        <f t="shared" ref="H415" si="164">+H416+H417</f>
        <v>1197.6484399999999</v>
      </c>
      <c r="I415" s="274">
        <f t="shared" si="158"/>
        <v>100</v>
      </c>
    </row>
    <row r="416" spans="1:13" ht="15.75">
      <c r="A416" s="20" t="s">
        <v>46</v>
      </c>
      <c r="B416" s="3" t="s">
        <v>203</v>
      </c>
      <c r="C416" s="3" t="s">
        <v>33</v>
      </c>
      <c r="D416" s="3" t="s">
        <v>16</v>
      </c>
      <c r="E416" s="3" t="s">
        <v>392</v>
      </c>
      <c r="F416" s="3" t="s">
        <v>76</v>
      </c>
      <c r="G416" s="188">
        <v>924.48172</v>
      </c>
      <c r="H416" s="188">
        <v>924.48172</v>
      </c>
      <c r="I416" s="274">
        <f t="shared" si="158"/>
        <v>100</v>
      </c>
      <c r="J416" s="200">
        <v>924.48172</v>
      </c>
    </row>
    <row r="417" spans="1:10" ht="78.75">
      <c r="A417" s="20" t="s">
        <v>78</v>
      </c>
      <c r="B417" s="3" t="s">
        <v>203</v>
      </c>
      <c r="C417" s="3" t="s">
        <v>33</v>
      </c>
      <c r="D417" s="3" t="s">
        <v>16</v>
      </c>
      <c r="E417" s="3" t="s">
        <v>392</v>
      </c>
      <c r="F417" s="3" t="s">
        <v>79</v>
      </c>
      <c r="G417" s="188">
        <v>273.16672</v>
      </c>
      <c r="H417" s="188">
        <v>273.16672</v>
      </c>
      <c r="I417" s="274">
        <f t="shared" si="158"/>
        <v>100</v>
      </c>
      <c r="J417" s="191">
        <v>273.16672</v>
      </c>
    </row>
    <row r="418" spans="1:10" ht="94.5">
      <c r="A418" s="20" t="s">
        <v>208</v>
      </c>
      <c r="B418" s="3" t="s">
        <v>203</v>
      </c>
      <c r="C418" s="3" t="s">
        <v>33</v>
      </c>
      <c r="D418" s="3" t="s">
        <v>71</v>
      </c>
      <c r="E418" s="3" t="s">
        <v>29</v>
      </c>
      <c r="F418" s="3" t="s">
        <v>17</v>
      </c>
      <c r="G418" s="188">
        <f>+G419+G436+G441</f>
        <v>16022.793940000001</v>
      </c>
      <c r="H418" s="188">
        <f>+H419+H436+H441</f>
        <v>16022.19095</v>
      </c>
      <c r="I418" s="274">
        <f t="shared" si="158"/>
        <v>99.996236673814437</v>
      </c>
      <c r="J418" s="191">
        <f>J417-I417</f>
        <v>173.16672</v>
      </c>
    </row>
    <row r="419" spans="1:10" ht="15.75">
      <c r="A419" s="20" t="s">
        <v>149</v>
      </c>
      <c r="B419" s="3" t="s">
        <v>203</v>
      </c>
      <c r="C419" s="3" t="s">
        <v>33</v>
      </c>
      <c r="D419" s="3" t="s">
        <v>71</v>
      </c>
      <c r="E419" s="3" t="s">
        <v>343</v>
      </c>
      <c r="F419" s="3" t="s">
        <v>17</v>
      </c>
      <c r="G419" s="188">
        <f>+G420+G425+G429</f>
        <v>15872.793940000001</v>
      </c>
      <c r="H419" s="188">
        <f t="shared" ref="H419" si="165">+H420+H425+H429</f>
        <v>15872.19095</v>
      </c>
      <c r="I419" s="274">
        <f t="shared" si="158"/>
        <v>99.996201109884737</v>
      </c>
    </row>
    <row r="420" spans="1:10" ht="94.5">
      <c r="A420" s="20" t="s">
        <v>42</v>
      </c>
      <c r="B420" s="3" t="s">
        <v>203</v>
      </c>
      <c r="C420" s="3" t="s">
        <v>33</v>
      </c>
      <c r="D420" s="3" t="s">
        <v>71</v>
      </c>
      <c r="E420" s="3" t="s">
        <v>343</v>
      </c>
      <c r="F420" s="3" t="s">
        <v>43</v>
      </c>
      <c r="G420" s="188">
        <f>+G421</f>
        <v>11215.691800000001</v>
      </c>
      <c r="H420" s="188">
        <f t="shared" ref="H420" si="166">+H421</f>
        <v>11215.691800000001</v>
      </c>
      <c r="I420" s="274">
        <f t="shared" si="158"/>
        <v>100</v>
      </c>
    </row>
    <row r="421" spans="1:10" s="200" customFormat="1" ht="47.25">
      <c r="A421" s="20" t="s">
        <v>74</v>
      </c>
      <c r="B421" s="3" t="s">
        <v>203</v>
      </c>
      <c r="C421" s="3" t="s">
        <v>33</v>
      </c>
      <c r="D421" s="3" t="s">
        <v>71</v>
      </c>
      <c r="E421" s="3" t="s">
        <v>343</v>
      </c>
      <c r="F421" s="3" t="s">
        <v>75</v>
      </c>
      <c r="G421" s="188">
        <f>+G422+G423+G424</f>
        <v>11215.691800000001</v>
      </c>
      <c r="H421" s="188">
        <f t="shared" ref="H421" si="167">+H422+H423+H424</f>
        <v>11215.691800000001</v>
      </c>
      <c r="I421" s="274">
        <f t="shared" si="158"/>
        <v>100</v>
      </c>
    </row>
    <row r="422" spans="1:10" s="200" customFormat="1" ht="15.75">
      <c r="A422" s="20" t="s">
        <v>46</v>
      </c>
      <c r="B422" s="3" t="s">
        <v>203</v>
      </c>
      <c r="C422" s="3" t="s">
        <v>33</v>
      </c>
      <c r="D422" s="3" t="s">
        <v>71</v>
      </c>
      <c r="E422" s="3" t="s">
        <v>343</v>
      </c>
      <c r="F422" s="3" t="s">
        <v>76</v>
      </c>
      <c r="G422" s="188">
        <v>8591.5972600000005</v>
      </c>
      <c r="H422" s="188">
        <v>8591.5972600000005</v>
      </c>
      <c r="I422" s="274">
        <f t="shared" si="158"/>
        <v>100</v>
      </c>
      <c r="J422" s="200">
        <v>8591.5972600000005</v>
      </c>
    </row>
    <row r="423" spans="1:10" s="200" customFormat="1" ht="31.5">
      <c r="A423" s="20" t="s">
        <v>48</v>
      </c>
      <c r="B423" s="3" t="s">
        <v>203</v>
      </c>
      <c r="C423" s="3" t="s">
        <v>33</v>
      </c>
      <c r="D423" s="3" t="s">
        <v>71</v>
      </c>
      <c r="E423" s="3" t="s">
        <v>343</v>
      </c>
      <c r="F423" s="3" t="s">
        <v>77</v>
      </c>
      <c r="G423" s="188">
        <v>51.066009999999999</v>
      </c>
      <c r="H423" s="188">
        <v>51.066009999999999</v>
      </c>
      <c r="I423" s="274">
        <f t="shared" si="158"/>
        <v>100</v>
      </c>
      <c r="J423" s="191">
        <v>51.066009999999999</v>
      </c>
    </row>
    <row r="424" spans="1:10" s="200" customFormat="1" ht="78.75">
      <c r="A424" s="20" t="s">
        <v>78</v>
      </c>
      <c r="B424" s="3" t="s">
        <v>203</v>
      </c>
      <c r="C424" s="3" t="s">
        <v>33</v>
      </c>
      <c r="D424" s="3" t="s">
        <v>71</v>
      </c>
      <c r="E424" s="3" t="s">
        <v>343</v>
      </c>
      <c r="F424" s="3" t="s">
        <v>79</v>
      </c>
      <c r="G424" s="188">
        <v>2573.02853</v>
      </c>
      <c r="H424" s="188">
        <v>2573.02853</v>
      </c>
      <c r="I424" s="274">
        <f t="shared" si="158"/>
        <v>100</v>
      </c>
      <c r="J424" s="191">
        <v>2573.02853</v>
      </c>
    </row>
    <row r="425" spans="1:10" s="200" customFormat="1" ht="31.5">
      <c r="A425" s="20" t="s">
        <v>52</v>
      </c>
      <c r="B425" s="3" t="s">
        <v>203</v>
      </c>
      <c r="C425" s="3" t="s">
        <v>33</v>
      </c>
      <c r="D425" s="3" t="s">
        <v>71</v>
      </c>
      <c r="E425" s="3" t="s">
        <v>343</v>
      </c>
      <c r="F425" s="3" t="s">
        <v>53</v>
      </c>
      <c r="G425" s="188">
        <f>+G426</f>
        <v>4355.77214</v>
      </c>
      <c r="H425" s="188">
        <f t="shared" ref="H425" si="168">+H426</f>
        <v>4355.17569</v>
      </c>
      <c r="I425" s="274">
        <f t="shared" si="158"/>
        <v>99.986306675812472</v>
      </c>
      <c r="J425" s="191">
        <f>J427-I427</f>
        <v>300.41201314459749</v>
      </c>
    </row>
    <row r="426" spans="1:10" s="200" customFormat="1" ht="31.5">
      <c r="A426" s="20" t="s">
        <v>54</v>
      </c>
      <c r="B426" s="3" t="s">
        <v>203</v>
      </c>
      <c r="C426" s="3" t="s">
        <v>33</v>
      </c>
      <c r="D426" s="3" t="s">
        <v>71</v>
      </c>
      <c r="E426" s="3" t="s">
        <v>343</v>
      </c>
      <c r="F426" s="3" t="s">
        <v>55</v>
      </c>
      <c r="G426" s="188">
        <f>+G427+G428</f>
        <v>4355.77214</v>
      </c>
      <c r="H426" s="188">
        <f t="shared" ref="H426" si="169">+H427+H428</f>
        <v>4355.17569</v>
      </c>
      <c r="I426" s="274">
        <f t="shared" si="158"/>
        <v>99.986306675812472</v>
      </c>
    </row>
    <row r="427" spans="1:10" s="200" customFormat="1" ht="47.25">
      <c r="A427" s="20" t="s">
        <v>150</v>
      </c>
      <c r="B427" s="3" t="s">
        <v>203</v>
      </c>
      <c r="C427" s="3" t="s">
        <v>33</v>
      </c>
      <c r="D427" s="3" t="s">
        <v>71</v>
      </c>
      <c r="E427" s="3" t="s">
        <v>343</v>
      </c>
      <c r="F427" s="3" t="s">
        <v>57</v>
      </c>
      <c r="G427" s="188">
        <v>400.39756999999997</v>
      </c>
      <c r="H427" s="188">
        <v>400.33974000000001</v>
      </c>
      <c r="I427" s="274">
        <f t="shared" si="158"/>
        <v>99.985556855402507</v>
      </c>
      <c r="J427" s="200">
        <v>400.39756999999997</v>
      </c>
    </row>
    <row r="428" spans="1:10" s="200" customFormat="1" ht="47.25">
      <c r="A428" s="20" t="s">
        <v>58</v>
      </c>
      <c r="B428" s="3" t="s">
        <v>203</v>
      </c>
      <c r="C428" s="3" t="s">
        <v>33</v>
      </c>
      <c r="D428" s="3" t="s">
        <v>71</v>
      </c>
      <c r="E428" s="3" t="s">
        <v>343</v>
      </c>
      <c r="F428" s="3" t="s">
        <v>59</v>
      </c>
      <c r="G428" s="188">
        <v>3955.3745699999999</v>
      </c>
      <c r="H428" s="188">
        <v>3954.8359500000001</v>
      </c>
      <c r="I428" s="274">
        <f t="shared" si="158"/>
        <v>99.986382579185161</v>
      </c>
      <c r="J428" s="200">
        <v>3955.3745699999999</v>
      </c>
    </row>
    <row r="429" spans="1:10" s="200" customFormat="1" ht="15.75">
      <c r="A429" s="20" t="s">
        <v>60</v>
      </c>
      <c r="B429" s="3" t="s">
        <v>203</v>
      </c>
      <c r="C429" s="3" t="s">
        <v>33</v>
      </c>
      <c r="D429" s="3" t="s">
        <v>71</v>
      </c>
      <c r="E429" s="3" t="s">
        <v>343</v>
      </c>
      <c r="F429" s="3" t="s">
        <v>61</v>
      </c>
      <c r="G429" s="188">
        <f>G430+G432</f>
        <v>301.33</v>
      </c>
      <c r="H429" s="188">
        <f t="shared" ref="H429" si="170">H430+H432</f>
        <v>301.32345999999995</v>
      </c>
      <c r="I429" s="274">
        <f t="shared" si="158"/>
        <v>99.997829622009078</v>
      </c>
      <c r="J429" s="191">
        <f>J428-I428</f>
        <v>3855.3881874208146</v>
      </c>
    </row>
    <row r="430" spans="1:10" s="200" customFormat="1" ht="15.75">
      <c r="A430" s="20" t="s">
        <v>573</v>
      </c>
      <c r="B430" s="3" t="s">
        <v>203</v>
      </c>
      <c r="C430" s="3" t="s">
        <v>33</v>
      </c>
      <c r="D430" s="3" t="s">
        <v>71</v>
      </c>
      <c r="E430" s="3" t="s">
        <v>343</v>
      </c>
      <c r="F430" s="3" t="s">
        <v>570</v>
      </c>
      <c r="G430" s="188">
        <f>+G431</f>
        <v>3</v>
      </c>
      <c r="H430" s="188">
        <f>+H431</f>
        <v>3</v>
      </c>
      <c r="I430" s="274">
        <f t="shared" si="158"/>
        <v>100</v>
      </c>
    </row>
    <row r="431" spans="1:10" s="200" customFormat="1" ht="63">
      <c r="A431" s="20" t="s">
        <v>572</v>
      </c>
      <c r="B431" s="3" t="s">
        <v>203</v>
      </c>
      <c r="C431" s="3" t="s">
        <v>33</v>
      </c>
      <c r="D431" s="3" t="s">
        <v>71</v>
      </c>
      <c r="E431" s="3" t="s">
        <v>343</v>
      </c>
      <c r="F431" s="3" t="s">
        <v>571</v>
      </c>
      <c r="G431" s="188">
        <v>3</v>
      </c>
      <c r="H431" s="188">
        <v>3</v>
      </c>
      <c r="I431" s="274">
        <f t="shared" si="158"/>
        <v>100</v>
      </c>
    </row>
    <row r="432" spans="1:10" s="200" customFormat="1" ht="63">
      <c r="A432" s="20" t="s">
        <v>81</v>
      </c>
      <c r="B432" s="3" t="s">
        <v>203</v>
      </c>
      <c r="C432" s="3" t="s">
        <v>33</v>
      </c>
      <c r="D432" s="3" t="s">
        <v>71</v>
      </c>
      <c r="E432" s="3" t="s">
        <v>343</v>
      </c>
      <c r="F432" s="3" t="s">
        <v>63</v>
      </c>
      <c r="G432" s="188">
        <f>+G433+G434+G435</f>
        <v>298.33</v>
      </c>
      <c r="H432" s="188">
        <f t="shared" ref="H432" si="171">+H433+H434+H435</f>
        <v>298.32345999999995</v>
      </c>
      <c r="I432" s="274">
        <f t="shared" si="158"/>
        <v>99.997807796735145</v>
      </c>
    </row>
    <row r="433" spans="1:13" s="200" customFormat="1" ht="26.25" customHeight="1">
      <c r="A433" s="20" t="s">
        <v>64</v>
      </c>
      <c r="B433" s="3" t="s">
        <v>203</v>
      </c>
      <c r="C433" s="3" t="s">
        <v>33</v>
      </c>
      <c r="D433" s="3" t="s">
        <v>71</v>
      </c>
      <c r="E433" s="3" t="s">
        <v>343</v>
      </c>
      <c r="F433" s="3" t="s">
        <v>65</v>
      </c>
      <c r="G433" s="188">
        <v>56.87</v>
      </c>
      <c r="H433" s="188">
        <v>56.867359999999998</v>
      </c>
      <c r="I433" s="274">
        <f t="shared" si="158"/>
        <v>99.995357833655703</v>
      </c>
      <c r="J433" s="200">
        <v>56.87</v>
      </c>
    </row>
    <row r="434" spans="1:13" s="200" customFormat="1" ht="27.75" customHeight="1">
      <c r="A434" s="20" t="s">
        <v>66</v>
      </c>
      <c r="B434" s="3" t="s">
        <v>203</v>
      </c>
      <c r="C434" s="3" t="s">
        <v>33</v>
      </c>
      <c r="D434" s="3" t="s">
        <v>71</v>
      </c>
      <c r="E434" s="3" t="s">
        <v>343</v>
      </c>
      <c r="F434" s="3" t="s">
        <v>67</v>
      </c>
      <c r="G434" s="188">
        <v>42.83</v>
      </c>
      <c r="H434" s="188">
        <v>42.826999999999998</v>
      </c>
      <c r="I434" s="274">
        <f t="shared" si="158"/>
        <v>99.992995563857107</v>
      </c>
      <c r="J434" s="191">
        <v>42.83</v>
      </c>
    </row>
    <row r="435" spans="1:13" s="200" customFormat="1" ht="15.75">
      <c r="A435" s="27" t="s">
        <v>210</v>
      </c>
      <c r="B435" s="3" t="s">
        <v>203</v>
      </c>
      <c r="C435" s="3" t="s">
        <v>33</v>
      </c>
      <c r="D435" s="3" t="s">
        <v>71</v>
      </c>
      <c r="E435" s="3" t="s">
        <v>343</v>
      </c>
      <c r="F435" s="3" t="s">
        <v>211</v>
      </c>
      <c r="G435" s="188">
        <v>198.63</v>
      </c>
      <c r="H435" s="188">
        <v>198.62909999999999</v>
      </c>
      <c r="I435" s="274">
        <f t="shared" si="158"/>
        <v>99.999546896239238</v>
      </c>
      <c r="J435" s="191">
        <v>198.63</v>
      </c>
    </row>
    <row r="436" spans="1:13" s="200" customFormat="1" ht="110.25" hidden="1">
      <c r="A436" s="21" t="s">
        <v>209</v>
      </c>
      <c r="B436" s="3" t="s">
        <v>203</v>
      </c>
      <c r="C436" s="3" t="s">
        <v>33</v>
      </c>
      <c r="D436" s="3" t="s">
        <v>71</v>
      </c>
      <c r="E436" s="3" t="s">
        <v>274</v>
      </c>
      <c r="F436" s="3" t="s">
        <v>17</v>
      </c>
      <c r="G436" s="188">
        <f>+G437</f>
        <v>0</v>
      </c>
      <c r="H436" s="188">
        <f t="shared" ref="H436:H439" si="172">+H437</f>
        <v>0</v>
      </c>
      <c r="I436" s="274" t="e">
        <f t="shared" si="158"/>
        <v>#DIV/0!</v>
      </c>
    </row>
    <row r="437" spans="1:13" s="200" customFormat="1" ht="15.75" hidden="1">
      <c r="A437" s="20" t="s">
        <v>149</v>
      </c>
      <c r="B437" s="3" t="s">
        <v>203</v>
      </c>
      <c r="C437" s="3" t="s">
        <v>33</v>
      </c>
      <c r="D437" s="3" t="s">
        <v>71</v>
      </c>
      <c r="E437" s="3" t="s">
        <v>274</v>
      </c>
      <c r="F437" s="3" t="s">
        <v>17</v>
      </c>
      <c r="G437" s="188">
        <f>+G438</f>
        <v>0</v>
      </c>
      <c r="H437" s="188">
        <f t="shared" si="172"/>
        <v>0</v>
      </c>
      <c r="I437" s="274" t="e">
        <f t="shared" si="158"/>
        <v>#DIV/0!</v>
      </c>
    </row>
    <row r="438" spans="1:13" s="200" customFormat="1" ht="94.5" hidden="1">
      <c r="A438" s="20" t="s">
        <v>42</v>
      </c>
      <c r="B438" s="3" t="s">
        <v>203</v>
      </c>
      <c r="C438" s="3" t="s">
        <v>33</v>
      </c>
      <c r="D438" s="3" t="s">
        <v>71</v>
      </c>
      <c r="E438" s="3" t="s">
        <v>274</v>
      </c>
      <c r="F438" s="3" t="s">
        <v>43</v>
      </c>
      <c r="G438" s="188">
        <f>+G439</f>
        <v>0</v>
      </c>
      <c r="H438" s="188">
        <f t="shared" si="172"/>
        <v>0</v>
      </c>
      <c r="I438" s="274" t="e">
        <f t="shared" si="158"/>
        <v>#DIV/0!</v>
      </c>
    </row>
    <row r="439" spans="1:13" s="200" customFormat="1" ht="47.25" hidden="1">
      <c r="A439" s="20" t="s">
        <v>74</v>
      </c>
      <c r="B439" s="3" t="s">
        <v>203</v>
      </c>
      <c r="C439" s="3" t="s">
        <v>33</v>
      </c>
      <c r="D439" s="3" t="s">
        <v>71</v>
      </c>
      <c r="E439" s="3" t="s">
        <v>274</v>
      </c>
      <c r="F439" s="3" t="s">
        <v>75</v>
      </c>
      <c r="G439" s="188">
        <f>+G440</f>
        <v>0</v>
      </c>
      <c r="H439" s="188">
        <f t="shared" si="172"/>
        <v>0</v>
      </c>
      <c r="I439" s="274" t="e">
        <f t="shared" si="158"/>
        <v>#DIV/0!</v>
      </c>
    </row>
    <row r="440" spans="1:13" s="200" customFormat="1" ht="31.5" hidden="1">
      <c r="A440" s="20" t="s">
        <v>48</v>
      </c>
      <c r="B440" s="3" t="s">
        <v>203</v>
      </c>
      <c r="C440" s="3" t="s">
        <v>33</v>
      </c>
      <c r="D440" s="3" t="s">
        <v>71</v>
      </c>
      <c r="E440" s="3" t="s">
        <v>274</v>
      </c>
      <c r="F440" s="3" t="s">
        <v>77</v>
      </c>
      <c r="G440" s="188"/>
      <c r="H440" s="188"/>
      <c r="I440" s="274" t="e">
        <f t="shared" si="158"/>
        <v>#DIV/0!</v>
      </c>
    </row>
    <row r="441" spans="1:13" s="200" customFormat="1" ht="90" customHeight="1">
      <c r="A441" s="20" t="s">
        <v>603</v>
      </c>
      <c r="B441" s="3" t="s">
        <v>203</v>
      </c>
      <c r="C441" s="3" t="s">
        <v>33</v>
      </c>
      <c r="D441" s="3" t="s">
        <v>71</v>
      </c>
      <c r="E441" s="3" t="s">
        <v>595</v>
      </c>
      <c r="F441" s="3"/>
      <c r="G441" s="188">
        <f>+G442</f>
        <v>150</v>
      </c>
      <c r="H441" s="188">
        <f t="shared" ref="H441:H445" si="173">+H442</f>
        <v>150</v>
      </c>
      <c r="I441" s="274">
        <f t="shared" si="158"/>
        <v>100</v>
      </c>
      <c r="J441" s="191">
        <f>I435-J435</f>
        <v>-98.630453103760757</v>
      </c>
    </row>
    <row r="442" spans="1:13" s="200" customFormat="1" ht="27.75" customHeight="1">
      <c r="A442" s="20" t="s">
        <v>212</v>
      </c>
      <c r="B442" s="3" t="s">
        <v>203</v>
      </c>
      <c r="C442" s="3" t="s">
        <v>33</v>
      </c>
      <c r="D442" s="3" t="s">
        <v>71</v>
      </c>
      <c r="E442" s="3" t="s">
        <v>596</v>
      </c>
      <c r="F442" s="3"/>
      <c r="G442" s="188">
        <f>+G443</f>
        <v>150</v>
      </c>
      <c r="H442" s="188">
        <f t="shared" si="173"/>
        <v>150</v>
      </c>
      <c r="I442" s="274">
        <f t="shared" si="158"/>
        <v>100</v>
      </c>
    </row>
    <row r="443" spans="1:13" s="200" customFormat="1" ht="30" customHeight="1">
      <c r="A443" s="20" t="s">
        <v>213</v>
      </c>
      <c r="B443" s="3" t="s">
        <v>203</v>
      </c>
      <c r="C443" s="3" t="s">
        <v>33</v>
      </c>
      <c r="D443" s="3" t="s">
        <v>71</v>
      </c>
      <c r="E443" s="3" t="s">
        <v>597</v>
      </c>
      <c r="F443" s="3"/>
      <c r="G443" s="188">
        <f>+G444</f>
        <v>150</v>
      </c>
      <c r="H443" s="188">
        <f t="shared" si="173"/>
        <v>150</v>
      </c>
      <c r="I443" s="274">
        <f t="shared" si="158"/>
        <v>100</v>
      </c>
    </row>
    <row r="444" spans="1:13" s="2" customFormat="1" ht="29.25" customHeight="1">
      <c r="A444" s="20" t="s">
        <v>52</v>
      </c>
      <c r="B444" s="3" t="s">
        <v>203</v>
      </c>
      <c r="C444" s="3" t="s">
        <v>33</v>
      </c>
      <c r="D444" s="3" t="s">
        <v>71</v>
      </c>
      <c r="E444" s="3" t="s">
        <v>597</v>
      </c>
      <c r="F444" s="3" t="s">
        <v>53</v>
      </c>
      <c r="G444" s="188">
        <f>+G445</f>
        <v>150</v>
      </c>
      <c r="H444" s="188">
        <f t="shared" si="173"/>
        <v>150</v>
      </c>
      <c r="I444" s="274">
        <f t="shared" si="158"/>
        <v>100</v>
      </c>
      <c r="J444" s="200"/>
      <c r="L444" s="200"/>
      <c r="M444" s="200"/>
    </row>
    <row r="445" spans="1:13" s="2" customFormat="1" ht="30.75" customHeight="1">
      <c r="A445" s="20" t="s">
        <v>54</v>
      </c>
      <c r="B445" s="3" t="s">
        <v>203</v>
      </c>
      <c r="C445" s="3" t="s">
        <v>33</v>
      </c>
      <c r="D445" s="3" t="s">
        <v>71</v>
      </c>
      <c r="E445" s="3" t="s">
        <v>597</v>
      </c>
      <c r="F445" s="3" t="s">
        <v>55</v>
      </c>
      <c r="G445" s="188">
        <f>+G446</f>
        <v>150</v>
      </c>
      <c r="H445" s="188">
        <f t="shared" si="173"/>
        <v>150</v>
      </c>
      <c r="I445" s="274">
        <f t="shared" si="158"/>
        <v>100</v>
      </c>
      <c r="J445" s="200"/>
      <c r="L445" s="200"/>
      <c r="M445" s="200"/>
    </row>
    <row r="446" spans="1:13" s="2" customFormat="1" ht="47.25">
      <c r="A446" s="20" t="s">
        <v>58</v>
      </c>
      <c r="B446" s="3" t="s">
        <v>203</v>
      </c>
      <c r="C446" s="3" t="s">
        <v>33</v>
      </c>
      <c r="D446" s="3" t="s">
        <v>71</v>
      </c>
      <c r="E446" s="3" t="s">
        <v>597</v>
      </c>
      <c r="F446" s="3" t="s">
        <v>59</v>
      </c>
      <c r="G446" s="188">
        <v>150</v>
      </c>
      <c r="H446" s="188">
        <v>150</v>
      </c>
      <c r="I446" s="274">
        <f t="shared" si="158"/>
        <v>100</v>
      </c>
      <c r="J446" s="200"/>
      <c r="L446" s="200"/>
      <c r="M446" s="200"/>
    </row>
    <row r="447" spans="1:13" s="162" customFormat="1" ht="15.75">
      <c r="A447" s="265" t="s">
        <v>600</v>
      </c>
      <c r="B447" s="3" t="s">
        <v>203</v>
      </c>
      <c r="C447" s="3" t="s">
        <v>33</v>
      </c>
      <c r="D447" s="3" t="s">
        <v>147</v>
      </c>
      <c r="E447" s="3"/>
      <c r="F447" s="3"/>
      <c r="G447" s="188">
        <f>G448</f>
        <v>132</v>
      </c>
      <c r="H447" s="188">
        <f t="shared" ref="H447:H449" si="174">H448</f>
        <v>132</v>
      </c>
      <c r="I447" s="274">
        <f t="shared" si="158"/>
        <v>100</v>
      </c>
      <c r="J447" s="238"/>
      <c r="L447" s="238"/>
      <c r="M447" s="238"/>
    </row>
    <row r="448" spans="1:13" s="162" customFormat="1" ht="63">
      <c r="A448" s="264" t="s">
        <v>601</v>
      </c>
      <c r="B448" s="3" t="s">
        <v>203</v>
      </c>
      <c r="C448" s="3" t="s">
        <v>33</v>
      </c>
      <c r="D448" s="3" t="s">
        <v>147</v>
      </c>
      <c r="E448" s="3" t="s">
        <v>602</v>
      </c>
      <c r="F448" s="3"/>
      <c r="G448" s="188">
        <f>G449</f>
        <v>132</v>
      </c>
      <c r="H448" s="188">
        <f t="shared" si="174"/>
        <v>132</v>
      </c>
      <c r="I448" s="274">
        <f t="shared" si="158"/>
        <v>100</v>
      </c>
      <c r="J448" s="238"/>
      <c r="L448" s="238"/>
      <c r="M448" s="238"/>
    </row>
    <row r="449" spans="1:13" s="162" customFormat="1" ht="31.5">
      <c r="A449" s="263" t="s">
        <v>52</v>
      </c>
      <c r="B449" s="3" t="s">
        <v>203</v>
      </c>
      <c r="C449" s="3" t="s">
        <v>33</v>
      </c>
      <c r="D449" s="3" t="s">
        <v>147</v>
      </c>
      <c r="E449" s="3" t="s">
        <v>602</v>
      </c>
      <c r="F449" s="3" t="s">
        <v>53</v>
      </c>
      <c r="G449" s="188">
        <f>G450</f>
        <v>132</v>
      </c>
      <c r="H449" s="188">
        <f t="shared" si="174"/>
        <v>132</v>
      </c>
      <c r="I449" s="274">
        <f t="shared" si="158"/>
        <v>100</v>
      </c>
      <c r="J449" s="238"/>
      <c r="L449" s="238"/>
      <c r="M449" s="238"/>
    </row>
    <row r="450" spans="1:13" s="162" customFormat="1" ht="31.5">
      <c r="A450" s="263" t="s">
        <v>54</v>
      </c>
      <c r="B450" s="3" t="s">
        <v>203</v>
      </c>
      <c r="C450" s="3" t="s">
        <v>33</v>
      </c>
      <c r="D450" s="3" t="s">
        <v>147</v>
      </c>
      <c r="E450" s="3" t="s">
        <v>602</v>
      </c>
      <c r="F450" s="3" t="s">
        <v>55</v>
      </c>
      <c r="G450" s="188">
        <f>G451+G452</f>
        <v>132</v>
      </c>
      <c r="H450" s="188">
        <f>H451+H452</f>
        <v>132</v>
      </c>
      <c r="I450" s="274">
        <f t="shared" si="158"/>
        <v>100</v>
      </c>
      <c r="J450" s="238"/>
      <c r="L450" s="238"/>
      <c r="M450" s="238"/>
    </row>
    <row r="451" spans="1:13" s="162" customFormat="1" ht="47.25">
      <c r="A451" s="263" t="s">
        <v>150</v>
      </c>
      <c r="B451" s="3" t="s">
        <v>203</v>
      </c>
      <c r="C451" s="3" t="s">
        <v>33</v>
      </c>
      <c r="D451" s="3" t="s">
        <v>147</v>
      </c>
      <c r="E451" s="3" t="s">
        <v>602</v>
      </c>
      <c r="F451" s="3" t="s">
        <v>57</v>
      </c>
      <c r="G451" s="188">
        <v>0</v>
      </c>
      <c r="H451" s="188"/>
      <c r="I451" s="274" t="e">
        <f t="shared" si="158"/>
        <v>#DIV/0!</v>
      </c>
      <c r="J451" s="238"/>
      <c r="L451" s="238"/>
      <c r="M451" s="238"/>
    </row>
    <row r="452" spans="1:13" s="162" customFormat="1" ht="47.25">
      <c r="A452" s="263" t="s">
        <v>58</v>
      </c>
      <c r="B452" s="3" t="s">
        <v>203</v>
      </c>
      <c r="C452" s="3" t="s">
        <v>33</v>
      </c>
      <c r="D452" s="3" t="s">
        <v>147</v>
      </c>
      <c r="E452" s="3" t="s">
        <v>602</v>
      </c>
      <c r="F452" s="3" t="s">
        <v>59</v>
      </c>
      <c r="G452" s="188">
        <v>132</v>
      </c>
      <c r="H452" s="188">
        <v>132</v>
      </c>
      <c r="I452" s="274">
        <f t="shared" si="158"/>
        <v>100</v>
      </c>
      <c r="J452" s="238"/>
      <c r="L452" s="238"/>
      <c r="M452" s="238"/>
    </row>
    <row r="453" spans="1:13" s="2" customFormat="1" ht="15.75" hidden="1">
      <c r="A453" s="20" t="s">
        <v>214</v>
      </c>
      <c r="B453" s="3" t="s">
        <v>203</v>
      </c>
      <c r="C453" s="3" t="s">
        <v>33</v>
      </c>
      <c r="D453" s="3" t="s">
        <v>215</v>
      </c>
      <c r="E453" s="3" t="s">
        <v>29</v>
      </c>
      <c r="F453" s="3" t="s">
        <v>17</v>
      </c>
      <c r="G453" s="188">
        <f>+G454</f>
        <v>0</v>
      </c>
      <c r="H453" s="188">
        <f t="shared" ref="H453:H457" si="175">+H454</f>
        <v>0</v>
      </c>
      <c r="I453" s="274" t="e">
        <f t="shared" si="158"/>
        <v>#DIV/0!</v>
      </c>
      <c r="J453" s="200"/>
      <c r="L453" s="200"/>
      <c r="M453" s="200"/>
    </row>
    <row r="454" spans="1:13" s="2" customFormat="1" ht="15.75" hidden="1">
      <c r="A454" s="20" t="s">
        <v>216</v>
      </c>
      <c r="B454" s="3" t="s">
        <v>203</v>
      </c>
      <c r="C454" s="3" t="s">
        <v>33</v>
      </c>
      <c r="D454" s="3" t="s">
        <v>215</v>
      </c>
      <c r="E454" s="3" t="s">
        <v>352</v>
      </c>
      <c r="F454" s="3" t="s">
        <v>17</v>
      </c>
      <c r="G454" s="188">
        <f>+G455</f>
        <v>0</v>
      </c>
      <c r="H454" s="188">
        <f t="shared" si="175"/>
        <v>0</v>
      </c>
      <c r="I454" s="274" t="e">
        <f t="shared" si="158"/>
        <v>#DIV/0!</v>
      </c>
      <c r="J454" s="200"/>
      <c r="L454" s="200"/>
      <c r="M454" s="200"/>
    </row>
    <row r="455" spans="1:13" s="2" customFormat="1" ht="47.25" hidden="1">
      <c r="A455" s="20" t="s">
        <v>603</v>
      </c>
      <c r="B455" s="3" t="s">
        <v>203</v>
      </c>
      <c r="C455" s="3" t="s">
        <v>33</v>
      </c>
      <c r="D455" s="3" t="s">
        <v>215</v>
      </c>
      <c r="E455" s="3" t="s">
        <v>595</v>
      </c>
      <c r="F455" s="3" t="s">
        <v>17</v>
      </c>
      <c r="G455" s="188">
        <f>+G456</f>
        <v>0</v>
      </c>
      <c r="H455" s="188">
        <f t="shared" si="175"/>
        <v>0</v>
      </c>
      <c r="I455" s="274" t="e">
        <f t="shared" si="158"/>
        <v>#DIV/0!</v>
      </c>
      <c r="J455" s="200"/>
      <c r="L455" s="200"/>
      <c r="M455" s="200"/>
    </row>
    <row r="456" spans="1:13" s="2" customFormat="1" ht="31.5" hidden="1">
      <c r="A456" s="20" t="s">
        <v>212</v>
      </c>
      <c r="B456" s="3" t="s">
        <v>203</v>
      </c>
      <c r="C456" s="3" t="s">
        <v>33</v>
      </c>
      <c r="D456" s="3" t="s">
        <v>215</v>
      </c>
      <c r="E456" s="3" t="s">
        <v>596</v>
      </c>
      <c r="F456" s="3"/>
      <c r="G456" s="188">
        <f>+G457</f>
        <v>0</v>
      </c>
      <c r="H456" s="188">
        <f t="shared" si="175"/>
        <v>0</v>
      </c>
      <c r="I456" s="274" t="e">
        <f t="shared" si="158"/>
        <v>#DIV/0!</v>
      </c>
      <c r="J456" s="200"/>
      <c r="L456" s="200"/>
      <c r="M456" s="200"/>
    </row>
    <row r="457" spans="1:13" s="2" customFormat="1" ht="30.75" hidden="1" customHeight="1">
      <c r="A457" s="20" t="s">
        <v>60</v>
      </c>
      <c r="B457" s="3" t="s">
        <v>203</v>
      </c>
      <c r="C457" s="3" t="s">
        <v>33</v>
      </c>
      <c r="D457" s="3" t="s">
        <v>215</v>
      </c>
      <c r="E457" s="3" t="s">
        <v>597</v>
      </c>
      <c r="F457" s="3" t="s">
        <v>93</v>
      </c>
      <c r="G457" s="188">
        <f>+G458</f>
        <v>0</v>
      </c>
      <c r="H457" s="188">
        <f t="shared" si="175"/>
        <v>0</v>
      </c>
      <c r="I457" s="274" t="e">
        <f t="shared" si="158"/>
        <v>#DIV/0!</v>
      </c>
      <c r="J457" s="200"/>
      <c r="L457" s="200"/>
      <c r="M457" s="200"/>
    </row>
    <row r="458" spans="1:13" s="2" customFormat="1" ht="24" hidden="1" customHeight="1">
      <c r="A458" s="20" t="s">
        <v>213</v>
      </c>
      <c r="B458" s="4">
        <v>991</v>
      </c>
      <c r="C458" s="3" t="s">
        <v>33</v>
      </c>
      <c r="D458" s="3" t="s">
        <v>215</v>
      </c>
      <c r="E458" s="3" t="s">
        <v>597</v>
      </c>
      <c r="F458" s="3" t="s">
        <v>625</v>
      </c>
      <c r="G458" s="188"/>
      <c r="H458" s="188"/>
      <c r="I458" s="274" t="e">
        <f t="shared" si="158"/>
        <v>#DIV/0!</v>
      </c>
      <c r="J458" s="200"/>
      <c r="L458" s="200"/>
      <c r="M458" s="200"/>
    </row>
    <row r="459" spans="1:13" s="2" customFormat="1" ht="32.25" customHeight="1">
      <c r="A459" s="165" t="s">
        <v>217</v>
      </c>
      <c r="B459" s="164" t="s">
        <v>203</v>
      </c>
      <c r="C459" s="164" t="s">
        <v>33</v>
      </c>
      <c r="D459" s="164" t="s">
        <v>218</v>
      </c>
      <c r="E459" s="164"/>
      <c r="F459" s="164"/>
      <c r="G459" s="190">
        <f>+G460+G478+G482+G487+G497+G518</f>
        <v>4394.2478100000008</v>
      </c>
      <c r="H459" s="190">
        <f t="shared" ref="H459" si="176">+H460+H478+H482+H487+H497+H518</f>
        <v>4393.4558100000004</v>
      </c>
      <c r="I459" s="274">
        <f t="shared" si="158"/>
        <v>99.981976437510014</v>
      </c>
      <c r="J459" s="200"/>
      <c r="L459" s="200"/>
      <c r="M459" s="200"/>
    </row>
    <row r="460" spans="1:13" ht="31.5">
      <c r="A460" s="20" t="s">
        <v>160</v>
      </c>
      <c r="B460" s="3" t="s">
        <v>203</v>
      </c>
      <c r="C460" s="3" t="s">
        <v>33</v>
      </c>
      <c r="D460" s="3" t="s">
        <v>218</v>
      </c>
      <c r="E460" s="3" t="s">
        <v>352</v>
      </c>
      <c r="F460" s="3"/>
      <c r="G460" s="188">
        <f>+G461+G468</f>
        <v>4088.7478100000003</v>
      </c>
      <c r="H460" s="188">
        <f t="shared" ref="H460" si="177">+H461+H468</f>
        <v>4088.7478100000003</v>
      </c>
      <c r="I460" s="274">
        <f t="shared" si="158"/>
        <v>100</v>
      </c>
    </row>
    <row r="461" spans="1:13" ht="31.5">
      <c r="A461" s="20" t="s">
        <v>160</v>
      </c>
      <c r="B461" s="3" t="s">
        <v>203</v>
      </c>
      <c r="C461" s="3" t="s">
        <v>33</v>
      </c>
      <c r="D461" s="3" t="s">
        <v>218</v>
      </c>
      <c r="E461" s="3" t="s">
        <v>353</v>
      </c>
      <c r="F461" s="3"/>
      <c r="G461" s="188">
        <f>+G462</f>
        <v>3694.8478100000002</v>
      </c>
      <c r="H461" s="188">
        <f t="shared" ref="H461:H463" si="178">+H462</f>
        <v>3694.8478100000002</v>
      </c>
      <c r="I461" s="274">
        <f t="shared" si="158"/>
        <v>100</v>
      </c>
    </row>
    <row r="462" spans="1:13" ht="31.5">
      <c r="A462" s="20" t="s">
        <v>161</v>
      </c>
      <c r="B462" s="3" t="s">
        <v>203</v>
      </c>
      <c r="C462" s="3" t="s">
        <v>33</v>
      </c>
      <c r="D462" s="3" t="s">
        <v>218</v>
      </c>
      <c r="E462" s="3" t="s">
        <v>353</v>
      </c>
      <c r="F462" s="3"/>
      <c r="G462" s="188">
        <f>+G463</f>
        <v>3694.8478100000002</v>
      </c>
      <c r="H462" s="188">
        <f t="shared" si="178"/>
        <v>3694.8478100000002</v>
      </c>
      <c r="I462" s="274">
        <f t="shared" si="158"/>
        <v>100</v>
      </c>
    </row>
    <row r="463" spans="1:13" ht="94.5">
      <c r="A463" s="20" t="s">
        <v>42</v>
      </c>
      <c r="B463" s="3" t="s">
        <v>203</v>
      </c>
      <c r="C463" s="3" t="s">
        <v>33</v>
      </c>
      <c r="D463" s="3" t="s">
        <v>218</v>
      </c>
      <c r="E463" s="3" t="s">
        <v>353</v>
      </c>
      <c r="F463" s="3" t="s">
        <v>43</v>
      </c>
      <c r="G463" s="188">
        <f>+G464</f>
        <v>3694.8478100000002</v>
      </c>
      <c r="H463" s="188">
        <f t="shared" si="178"/>
        <v>3694.8478100000002</v>
      </c>
      <c r="I463" s="274">
        <f t="shared" si="158"/>
        <v>100</v>
      </c>
    </row>
    <row r="464" spans="1:13" ht="47.25">
      <c r="A464" s="20" t="s">
        <v>74</v>
      </c>
      <c r="B464" s="3" t="s">
        <v>203</v>
      </c>
      <c r="C464" s="3" t="s">
        <v>33</v>
      </c>
      <c r="D464" s="3" t="s">
        <v>218</v>
      </c>
      <c r="E464" s="3" t="s">
        <v>353</v>
      </c>
      <c r="F464" s="3" t="s">
        <v>75</v>
      </c>
      <c r="G464" s="188">
        <f>+G465+G466+G467</f>
        <v>3694.8478100000002</v>
      </c>
      <c r="H464" s="188">
        <f t="shared" ref="H464" si="179">+H465+H466+H467</f>
        <v>3694.8478100000002</v>
      </c>
      <c r="I464" s="274">
        <f t="shared" ref="I464:I527" si="180">H464/G464*100</f>
        <v>100</v>
      </c>
    </row>
    <row r="465" spans="1:13" ht="20.25" customHeight="1">
      <c r="A465" s="20" t="s">
        <v>46</v>
      </c>
      <c r="B465" s="3" t="s">
        <v>203</v>
      </c>
      <c r="C465" s="3" t="s">
        <v>33</v>
      </c>
      <c r="D465" s="3" t="s">
        <v>218</v>
      </c>
      <c r="E465" s="3" t="s">
        <v>353</v>
      </c>
      <c r="F465" s="3" t="s">
        <v>76</v>
      </c>
      <c r="G465" s="188">
        <v>2839.63481</v>
      </c>
      <c r="H465" s="188">
        <v>2839.63481</v>
      </c>
      <c r="I465" s="274">
        <f t="shared" si="180"/>
        <v>100</v>
      </c>
      <c r="J465" s="200">
        <v>2839.63481</v>
      </c>
    </row>
    <row r="466" spans="1:13" ht="31.5" hidden="1">
      <c r="A466" s="20" t="s">
        <v>48</v>
      </c>
      <c r="B466" s="3" t="s">
        <v>203</v>
      </c>
      <c r="C466" s="3" t="s">
        <v>33</v>
      </c>
      <c r="D466" s="3" t="s">
        <v>218</v>
      </c>
      <c r="E466" s="3" t="s">
        <v>353</v>
      </c>
      <c r="F466" s="3" t="s">
        <v>77</v>
      </c>
      <c r="G466" s="188"/>
      <c r="H466" s="188"/>
      <c r="I466" s="274" t="e">
        <f t="shared" si="180"/>
        <v>#DIV/0!</v>
      </c>
    </row>
    <row r="467" spans="1:13" ht="78.75">
      <c r="A467" s="20" t="s">
        <v>78</v>
      </c>
      <c r="B467" s="3" t="s">
        <v>203</v>
      </c>
      <c r="C467" s="3" t="s">
        <v>33</v>
      </c>
      <c r="D467" s="3" t="s">
        <v>218</v>
      </c>
      <c r="E467" s="3" t="s">
        <v>353</v>
      </c>
      <c r="F467" s="3" t="s">
        <v>79</v>
      </c>
      <c r="G467" s="188">
        <v>855.21299999999997</v>
      </c>
      <c r="H467" s="188">
        <v>855.21299999999997</v>
      </c>
      <c r="I467" s="274">
        <f t="shared" si="180"/>
        <v>100</v>
      </c>
      <c r="J467" s="191">
        <v>855.21299999999997</v>
      </c>
    </row>
    <row r="468" spans="1:13" s="2" customFormat="1" ht="56.25" customHeight="1">
      <c r="A468" s="20" t="s">
        <v>220</v>
      </c>
      <c r="B468" s="3" t="s">
        <v>203</v>
      </c>
      <c r="C468" s="3" t="s">
        <v>33</v>
      </c>
      <c r="D468" s="3" t="s">
        <v>218</v>
      </c>
      <c r="E468" s="3" t="s">
        <v>395</v>
      </c>
      <c r="F468" s="3"/>
      <c r="G468" s="188">
        <f>+G469+G474</f>
        <v>393.9</v>
      </c>
      <c r="H468" s="188">
        <f t="shared" ref="H468" si="181">+H469+H474</f>
        <v>393.9</v>
      </c>
      <c r="I468" s="274">
        <f t="shared" si="180"/>
        <v>100</v>
      </c>
      <c r="J468" s="191">
        <f>J467-I467</f>
        <v>755.21299999999997</v>
      </c>
      <c r="L468" s="200"/>
      <c r="M468" s="200"/>
    </row>
    <row r="469" spans="1:13" s="2" customFormat="1" ht="96" customHeight="1">
      <c r="A469" s="20" t="s">
        <v>42</v>
      </c>
      <c r="B469" s="3" t="s">
        <v>203</v>
      </c>
      <c r="C469" s="3" t="s">
        <v>33</v>
      </c>
      <c r="D469" s="3" t="s">
        <v>218</v>
      </c>
      <c r="E469" s="3" t="s">
        <v>395</v>
      </c>
      <c r="F469" s="3" t="s">
        <v>43</v>
      </c>
      <c r="G469" s="188">
        <f>+G470</f>
        <v>327.71898999999996</v>
      </c>
      <c r="H469" s="188">
        <f t="shared" ref="H469" si="182">+H470</f>
        <v>327.71898999999996</v>
      </c>
      <c r="I469" s="274">
        <f t="shared" si="180"/>
        <v>100</v>
      </c>
      <c r="J469" s="200"/>
      <c r="L469" s="200"/>
      <c r="M469" s="200"/>
    </row>
    <row r="470" spans="1:13" s="2" customFormat="1" ht="47.25">
      <c r="A470" s="20" t="s">
        <v>74</v>
      </c>
      <c r="B470" s="3" t="s">
        <v>203</v>
      </c>
      <c r="C470" s="3" t="s">
        <v>33</v>
      </c>
      <c r="D470" s="3" t="s">
        <v>218</v>
      </c>
      <c r="E470" s="3" t="s">
        <v>395</v>
      </c>
      <c r="F470" s="3" t="s">
        <v>75</v>
      </c>
      <c r="G470" s="188">
        <f>+G471+G472+G473</f>
        <v>327.71898999999996</v>
      </c>
      <c r="H470" s="188">
        <f t="shared" ref="H470" si="183">+H471+H472+H473</f>
        <v>327.71898999999996</v>
      </c>
      <c r="I470" s="274">
        <f t="shared" si="180"/>
        <v>100</v>
      </c>
      <c r="J470" s="200"/>
      <c r="L470" s="200"/>
      <c r="M470" s="200"/>
    </row>
    <row r="471" spans="1:13" s="2" customFormat="1" ht="15.75">
      <c r="A471" s="20" t="s">
        <v>46</v>
      </c>
      <c r="B471" s="3" t="s">
        <v>203</v>
      </c>
      <c r="C471" s="3" t="s">
        <v>33</v>
      </c>
      <c r="D471" s="3" t="s">
        <v>218</v>
      </c>
      <c r="E471" s="3" t="s">
        <v>395</v>
      </c>
      <c r="F471" s="3" t="s">
        <v>76</v>
      </c>
      <c r="G471" s="188">
        <v>252.62594999999999</v>
      </c>
      <c r="H471" s="188">
        <v>252.62594999999999</v>
      </c>
      <c r="I471" s="274">
        <f t="shared" si="180"/>
        <v>100</v>
      </c>
      <c r="J471" s="200">
        <v>252.62594999999999</v>
      </c>
      <c r="L471" s="200"/>
      <c r="M471" s="200"/>
    </row>
    <row r="472" spans="1:13" s="2" customFormat="1" ht="31.5" hidden="1">
      <c r="A472" s="20" t="s">
        <v>48</v>
      </c>
      <c r="B472" s="3" t="s">
        <v>203</v>
      </c>
      <c r="C472" s="3" t="s">
        <v>33</v>
      </c>
      <c r="D472" s="3" t="s">
        <v>218</v>
      </c>
      <c r="E472" s="3" t="s">
        <v>395</v>
      </c>
      <c r="F472" s="3" t="s">
        <v>77</v>
      </c>
      <c r="G472" s="188"/>
      <c r="H472" s="188"/>
      <c r="I472" s="274" t="e">
        <f t="shared" si="180"/>
        <v>#DIV/0!</v>
      </c>
      <c r="J472" s="200"/>
      <c r="L472" s="200"/>
      <c r="M472" s="200"/>
    </row>
    <row r="473" spans="1:13" s="2" customFormat="1" ht="78.75">
      <c r="A473" s="20" t="s">
        <v>78</v>
      </c>
      <c r="B473" s="3" t="s">
        <v>203</v>
      </c>
      <c r="C473" s="3" t="s">
        <v>33</v>
      </c>
      <c r="D473" s="3" t="s">
        <v>218</v>
      </c>
      <c r="E473" s="3" t="s">
        <v>395</v>
      </c>
      <c r="F473" s="3" t="s">
        <v>79</v>
      </c>
      <c r="G473" s="188">
        <v>75.093040000000002</v>
      </c>
      <c r="H473" s="188">
        <v>75.093040000000002</v>
      </c>
      <c r="I473" s="274">
        <f t="shared" si="180"/>
        <v>100</v>
      </c>
      <c r="J473" s="191">
        <v>75.093040000000002</v>
      </c>
      <c r="L473" s="200"/>
      <c r="M473" s="200"/>
    </row>
    <row r="474" spans="1:13" s="2" customFormat="1" ht="31.5">
      <c r="A474" s="20" t="s">
        <v>52</v>
      </c>
      <c r="B474" s="3" t="s">
        <v>203</v>
      </c>
      <c r="C474" s="3" t="s">
        <v>33</v>
      </c>
      <c r="D474" s="3" t="s">
        <v>218</v>
      </c>
      <c r="E474" s="3" t="s">
        <v>395</v>
      </c>
      <c r="F474" s="3" t="s">
        <v>53</v>
      </c>
      <c r="G474" s="188">
        <f>+G475</f>
        <v>66.181010000000001</v>
      </c>
      <c r="H474" s="188">
        <f t="shared" ref="H474" si="184">+H475</f>
        <v>66.181010000000001</v>
      </c>
      <c r="I474" s="274">
        <f t="shared" si="180"/>
        <v>100</v>
      </c>
      <c r="J474" s="191">
        <f>J473-I473</f>
        <v>-24.906959999999998</v>
      </c>
      <c r="L474" s="200"/>
      <c r="M474" s="200"/>
    </row>
    <row r="475" spans="1:13" s="2" customFormat="1" ht="31.5">
      <c r="A475" s="20" t="s">
        <v>54</v>
      </c>
      <c r="B475" s="3" t="s">
        <v>203</v>
      </c>
      <c r="C475" s="3" t="s">
        <v>33</v>
      </c>
      <c r="D475" s="3" t="s">
        <v>218</v>
      </c>
      <c r="E475" s="3" t="s">
        <v>395</v>
      </c>
      <c r="F475" s="3" t="s">
        <v>55</v>
      </c>
      <c r="G475" s="188">
        <f>+G476+G477</f>
        <v>66.181010000000001</v>
      </c>
      <c r="H475" s="188">
        <f t="shared" ref="H475" si="185">+H476+H477</f>
        <v>66.181010000000001</v>
      </c>
      <c r="I475" s="274">
        <f t="shared" si="180"/>
        <v>100</v>
      </c>
      <c r="J475" s="200"/>
      <c r="L475" s="200"/>
      <c r="M475" s="200"/>
    </row>
    <row r="476" spans="1:13" s="2" customFormat="1" ht="47.25">
      <c r="A476" s="20" t="s">
        <v>150</v>
      </c>
      <c r="B476" s="3" t="s">
        <v>203</v>
      </c>
      <c r="C476" s="3" t="s">
        <v>33</v>
      </c>
      <c r="D476" s="3" t="s">
        <v>218</v>
      </c>
      <c r="E476" s="3" t="s">
        <v>395</v>
      </c>
      <c r="F476" s="3" t="s">
        <v>57</v>
      </c>
      <c r="G476" s="188">
        <v>17.745000000000001</v>
      </c>
      <c r="H476" s="188">
        <v>17.745000000000001</v>
      </c>
      <c r="I476" s="274">
        <f t="shared" si="180"/>
        <v>100</v>
      </c>
      <c r="J476" s="200"/>
      <c r="L476" s="200"/>
      <c r="M476" s="200"/>
    </row>
    <row r="477" spans="1:13" s="2" customFormat="1" ht="47.25">
      <c r="A477" s="20" t="s">
        <v>58</v>
      </c>
      <c r="B477" s="3" t="s">
        <v>203</v>
      </c>
      <c r="C477" s="3" t="s">
        <v>33</v>
      </c>
      <c r="D477" s="3" t="s">
        <v>218</v>
      </c>
      <c r="E477" s="3" t="s">
        <v>395</v>
      </c>
      <c r="F477" s="3" t="s">
        <v>59</v>
      </c>
      <c r="G477" s="188">
        <v>48.436010000000003</v>
      </c>
      <c r="H477" s="188">
        <v>48.436010000000003</v>
      </c>
      <c r="I477" s="274">
        <f t="shared" si="180"/>
        <v>100</v>
      </c>
      <c r="J477" s="200">
        <v>48.436010000000003</v>
      </c>
      <c r="L477" s="200"/>
      <c r="M477" s="200"/>
    </row>
    <row r="478" spans="1:13" s="2" customFormat="1" ht="60.75" customHeight="1">
      <c r="A478" s="20" t="s">
        <v>219</v>
      </c>
      <c r="B478" s="3" t="s">
        <v>203</v>
      </c>
      <c r="C478" s="3" t="s">
        <v>33</v>
      </c>
      <c r="D478" s="3" t="s">
        <v>218</v>
      </c>
      <c r="E478" s="3" t="s">
        <v>394</v>
      </c>
      <c r="F478" s="3"/>
      <c r="G478" s="188">
        <f>+G479</f>
        <v>1</v>
      </c>
      <c r="H478" s="188">
        <f t="shared" ref="H478:H480" si="186">+H479</f>
        <v>1</v>
      </c>
      <c r="I478" s="274">
        <f t="shared" si="180"/>
        <v>100</v>
      </c>
      <c r="J478" s="191">
        <f>J477-I477</f>
        <v>-51.563989999999997</v>
      </c>
      <c r="L478" s="200"/>
      <c r="M478" s="200"/>
    </row>
    <row r="479" spans="1:13" s="2" customFormat="1" ht="29.25" customHeight="1">
      <c r="A479" s="20" t="s">
        <v>52</v>
      </c>
      <c r="B479" s="3" t="s">
        <v>203</v>
      </c>
      <c r="C479" s="3" t="s">
        <v>33</v>
      </c>
      <c r="D479" s="3" t="s">
        <v>218</v>
      </c>
      <c r="E479" s="3" t="s">
        <v>394</v>
      </c>
      <c r="F479" s="3" t="s">
        <v>53</v>
      </c>
      <c r="G479" s="188">
        <f>+G480</f>
        <v>1</v>
      </c>
      <c r="H479" s="188">
        <f t="shared" si="186"/>
        <v>1</v>
      </c>
      <c r="I479" s="274">
        <f t="shared" si="180"/>
        <v>100</v>
      </c>
      <c r="J479" s="200"/>
      <c r="L479" s="200"/>
      <c r="M479" s="200"/>
    </row>
    <row r="480" spans="1:13" s="2" customFormat="1" ht="29.25" customHeight="1">
      <c r="A480" s="20" t="s">
        <v>54</v>
      </c>
      <c r="B480" s="3" t="s">
        <v>203</v>
      </c>
      <c r="C480" s="3" t="s">
        <v>33</v>
      </c>
      <c r="D480" s="3" t="s">
        <v>218</v>
      </c>
      <c r="E480" s="3" t="s">
        <v>394</v>
      </c>
      <c r="F480" s="3" t="s">
        <v>55</v>
      </c>
      <c r="G480" s="188">
        <f>+G481</f>
        <v>1</v>
      </c>
      <c r="H480" s="188">
        <f t="shared" si="186"/>
        <v>1</v>
      </c>
      <c r="I480" s="274">
        <f t="shared" si="180"/>
        <v>100</v>
      </c>
      <c r="J480" s="200"/>
      <c r="L480" s="200"/>
      <c r="M480" s="200"/>
    </row>
    <row r="481" spans="1:13" s="2" customFormat="1" ht="53.25" customHeight="1">
      <c r="A481" s="20" t="s">
        <v>58</v>
      </c>
      <c r="B481" s="3" t="s">
        <v>203</v>
      </c>
      <c r="C481" s="3" t="s">
        <v>33</v>
      </c>
      <c r="D481" s="3" t="s">
        <v>218</v>
      </c>
      <c r="E481" s="3" t="s">
        <v>394</v>
      </c>
      <c r="F481" s="3" t="s">
        <v>59</v>
      </c>
      <c r="G481" s="188">
        <v>1</v>
      </c>
      <c r="H481" s="188">
        <v>1</v>
      </c>
      <c r="I481" s="274">
        <f t="shared" si="180"/>
        <v>100</v>
      </c>
      <c r="J481" s="200"/>
      <c r="L481" s="200"/>
      <c r="M481" s="200"/>
    </row>
    <row r="482" spans="1:13" s="2" customFormat="1" ht="38.25" customHeight="1">
      <c r="A482" s="20" t="s">
        <v>221</v>
      </c>
      <c r="B482" s="3" t="s">
        <v>203</v>
      </c>
      <c r="C482" s="3" t="s">
        <v>33</v>
      </c>
      <c r="D482" s="3" t="s">
        <v>218</v>
      </c>
      <c r="E482" s="3" t="s">
        <v>396</v>
      </c>
      <c r="F482" s="3" t="s">
        <v>17</v>
      </c>
      <c r="G482" s="188">
        <f>+G483</f>
        <v>66</v>
      </c>
      <c r="H482" s="188">
        <f t="shared" ref="H482:H485" si="187">+H483</f>
        <v>66</v>
      </c>
      <c r="I482" s="274">
        <f t="shared" si="180"/>
        <v>100</v>
      </c>
      <c r="J482" s="200"/>
      <c r="L482" s="200"/>
      <c r="M482" s="200"/>
    </row>
    <row r="483" spans="1:13" s="2" customFormat="1" ht="78.75" customHeight="1">
      <c r="A483" s="20" t="s">
        <v>222</v>
      </c>
      <c r="B483" s="3" t="s">
        <v>203</v>
      </c>
      <c r="C483" s="3" t="s">
        <v>33</v>
      </c>
      <c r="D483" s="3" t="s">
        <v>218</v>
      </c>
      <c r="E483" s="3" t="s">
        <v>397</v>
      </c>
      <c r="F483" s="3"/>
      <c r="G483" s="188">
        <f>+G484</f>
        <v>66</v>
      </c>
      <c r="H483" s="188">
        <f t="shared" si="187"/>
        <v>66</v>
      </c>
      <c r="I483" s="274">
        <f t="shared" si="180"/>
        <v>100</v>
      </c>
      <c r="J483" s="200"/>
      <c r="L483" s="200"/>
      <c r="M483" s="200"/>
    </row>
    <row r="484" spans="1:13" s="2" customFormat="1" ht="66" customHeight="1">
      <c r="A484" s="20" t="s">
        <v>52</v>
      </c>
      <c r="B484" s="3" t="s">
        <v>203</v>
      </c>
      <c r="C484" s="3" t="s">
        <v>33</v>
      </c>
      <c r="D484" s="3" t="s">
        <v>218</v>
      </c>
      <c r="E484" s="3" t="s">
        <v>398</v>
      </c>
      <c r="F484" s="3">
        <v>200</v>
      </c>
      <c r="G484" s="188">
        <f>+G485</f>
        <v>66</v>
      </c>
      <c r="H484" s="188">
        <f t="shared" si="187"/>
        <v>66</v>
      </c>
      <c r="I484" s="274">
        <f t="shared" si="180"/>
        <v>100</v>
      </c>
      <c r="J484" s="200"/>
      <c r="L484" s="200"/>
      <c r="M484" s="200"/>
    </row>
    <row r="485" spans="1:13" s="2" customFormat="1" ht="31.5" customHeight="1">
      <c r="A485" s="20" t="s">
        <v>54</v>
      </c>
      <c r="B485" s="3" t="s">
        <v>203</v>
      </c>
      <c r="C485" s="3" t="s">
        <v>33</v>
      </c>
      <c r="D485" s="3" t="s">
        <v>218</v>
      </c>
      <c r="E485" s="3" t="s">
        <v>398</v>
      </c>
      <c r="F485" s="3">
        <v>240</v>
      </c>
      <c r="G485" s="188">
        <f>+G486</f>
        <v>66</v>
      </c>
      <c r="H485" s="188">
        <f t="shared" si="187"/>
        <v>66</v>
      </c>
      <c r="I485" s="274">
        <f t="shared" si="180"/>
        <v>100</v>
      </c>
      <c r="J485" s="200"/>
      <c r="L485" s="200"/>
      <c r="M485" s="200"/>
    </row>
    <row r="486" spans="1:13" s="2" customFormat="1" ht="25.5" customHeight="1">
      <c r="A486" s="20" t="s">
        <v>58</v>
      </c>
      <c r="B486" s="3" t="s">
        <v>203</v>
      </c>
      <c r="C486" s="3" t="s">
        <v>33</v>
      </c>
      <c r="D486" s="3" t="s">
        <v>218</v>
      </c>
      <c r="E486" s="3" t="s">
        <v>398</v>
      </c>
      <c r="F486" s="3">
        <v>244</v>
      </c>
      <c r="G486" s="188">
        <v>66</v>
      </c>
      <c r="H486" s="188">
        <v>66</v>
      </c>
      <c r="I486" s="274">
        <f t="shared" si="180"/>
        <v>100</v>
      </c>
      <c r="J486" s="200"/>
      <c r="L486" s="200"/>
      <c r="M486" s="200"/>
    </row>
    <row r="487" spans="1:13" s="2" customFormat="1" ht="48.75" customHeight="1">
      <c r="A487" s="20" t="s">
        <v>223</v>
      </c>
      <c r="B487" s="3" t="s">
        <v>203</v>
      </c>
      <c r="C487" s="3" t="s">
        <v>33</v>
      </c>
      <c r="D487" s="3" t="s">
        <v>218</v>
      </c>
      <c r="E487" s="3" t="s">
        <v>399</v>
      </c>
      <c r="F487" s="3" t="s">
        <v>17</v>
      </c>
      <c r="G487" s="188">
        <f>+G488</f>
        <v>0</v>
      </c>
      <c r="H487" s="188">
        <f t="shared" ref="H487:H489" si="188">+H488</f>
        <v>0</v>
      </c>
      <c r="I487" s="274" t="e">
        <f t="shared" si="180"/>
        <v>#DIV/0!</v>
      </c>
      <c r="J487" s="200"/>
      <c r="L487" s="200"/>
      <c r="M487" s="200"/>
    </row>
    <row r="488" spans="1:13" s="2" customFormat="1" ht="32.25" customHeight="1">
      <c r="A488" s="20" t="s">
        <v>224</v>
      </c>
      <c r="B488" s="3" t="s">
        <v>203</v>
      </c>
      <c r="C488" s="3" t="s">
        <v>33</v>
      </c>
      <c r="D488" s="3" t="s">
        <v>218</v>
      </c>
      <c r="E488" s="3" t="s">
        <v>400</v>
      </c>
      <c r="F488" s="3"/>
      <c r="G488" s="188">
        <f>+G489</f>
        <v>0</v>
      </c>
      <c r="H488" s="188">
        <f t="shared" si="188"/>
        <v>0</v>
      </c>
      <c r="I488" s="274" t="e">
        <f t="shared" si="180"/>
        <v>#DIV/0!</v>
      </c>
      <c r="J488" s="200"/>
      <c r="L488" s="200"/>
      <c r="M488" s="200"/>
    </row>
    <row r="489" spans="1:13" s="2" customFormat="1" ht="63.75" customHeight="1">
      <c r="A489" s="20" t="s">
        <v>225</v>
      </c>
      <c r="B489" s="3" t="s">
        <v>203</v>
      </c>
      <c r="C489" s="3" t="s">
        <v>33</v>
      </c>
      <c r="D489" s="3" t="s">
        <v>218</v>
      </c>
      <c r="E489" s="3" t="s">
        <v>401</v>
      </c>
      <c r="F489" s="3"/>
      <c r="G489" s="188">
        <f>+G490</f>
        <v>0</v>
      </c>
      <c r="H489" s="188">
        <f t="shared" si="188"/>
        <v>0</v>
      </c>
      <c r="I489" s="274" t="e">
        <f t="shared" si="180"/>
        <v>#DIV/0!</v>
      </c>
      <c r="J489" s="200"/>
      <c r="L489" s="200"/>
      <c r="M489" s="200"/>
    </row>
    <row r="490" spans="1:13" s="2" customFormat="1" ht="47.25" customHeight="1">
      <c r="A490" s="20" t="s">
        <v>226</v>
      </c>
      <c r="B490" s="3" t="s">
        <v>203</v>
      </c>
      <c r="C490" s="3" t="s">
        <v>33</v>
      </c>
      <c r="D490" s="3" t="s">
        <v>218</v>
      </c>
      <c r="E490" s="3" t="s">
        <v>402</v>
      </c>
      <c r="F490" s="3"/>
      <c r="G490" s="188">
        <f>+G491+G494</f>
        <v>0</v>
      </c>
      <c r="H490" s="188">
        <f t="shared" ref="H490" si="189">+H491+H494</f>
        <v>0</v>
      </c>
      <c r="I490" s="274" t="e">
        <f t="shared" si="180"/>
        <v>#DIV/0!</v>
      </c>
      <c r="J490" s="200"/>
      <c r="L490" s="200"/>
      <c r="M490" s="200"/>
    </row>
    <row r="491" spans="1:13" s="2" customFormat="1" ht="31.5" hidden="1" customHeight="1">
      <c r="A491" s="20" t="s">
        <v>52</v>
      </c>
      <c r="B491" s="3" t="s">
        <v>203</v>
      </c>
      <c r="C491" s="3" t="s">
        <v>33</v>
      </c>
      <c r="D491" s="3" t="s">
        <v>218</v>
      </c>
      <c r="E491" s="3" t="s">
        <v>402</v>
      </c>
      <c r="F491" s="3">
        <v>200</v>
      </c>
      <c r="G491" s="188">
        <f>+G492</f>
        <v>0</v>
      </c>
      <c r="H491" s="188">
        <f t="shared" ref="H491:H492" si="190">+H492</f>
        <v>0</v>
      </c>
      <c r="I491" s="274" t="e">
        <f t="shared" si="180"/>
        <v>#DIV/0!</v>
      </c>
      <c r="J491" s="200"/>
      <c r="L491" s="200"/>
      <c r="M491" s="200"/>
    </row>
    <row r="492" spans="1:13" s="2" customFormat="1" ht="31.5" hidden="1" customHeight="1">
      <c r="A492" s="20" t="s">
        <v>54</v>
      </c>
      <c r="B492" s="3" t="s">
        <v>203</v>
      </c>
      <c r="C492" s="3" t="s">
        <v>33</v>
      </c>
      <c r="D492" s="3" t="s">
        <v>218</v>
      </c>
      <c r="E492" s="3" t="s">
        <v>402</v>
      </c>
      <c r="F492" s="3">
        <v>240</v>
      </c>
      <c r="G492" s="188">
        <f>+G493</f>
        <v>0</v>
      </c>
      <c r="H492" s="188">
        <f t="shared" si="190"/>
        <v>0</v>
      </c>
      <c r="I492" s="274" t="e">
        <f t="shared" si="180"/>
        <v>#DIV/0!</v>
      </c>
      <c r="J492" s="200"/>
      <c r="L492" s="200"/>
      <c r="M492" s="200"/>
    </row>
    <row r="493" spans="1:13" s="2" customFormat="1" ht="51" hidden="1" customHeight="1">
      <c r="A493" s="20" t="s">
        <v>58</v>
      </c>
      <c r="B493" s="3" t="s">
        <v>203</v>
      </c>
      <c r="C493" s="3" t="s">
        <v>33</v>
      </c>
      <c r="D493" s="3" t="s">
        <v>218</v>
      </c>
      <c r="E493" s="3" t="s">
        <v>402</v>
      </c>
      <c r="F493" s="3">
        <v>244</v>
      </c>
      <c r="G493" s="188"/>
      <c r="H493" s="188"/>
      <c r="I493" s="274" t="e">
        <f t="shared" si="180"/>
        <v>#DIV/0!</v>
      </c>
      <c r="J493" s="200"/>
      <c r="L493" s="200"/>
      <c r="M493" s="200"/>
    </row>
    <row r="494" spans="1:13" s="2" customFormat="1" ht="15.75">
      <c r="A494" s="20" t="s">
        <v>60</v>
      </c>
      <c r="B494" s="3" t="s">
        <v>203</v>
      </c>
      <c r="C494" s="3" t="s">
        <v>33</v>
      </c>
      <c r="D494" s="3" t="s">
        <v>218</v>
      </c>
      <c r="E494" s="3" t="s">
        <v>402</v>
      </c>
      <c r="F494" s="3" t="s">
        <v>61</v>
      </c>
      <c r="G494" s="188">
        <f>+G495+G496</f>
        <v>0</v>
      </c>
      <c r="H494" s="188">
        <f>+H495+H496</f>
        <v>0</v>
      </c>
      <c r="I494" s="274" t="e">
        <f t="shared" si="180"/>
        <v>#DIV/0!</v>
      </c>
      <c r="J494" s="200"/>
      <c r="L494" s="200"/>
      <c r="M494" s="200"/>
    </row>
    <row r="495" spans="1:13" s="2" customFormat="1" ht="63" hidden="1" customHeight="1">
      <c r="A495" s="20" t="s">
        <v>155</v>
      </c>
      <c r="B495" s="3" t="s">
        <v>203</v>
      </c>
      <c r="C495" s="3" t="s">
        <v>33</v>
      </c>
      <c r="D495" s="3" t="s">
        <v>218</v>
      </c>
      <c r="E495" s="3" t="s">
        <v>402</v>
      </c>
      <c r="F495" s="3" t="s">
        <v>156</v>
      </c>
      <c r="G495" s="188"/>
      <c r="H495" s="188"/>
      <c r="I495" s="274" t="e">
        <f t="shared" si="180"/>
        <v>#DIV/0!</v>
      </c>
      <c r="J495" s="200"/>
      <c r="L495" s="200"/>
      <c r="M495" s="200"/>
    </row>
    <row r="496" spans="1:13" s="2" customFormat="1" ht="78.75">
      <c r="A496" s="20" t="s">
        <v>443</v>
      </c>
      <c r="B496" s="3" t="s">
        <v>203</v>
      </c>
      <c r="C496" s="3" t="s">
        <v>33</v>
      </c>
      <c r="D496" s="3" t="s">
        <v>218</v>
      </c>
      <c r="E496" s="3" t="s">
        <v>402</v>
      </c>
      <c r="F496" s="3" t="s">
        <v>441</v>
      </c>
      <c r="G496" s="188"/>
      <c r="H496" s="188"/>
      <c r="I496" s="274" t="e">
        <f t="shared" si="180"/>
        <v>#DIV/0!</v>
      </c>
      <c r="J496" s="200"/>
      <c r="L496" s="200"/>
      <c r="M496" s="200"/>
    </row>
    <row r="497" spans="1:13" s="2" customFormat="1" ht="46.5" hidden="1" customHeight="1">
      <c r="A497" s="21" t="s">
        <v>227</v>
      </c>
      <c r="B497" s="3" t="s">
        <v>203</v>
      </c>
      <c r="C497" s="3" t="s">
        <v>33</v>
      </c>
      <c r="D497" s="3" t="s">
        <v>218</v>
      </c>
      <c r="E497" s="3" t="s">
        <v>403</v>
      </c>
      <c r="F497" s="3" t="s">
        <v>17</v>
      </c>
      <c r="G497" s="188">
        <f>+G498+G512</f>
        <v>0</v>
      </c>
      <c r="H497" s="188">
        <f t="shared" ref="H497" si="191">+H498+H512</f>
        <v>0</v>
      </c>
      <c r="I497" s="274" t="e">
        <f t="shared" si="180"/>
        <v>#DIV/0!</v>
      </c>
      <c r="J497" s="200"/>
      <c r="L497" s="200"/>
      <c r="M497" s="200"/>
    </row>
    <row r="498" spans="1:13" s="2" customFormat="1" ht="31.5" hidden="1" customHeight="1">
      <c r="A498" s="21" t="s">
        <v>228</v>
      </c>
      <c r="B498" s="3" t="s">
        <v>203</v>
      </c>
      <c r="C498" s="3" t="s">
        <v>33</v>
      </c>
      <c r="D498" s="3" t="s">
        <v>218</v>
      </c>
      <c r="E498" s="3" t="s">
        <v>404</v>
      </c>
      <c r="F498" s="3"/>
      <c r="G498" s="188">
        <f>+G499</f>
        <v>0</v>
      </c>
      <c r="H498" s="188">
        <f t="shared" ref="H498:H501" si="192">+H499</f>
        <v>0</v>
      </c>
      <c r="I498" s="274" t="e">
        <f t="shared" si="180"/>
        <v>#DIV/0!</v>
      </c>
      <c r="J498" s="200"/>
      <c r="L498" s="200"/>
      <c r="M498" s="200"/>
    </row>
    <row r="499" spans="1:13" s="2" customFormat="1" ht="41.25" hidden="1" customHeight="1">
      <c r="A499" s="20" t="s">
        <v>229</v>
      </c>
      <c r="B499" s="3" t="s">
        <v>203</v>
      </c>
      <c r="C499" s="3" t="s">
        <v>33</v>
      </c>
      <c r="D499" s="3" t="s">
        <v>218</v>
      </c>
      <c r="E499" s="3" t="s">
        <v>405</v>
      </c>
      <c r="F499" s="3"/>
      <c r="G499" s="188">
        <f>+G500</f>
        <v>0</v>
      </c>
      <c r="H499" s="188">
        <f t="shared" si="192"/>
        <v>0</v>
      </c>
      <c r="I499" s="274" t="e">
        <f t="shared" si="180"/>
        <v>#DIV/0!</v>
      </c>
      <c r="J499" s="200"/>
      <c r="L499" s="200"/>
      <c r="M499" s="200"/>
    </row>
    <row r="500" spans="1:13" s="2" customFormat="1" ht="29.25" hidden="1" customHeight="1">
      <c r="A500" s="21" t="s">
        <v>230</v>
      </c>
      <c r="B500" s="3" t="s">
        <v>203</v>
      </c>
      <c r="C500" s="3" t="s">
        <v>33</v>
      </c>
      <c r="D500" s="3" t="s">
        <v>218</v>
      </c>
      <c r="E500" s="3" t="s">
        <v>406</v>
      </c>
      <c r="F500" s="3"/>
      <c r="G500" s="188">
        <f>+G501</f>
        <v>0</v>
      </c>
      <c r="H500" s="188">
        <f t="shared" si="192"/>
        <v>0</v>
      </c>
      <c r="I500" s="274" t="e">
        <f t="shared" si="180"/>
        <v>#DIV/0!</v>
      </c>
      <c r="J500" s="200"/>
      <c r="L500" s="200"/>
      <c r="M500" s="200"/>
    </row>
    <row r="501" spans="1:13" s="2" customFormat="1" ht="94.5" hidden="1">
      <c r="A501" s="20" t="s">
        <v>42</v>
      </c>
      <c r="B501" s="3" t="s">
        <v>203</v>
      </c>
      <c r="C501" s="3" t="s">
        <v>33</v>
      </c>
      <c r="D501" s="3" t="s">
        <v>218</v>
      </c>
      <c r="E501" s="3" t="s">
        <v>406</v>
      </c>
      <c r="F501" s="3" t="s">
        <v>43</v>
      </c>
      <c r="G501" s="188">
        <f>+G502</f>
        <v>0</v>
      </c>
      <c r="H501" s="188">
        <f t="shared" si="192"/>
        <v>0</v>
      </c>
      <c r="I501" s="274" t="e">
        <f t="shared" si="180"/>
        <v>#DIV/0!</v>
      </c>
      <c r="J501" s="200"/>
      <c r="L501" s="200"/>
      <c r="M501" s="200"/>
    </row>
    <row r="502" spans="1:13" s="2" customFormat="1" ht="31.5" hidden="1">
      <c r="A502" s="20" t="s">
        <v>44</v>
      </c>
      <c r="B502" s="3" t="s">
        <v>203</v>
      </c>
      <c r="C502" s="3" t="s">
        <v>33</v>
      </c>
      <c r="D502" s="3" t="s">
        <v>218</v>
      </c>
      <c r="E502" s="3" t="s">
        <v>406</v>
      </c>
      <c r="F502" s="3" t="s">
        <v>45</v>
      </c>
      <c r="G502" s="188">
        <f>+G503+G504</f>
        <v>0</v>
      </c>
      <c r="H502" s="188">
        <f t="shared" ref="H502" si="193">+H503+H504</f>
        <v>0</v>
      </c>
      <c r="I502" s="274" t="e">
        <f t="shared" si="180"/>
        <v>#DIV/0!</v>
      </c>
      <c r="J502" s="200"/>
      <c r="L502" s="200"/>
      <c r="M502" s="200"/>
    </row>
    <row r="503" spans="1:13" s="2" customFormat="1" ht="15.75" hidden="1">
      <c r="A503" s="20" t="s">
        <v>46</v>
      </c>
      <c r="B503" s="3" t="s">
        <v>203</v>
      </c>
      <c r="C503" s="3" t="s">
        <v>33</v>
      </c>
      <c r="D503" s="3" t="s">
        <v>218</v>
      </c>
      <c r="E503" s="3" t="s">
        <v>406</v>
      </c>
      <c r="F503" s="3" t="s">
        <v>47</v>
      </c>
      <c r="G503" s="188"/>
      <c r="H503" s="188"/>
      <c r="I503" s="274" t="e">
        <f t="shared" si="180"/>
        <v>#DIV/0!</v>
      </c>
      <c r="J503" s="200"/>
      <c r="L503" s="200"/>
      <c r="M503" s="200"/>
    </row>
    <row r="504" spans="1:13" s="2" customFormat="1" ht="31.5" hidden="1">
      <c r="A504" s="20" t="s">
        <v>48</v>
      </c>
      <c r="B504" s="3" t="s">
        <v>203</v>
      </c>
      <c r="C504" s="3" t="s">
        <v>33</v>
      </c>
      <c r="D504" s="3" t="s">
        <v>218</v>
      </c>
      <c r="E504" s="3" t="s">
        <v>406</v>
      </c>
      <c r="F504" s="3" t="s">
        <v>49</v>
      </c>
      <c r="G504" s="188"/>
      <c r="H504" s="188"/>
      <c r="I504" s="274" t="e">
        <f t="shared" si="180"/>
        <v>#DIV/0!</v>
      </c>
      <c r="J504" s="200"/>
      <c r="L504" s="200"/>
      <c r="M504" s="200"/>
    </row>
    <row r="505" spans="1:13" s="2" customFormat="1" ht="47.25" hidden="1">
      <c r="A505" s="20" t="s">
        <v>74</v>
      </c>
      <c r="B505" s="3" t="s">
        <v>203</v>
      </c>
      <c r="C505" s="3" t="s">
        <v>33</v>
      </c>
      <c r="D505" s="3" t="s">
        <v>218</v>
      </c>
      <c r="E505" s="3" t="s">
        <v>406</v>
      </c>
      <c r="F505" s="3" t="s">
        <v>75</v>
      </c>
      <c r="G505" s="188">
        <f>+G506+G507</f>
        <v>0</v>
      </c>
      <c r="H505" s="188">
        <f t="shared" ref="H505" si="194">+H506+H507</f>
        <v>0</v>
      </c>
      <c r="I505" s="274" t="e">
        <f t="shared" si="180"/>
        <v>#DIV/0!</v>
      </c>
      <c r="J505" s="200"/>
      <c r="L505" s="200"/>
      <c r="M505" s="200"/>
    </row>
    <row r="506" spans="1:13" s="2" customFormat="1" ht="15.75" hidden="1">
      <c r="A506" s="20" t="s">
        <v>46</v>
      </c>
      <c r="B506" s="3" t="s">
        <v>203</v>
      </c>
      <c r="C506" s="3" t="s">
        <v>33</v>
      </c>
      <c r="D506" s="3" t="s">
        <v>218</v>
      </c>
      <c r="E506" s="3" t="s">
        <v>406</v>
      </c>
      <c r="F506" s="3" t="s">
        <v>76</v>
      </c>
      <c r="G506" s="188"/>
      <c r="H506" s="188"/>
      <c r="I506" s="274" t="e">
        <f t="shared" si="180"/>
        <v>#DIV/0!</v>
      </c>
      <c r="J506" s="200"/>
      <c r="L506" s="200"/>
      <c r="M506" s="200"/>
    </row>
    <row r="507" spans="1:13" s="2" customFormat="1" ht="31.5" hidden="1">
      <c r="A507" s="20" t="s">
        <v>48</v>
      </c>
      <c r="B507" s="3" t="s">
        <v>203</v>
      </c>
      <c r="C507" s="3" t="s">
        <v>33</v>
      </c>
      <c r="D507" s="3" t="s">
        <v>218</v>
      </c>
      <c r="E507" s="3" t="s">
        <v>406</v>
      </c>
      <c r="F507" s="3" t="s">
        <v>77</v>
      </c>
      <c r="G507" s="188"/>
      <c r="H507" s="188"/>
      <c r="I507" s="274" t="e">
        <f t="shared" si="180"/>
        <v>#DIV/0!</v>
      </c>
      <c r="J507" s="200"/>
      <c r="L507" s="200"/>
      <c r="M507" s="200"/>
    </row>
    <row r="508" spans="1:13" ht="31.5" hidden="1" customHeight="1">
      <c r="A508" s="20" t="s">
        <v>52</v>
      </c>
      <c r="B508" s="3" t="s">
        <v>203</v>
      </c>
      <c r="C508" s="3" t="s">
        <v>33</v>
      </c>
      <c r="D508" s="3" t="s">
        <v>218</v>
      </c>
      <c r="E508" s="3" t="s">
        <v>406</v>
      </c>
      <c r="F508" s="3">
        <v>200</v>
      </c>
      <c r="G508" s="188">
        <f>+G509</f>
        <v>0</v>
      </c>
      <c r="H508" s="188">
        <f t="shared" ref="H508" si="195">+H509</f>
        <v>0</v>
      </c>
      <c r="I508" s="274" t="e">
        <f t="shared" si="180"/>
        <v>#DIV/0!</v>
      </c>
    </row>
    <row r="509" spans="1:13" ht="31.5" hidden="1" customHeight="1">
      <c r="A509" s="20" t="s">
        <v>54</v>
      </c>
      <c r="B509" s="3" t="s">
        <v>203</v>
      </c>
      <c r="C509" s="3" t="s">
        <v>33</v>
      </c>
      <c r="D509" s="3" t="s">
        <v>218</v>
      </c>
      <c r="E509" s="3" t="s">
        <v>406</v>
      </c>
      <c r="F509" s="3">
        <v>240</v>
      </c>
      <c r="G509" s="188">
        <f>+G510+G511</f>
        <v>0</v>
      </c>
      <c r="H509" s="188">
        <f t="shared" ref="H509" si="196">+H510+H511</f>
        <v>0</v>
      </c>
      <c r="I509" s="274" t="e">
        <f t="shared" si="180"/>
        <v>#DIV/0!</v>
      </c>
    </row>
    <row r="510" spans="1:13" ht="31.5" hidden="1" customHeight="1">
      <c r="A510" s="20" t="s">
        <v>150</v>
      </c>
      <c r="B510" s="3" t="s">
        <v>203</v>
      </c>
      <c r="C510" s="3" t="s">
        <v>33</v>
      </c>
      <c r="D510" s="3" t="s">
        <v>218</v>
      </c>
      <c r="E510" s="3" t="s">
        <v>406</v>
      </c>
      <c r="F510" s="3" t="s">
        <v>57</v>
      </c>
      <c r="G510" s="188"/>
      <c r="H510" s="188"/>
      <c r="I510" s="274" t="e">
        <f t="shared" si="180"/>
        <v>#DIV/0!</v>
      </c>
    </row>
    <row r="511" spans="1:13" ht="28.5" hidden="1" customHeight="1">
      <c r="A511" s="20" t="s">
        <v>58</v>
      </c>
      <c r="B511" s="3" t="s">
        <v>203</v>
      </c>
      <c r="C511" s="3" t="s">
        <v>33</v>
      </c>
      <c r="D511" s="3" t="s">
        <v>218</v>
      </c>
      <c r="E511" s="3" t="s">
        <v>406</v>
      </c>
      <c r="F511" s="3">
        <v>244</v>
      </c>
      <c r="G511" s="188"/>
      <c r="H511" s="188"/>
      <c r="I511" s="274" t="e">
        <f t="shared" si="180"/>
        <v>#DIV/0!</v>
      </c>
    </row>
    <row r="512" spans="1:13" ht="55.5" hidden="1" customHeight="1">
      <c r="A512" s="20" t="s">
        <v>227</v>
      </c>
      <c r="B512" s="3" t="s">
        <v>203</v>
      </c>
      <c r="C512" s="3" t="s">
        <v>33</v>
      </c>
      <c r="D512" s="3" t="s">
        <v>218</v>
      </c>
      <c r="E512" s="3" t="s">
        <v>407</v>
      </c>
      <c r="F512" s="4"/>
      <c r="G512" s="188">
        <f>+G513</f>
        <v>0</v>
      </c>
      <c r="H512" s="188">
        <f t="shared" ref="H512:H516" si="197">+H513</f>
        <v>0</v>
      </c>
      <c r="I512" s="274" t="e">
        <f t="shared" si="180"/>
        <v>#DIV/0!</v>
      </c>
    </row>
    <row r="513" spans="1:13" ht="36" hidden="1" customHeight="1">
      <c r="A513" s="20" t="s">
        <v>228</v>
      </c>
      <c r="B513" s="3" t="s">
        <v>203</v>
      </c>
      <c r="C513" s="3" t="s">
        <v>33</v>
      </c>
      <c r="D513" s="3" t="s">
        <v>218</v>
      </c>
      <c r="E513" s="3" t="s">
        <v>408</v>
      </c>
      <c r="F513" s="4"/>
      <c r="G513" s="188">
        <f>+G514</f>
        <v>0</v>
      </c>
      <c r="H513" s="188">
        <f t="shared" si="197"/>
        <v>0</v>
      </c>
      <c r="I513" s="274" t="e">
        <f t="shared" si="180"/>
        <v>#DIV/0!</v>
      </c>
    </row>
    <row r="514" spans="1:13" ht="60.75" hidden="1" customHeight="1">
      <c r="A514" s="20" t="s">
        <v>231</v>
      </c>
      <c r="B514" s="3" t="s">
        <v>203</v>
      </c>
      <c r="C514" s="3" t="s">
        <v>33</v>
      </c>
      <c r="D514" s="3" t="s">
        <v>218</v>
      </c>
      <c r="E514" s="3" t="s">
        <v>409</v>
      </c>
      <c r="F514" s="4"/>
      <c r="G514" s="188">
        <f>+G515</f>
        <v>0</v>
      </c>
      <c r="H514" s="188">
        <f t="shared" si="197"/>
        <v>0</v>
      </c>
      <c r="I514" s="274" t="e">
        <f t="shared" si="180"/>
        <v>#DIV/0!</v>
      </c>
    </row>
    <row r="515" spans="1:13" ht="45.75" hidden="1" customHeight="1">
      <c r="A515" s="20" t="s">
        <v>232</v>
      </c>
      <c r="B515" s="3" t="s">
        <v>203</v>
      </c>
      <c r="C515" s="3" t="s">
        <v>33</v>
      </c>
      <c r="D515" s="3" t="s">
        <v>218</v>
      </c>
      <c r="E515" s="3" t="s">
        <v>409</v>
      </c>
      <c r="F515" s="4">
        <v>300</v>
      </c>
      <c r="G515" s="188">
        <f>+G516</f>
        <v>0</v>
      </c>
      <c r="H515" s="188">
        <f t="shared" si="197"/>
        <v>0</v>
      </c>
      <c r="I515" s="274" t="e">
        <f t="shared" si="180"/>
        <v>#DIV/0!</v>
      </c>
    </row>
    <row r="516" spans="1:13" ht="58.5" hidden="1" customHeight="1">
      <c r="A516" s="20" t="s">
        <v>233</v>
      </c>
      <c r="B516" s="3" t="s">
        <v>203</v>
      </c>
      <c r="C516" s="3" t="s">
        <v>33</v>
      </c>
      <c r="D516" s="3" t="s">
        <v>218</v>
      </c>
      <c r="E516" s="3" t="s">
        <v>409</v>
      </c>
      <c r="F516" s="4">
        <v>320</v>
      </c>
      <c r="G516" s="188">
        <f>+G517</f>
        <v>0</v>
      </c>
      <c r="H516" s="188">
        <f t="shared" si="197"/>
        <v>0</v>
      </c>
      <c r="I516" s="274" t="e">
        <f t="shared" si="180"/>
        <v>#DIV/0!</v>
      </c>
    </row>
    <row r="517" spans="1:13" ht="33.75" hidden="1" customHeight="1">
      <c r="A517" s="20" t="s">
        <v>234</v>
      </c>
      <c r="B517" s="3" t="s">
        <v>203</v>
      </c>
      <c r="C517" s="3" t="s">
        <v>33</v>
      </c>
      <c r="D517" s="3" t="s">
        <v>218</v>
      </c>
      <c r="E517" s="3" t="s">
        <v>409</v>
      </c>
      <c r="F517" s="4">
        <v>322</v>
      </c>
      <c r="G517" s="188"/>
      <c r="H517" s="188"/>
      <c r="I517" s="274" t="e">
        <f t="shared" si="180"/>
        <v>#DIV/0!</v>
      </c>
    </row>
    <row r="518" spans="1:13" ht="48.75" customHeight="1">
      <c r="A518" s="21" t="s">
        <v>235</v>
      </c>
      <c r="B518" s="3" t="s">
        <v>203</v>
      </c>
      <c r="C518" s="3" t="s">
        <v>33</v>
      </c>
      <c r="D518" s="3" t="s">
        <v>218</v>
      </c>
      <c r="E518" s="3" t="s">
        <v>410</v>
      </c>
      <c r="F518" s="3" t="s">
        <v>17</v>
      </c>
      <c r="G518" s="188">
        <f>+G519</f>
        <v>238.5</v>
      </c>
      <c r="H518" s="188">
        <f t="shared" ref="H518:H522" si="198">+H519</f>
        <v>237.708</v>
      </c>
      <c r="I518" s="274">
        <f t="shared" si="180"/>
        <v>99.667924528301882</v>
      </c>
    </row>
    <row r="519" spans="1:13" ht="48.75" customHeight="1">
      <c r="A519" s="21" t="s">
        <v>236</v>
      </c>
      <c r="B519" s="3"/>
      <c r="C519" s="3" t="s">
        <v>33</v>
      </c>
      <c r="D519" s="3" t="s">
        <v>218</v>
      </c>
      <c r="E519" s="3" t="s">
        <v>411</v>
      </c>
      <c r="F519" s="3"/>
      <c r="G519" s="188">
        <f>+G520</f>
        <v>238.5</v>
      </c>
      <c r="H519" s="188">
        <f t="shared" si="198"/>
        <v>237.708</v>
      </c>
      <c r="I519" s="274">
        <f t="shared" si="180"/>
        <v>99.667924528301882</v>
      </c>
    </row>
    <row r="520" spans="1:13" ht="95.25" customHeight="1">
      <c r="A520" s="21" t="s">
        <v>237</v>
      </c>
      <c r="B520" s="3" t="s">
        <v>203</v>
      </c>
      <c r="C520" s="3" t="s">
        <v>33</v>
      </c>
      <c r="D520" s="3" t="s">
        <v>218</v>
      </c>
      <c r="E520" s="3" t="s">
        <v>412</v>
      </c>
      <c r="F520" s="3"/>
      <c r="G520" s="188">
        <f>+G521</f>
        <v>238.5</v>
      </c>
      <c r="H520" s="188">
        <f t="shared" si="198"/>
        <v>237.708</v>
      </c>
      <c r="I520" s="274">
        <f t="shared" si="180"/>
        <v>99.667924528301882</v>
      </c>
    </row>
    <row r="521" spans="1:13" ht="31.5" customHeight="1">
      <c r="A521" s="20" t="s">
        <v>52</v>
      </c>
      <c r="B521" s="3" t="s">
        <v>203</v>
      </c>
      <c r="C521" s="3" t="s">
        <v>33</v>
      </c>
      <c r="D521" s="3" t="s">
        <v>218</v>
      </c>
      <c r="E521" s="3" t="s">
        <v>412</v>
      </c>
      <c r="F521" s="3">
        <v>200</v>
      </c>
      <c r="G521" s="188">
        <f>+G522</f>
        <v>238.5</v>
      </c>
      <c r="H521" s="188">
        <f t="shared" si="198"/>
        <v>237.708</v>
      </c>
      <c r="I521" s="274">
        <f t="shared" si="180"/>
        <v>99.667924528301882</v>
      </c>
    </row>
    <row r="522" spans="1:13" s="2" customFormat="1" ht="31.5" customHeight="1">
      <c r="A522" s="20" t="s">
        <v>54</v>
      </c>
      <c r="B522" s="3" t="s">
        <v>203</v>
      </c>
      <c r="C522" s="3" t="s">
        <v>33</v>
      </c>
      <c r="D522" s="3" t="s">
        <v>218</v>
      </c>
      <c r="E522" s="3" t="s">
        <v>412</v>
      </c>
      <c r="F522" s="3">
        <v>240</v>
      </c>
      <c r="G522" s="188">
        <f>+G523</f>
        <v>238.5</v>
      </c>
      <c r="H522" s="188">
        <f t="shared" si="198"/>
        <v>237.708</v>
      </c>
      <c r="I522" s="274">
        <f t="shared" si="180"/>
        <v>99.667924528301882</v>
      </c>
      <c r="J522" s="200"/>
      <c r="L522" s="200"/>
      <c r="M522" s="200"/>
    </row>
    <row r="523" spans="1:13" s="2" customFormat="1" ht="31.5" customHeight="1">
      <c r="A523" s="20" t="s">
        <v>58</v>
      </c>
      <c r="B523" s="3" t="s">
        <v>203</v>
      </c>
      <c r="C523" s="3" t="s">
        <v>33</v>
      </c>
      <c r="D523" s="3" t="s">
        <v>218</v>
      </c>
      <c r="E523" s="3" t="s">
        <v>412</v>
      </c>
      <c r="F523" s="3">
        <v>244</v>
      </c>
      <c r="G523" s="188">
        <f>250-11.5</f>
        <v>238.5</v>
      </c>
      <c r="H523" s="188">
        <v>237.708</v>
      </c>
      <c r="I523" s="274">
        <f t="shared" si="180"/>
        <v>99.667924528301882</v>
      </c>
      <c r="J523" s="200">
        <v>237.708</v>
      </c>
      <c r="L523" s="200"/>
      <c r="M523" s="200"/>
    </row>
    <row r="524" spans="1:13" s="2" customFormat="1" ht="15.75">
      <c r="A524" s="165" t="s">
        <v>238</v>
      </c>
      <c r="B524" s="164" t="s">
        <v>203</v>
      </c>
      <c r="C524" s="164" t="s">
        <v>16</v>
      </c>
      <c r="D524" s="164" t="s">
        <v>28</v>
      </c>
      <c r="E524" s="164" t="s">
        <v>29</v>
      </c>
      <c r="F524" s="164" t="s">
        <v>17</v>
      </c>
      <c r="G524" s="190">
        <f>+G525</f>
        <v>340.20000000000005</v>
      </c>
      <c r="H524" s="190">
        <f t="shared" ref="H524:H525" si="199">+H525</f>
        <v>340.20000000000005</v>
      </c>
      <c r="I524" s="274">
        <f t="shared" si="180"/>
        <v>100</v>
      </c>
      <c r="J524" s="191">
        <f>J523-I523</f>
        <v>138.04007547169812</v>
      </c>
      <c r="L524" s="200"/>
      <c r="M524" s="200"/>
    </row>
    <row r="525" spans="1:13" s="2" customFormat="1" ht="31.5">
      <c r="A525" s="20" t="s">
        <v>239</v>
      </c>
      <c r="B525" s="3" t="s">
        <v>203</v>
      </c>
      <c r="C525" s="3" t="s">
        <v>16</v>
      </c>
      <c r="D525" s="3" t="s">
        <v>98</v>
      </c>
      <c r="E525" s="3" t="s">
        <v>29</v>
      </c>
      <c r="F525" s="3" t="s">
        <v>17</v>
      </c>
      <c r="G525" s="188">
        <f>+G526</f>
        <v>340.20000000000005</v>
      </c>
      <c r="H525" s="188">
        <f t="shared" si="199"/>
        <v>340.20000000000005</v>
      </c>
      <c r="I525" s="274">
        <f t="shared" si="180"/>
        <v>100</v>
      </c>
      <c r="J525" s="200"/>
      <c r="L525" s="200"/>
      <c r="M525" s="200"/>
    </row>
    <row r="526" spans="1:13" s="2" customFormat="1" ht="47.25">
      <c r="A526" s="20" t="s">
        <v>240</v>
      </c>
      <c r="B526" s="3" t="s">
        <v>203</v>
      </c>
      <c r="C526" s="3" t="s">
        <v>16</v>
      </c>
      <c r="D526" s="3" t="s">
        <v>98</v>
      </c>
      <c r="E526" s="3" t="s">
        <v>241</v>
      </c>
      <c r="F526" s="3"/>
      <c r="G526" s="188">
        <f>+G527+G535</f>
        <v>340.20000000000005</v>
      </c>
      <c r="H526" s="188">
        <f t="shared" ref="H526" si="200">+H527+H535</f>
        <v>340.20000000000005</v>
      </c>
      <c r="I526" s="274">
        <f t="shared" si="180"/>
        <v>100</v>
      </c>
      <c r="J526" s="200"/>
      <c r="L526" s="200"/>
      <c r="M526" s="200"/>
    </row>
    <row r="527" spans="1:13" ht="94.5">
      <c r="A527" s="20" t="s">
        <v>42</v>
      </c>
      <c r="B527" s="3" t="s">
        <v>203</v>
      </c>
      <c r="C527" s="3" t="s">
        <v>16</v>
      </c>
      <c r="D527" s="3" t="s">
        <v>98</v>
      </c>
      <c r="E527" s="3" t="s">
        <v>241</v>
      </c>
      <c r="F527" s="3" t="s">
        <v>43</v>
      </c>
      <c r="G527" s="188">
        <f>+G528+G532</f>
        <v>291.45982000000004</v>
      </c>
      <c r="H527" s="188">
        <f>+H528+H532</f>
        <v>291.45982000000004</v>
      </c>
      <c r="I527" s="274">
        <f t="shared" si="180"/>
        <v>100</v>
      </c>
    </row>
    <row r="528" spans="1:13" ht="31.5">
      <c r="A528" s="20" t="s">
        <v>44</v>
      </c>
      <c r="B528" s="3" t="s">
        <v>203</v>
      </c>
      <c r="C528" s="3" t="s">
        <v>16</v>
      </c>
      <c r="D528" s="3" t="s">
        <v>98</v>
      </c>
      <c r="E528" s="3" t="s">
        <v>241</v>
      </c>
      <c r="F528" s="3" t="s">
        <v>45</v>
      </c>
      <c r="G528" s="188">
        <f>+G529+G530+G531</f>
        <v>291.45982000000004</v>
      </c>
      <c r="H528" s="188">
        <f t="shared" ref="H528" si="201">+H529+H530+H531</f>
        <v>291.45982000000004</v>
      </c>
      <c r="I528" s="274">
        <f t="shared" ref="I528:I591" si="202">H528/G528*100</f>
        <v>100</v>
      </c>
    </row>
    <row r="529" spans="1:13" ht="15.75">
      <c r="A529" s="20" t="s">
        <v>46</v>
      </c>
      <c r="B529" s="3" t="s">
        <v>203</v>
      </c>
      <c r="C529" s="3" t="s">
        <v>16</v>
      </c>
      <c r="D529" s="3" t="s">
        <v>98</v>
      </c>
      <c r="E529" s="3" t="s">
        <v>241</v>
      </c>
      <c r="F529" s="3" t="s">
        <v>47</v>
      </c>
      <c r="G529" s="188">
        <v>215.12817000000001</v>
      </c>
      <c r="H529" s="188">
        <v>215.12817000000001</v>
      </c>
      <c r="I529" s="274">
        <f t="shared" si="202"/>
        <v>100</v>
      </c>
      <c r="J529" s="200">
        <v>215.12817000000001</v>
      </c>
    </row>
    <row r="530" spans="1:13" ht="31.5">
      <c r="A530" s="20" t="s">
        <v>48</v>
      </c>
      <c r="B530" s="3" t="s">
        <v>203</v>
      </c>
      <c r="C530" s="3" t="s">
        <v>16</v>
      </c>
      <c r="D530" s="3" t="s">
        <v>98</v>
      </c>
      <c r="E530" s="3" t="s">
        <v>241</v>
      </c>
      <c r="F530" s="9" t="s">
        <v>49</v>
      </c>
      <c r="G530" s="188"/>
      <c r="H530" s="188"/>
      <c r="I530" s="274" t="e">
        <f t="shared" si="202"/>
        <v>#DIV/0!</v>
      </c>
      <c r="J530" s="191">
        <f>J529-I529</f>
        <v>115.12817000000001</v>
      </c>
    </row>
    <row r="531" spans="1:13" ht="71.25" customHeight="1">
      <c r="A531" s="20" t="s">
        <v>50</v>
      </c>
      <c r="B531" s="3" t="s">
        <v>203</v>
      </c>
      <c r="C531" s="3" t="s">
        <v>16</v>
      </c>
      <c r="D531" s="3" t="s">
        <v>98</v>
      </c>
      <c r="E531" s="3" t="s">
        <v>241</v>
      </c>
      <c r="F531" s="3" t="s">
        <v>51</v>
      </c>
      <c r="G531" s="188">
        <v>76.331649999999996</v>
      </c>
      <c r="H531" s="188">
        <v>76.331649999999996</v>
      </c>
      <c r="I531" s="274">
        <f t="shared" si="202"/>
        <v>100</v>
      </c>
      <c r="J531" s="200">
        <v>76.331649999999996</v>
      </c>
    </row>
    <row r="532" spans="1:13" s="2" customFormat="1" ht="47.25" hidden="1">
      <c r="A532" s="20" t="s">
        <v>74</v>
      </c>
      <c r="B532" s="3" t="s">
        <v>203</v>
      </c>
      <c r="C532" s="3" t="s">
        <v>16</v>
      </c>
      <c r="D532" s="3" t="s">
        <v>98</v>
      </c>
      <c r="E532" s="3" t="s">
        <v>241</v>
      </c>
      <c r="F532" s="3" t="s">
        <v>75</v>
      </c>
      <c r="G532" s="188">
        <f>+G533+G534</f>
        <v>0</v>
      </c>
      <c r="H532" s="188">
        <f t="shared" ref="H532" si="203">+H533+H534</f>
        <v>0</v>
      </c>
      <c r="I532" s="274" t="e">
        <f t="shared" si="202"/>
        <v>#DIV/0!</v>
      </c>
      <c r="J532" s="200"/>
      <c r="L532" s="200"/>
      <c r="M532" s="200"/>
    </row>
    <row r="533" spans="1:13" s="2" customFormat="1" ht="15.75" hidden="1">
      <c r="A533" s="20" t="s">
        <v>46</v>
      </c>
      <c r="B533" s="3" t="s">
        <v>203</v>
      </c>
      <c r="C533" s="3" t="s">
        <v>16</v>
      </c>
      <c r="D533" s="3" t="s">
        <v>98</v>
      </c>
      <c r="E533" s="3" t="s">
        <v>241</v>
      </c>
      <c r="F533" s="3" t="s">
        <v>76</v>
      </c>
      <c r="G533" s="188"/>
      <c r="H533" s="188"/>
      <c r="I533" s="274" t="e">
        <f t="shared" si="202"/>
        <v>#DIV/0!</v>
      </c>
      <c r="J533" s="200"/>
      <c r="L533" s="200"/>
      <c r="M533" s="200"/>
    </row>
    <row r="534" spans="1:13" s="2" customFormat="1" ht="78.75" hidden="1">
      <c r="A534" s="20" t="s">
        <v>78</v>
      </c>
      <c r="B534" s="3" t="s">
        <v>203</v>
      </c>
      <c r="C534" s="3" t="s">
        <v>16</v>
      </c>
      <c r="D534" s="3" t="s">
        <v>98</v>
      </c>
      <c r="E534" s="3" t="s">
        <v>241</v>
      </c>
      <c r="F534" s="3" t="s">
        <v>79</v>
      </c>
      <c r="G534" s="188"/>
      <c r="H534" s="188"/>
      <c r="I534" s="274" t="e">
        <f t="shared" si="202"/>
        <v>#DIV/0!</v>
      </c>
      <c r="J534" s="200"/>
      <c r="L534" s="200"/>
      <c r="M534" s="200"/>
    </row>
    <row r="535" spans="1:13" s="2" customFormat="1" ht="31.5">
      <c r="A535" s="20" t="s">
        <v>52</v>
      </c>
      <c r="B535" s="3" t="s">
        <v>203</v>
      </c>
      <c r="C535" s="3" t="s">
        <v>16</v>
      </c>
      <c r="D535" s="3" t="s">
        <v>98</v>
      </c>
      <c r="E535" s="3" t="s">
        <v>241</v>
      </c>
      <c r="F535" s="3" t="s">
        <v>53</v>
      </c>
      <c r="G535" s="188">
        <f>+G536</f>
        <v>48.740180000000002</v>
      </c>
      <c r="H535" s="188">
        <f t="shared" ref="H535" si="204">+H536</f>
        <v>48.740180000000002</v>
      </c>
      <c r="I535" s="274">
        <f t="shared" si="202"/>
        <v>100</v>
      </c>
      <c r="J535" s="191">
        <f>J531-I531</f>
        <v>-23.668350000000004</v>
      </c>
      <c r="L535" s="200"/>
      <c r="M535" s="200"/>
    </row>
    <row r="536" spans="1:13" s="2" customFormat="1" ht="31.5">
      <c r="A536" s="20" t="s">
        <v>54</v>
      </c>
      <c r="B536" s="3" t="s">
        <v>203</v>
      </c>
      <c r="C536" s="3" t="s">
        <v>16</v>
      </c>
      <c r="D536" s="3" t="s">
        <v>98</v>
      </c>
      <c r="E536" s="3" t="s">
        <v>241</v>
      </c>
      <c r="F536" s="3" t="s">
        <v>55</v>
      </c>
      <c r="G536" s="188">
        <f>+G537+G538</f>
        <v>48.740180000000002</v>
      </c>
      <c r="H536" s="188">
        <f t="shared" ref="H536" si="205">+H537+H538</f>
        <v>48.740180000000002</v>
      </c>
      <c r="I536" s="274">
        <f t="shared" si="202"/>
        <v>100</v>
      </c>
      <c r="J536" s="200"/>
      <c r="L536" s="200"/>
      <c r="M536" s="200"/>
    </row>
    <row r="537" spans="1:13" s="2" customFormat="1" ht="47.25">
      <c r="A537" s="20" t="s">
        <v>150</v>
      </c>
      <c r="B537" s="3" t="s">
        <v>203</v>
      </c>
      <c r="C537" s="3" t="s">
        <v>16</v>
      </c>
      <c r="D537" s="3" t="s">
        <v>98</v>
      </c>
      <c r="E537" s="3" t="s">
        <v>241</v>
      </c>
      <c r="F537" s="3" t="s">
        <v>57</v>
      </c>
      <c r="G537" s="188">
        <v>24.35</v>
      </c>
      <c r="H537" s="188">
        <v>24.35</v>
      </c>
      <c r="I537" s="274">
        <f t="shared" si="202"/>
        <v>100</v>
      </c>
      <c r="J537" s="200">
        <v>24.35</v>
      </c>
      <c r="L537" s="200"/>
      <c r="M537" s="200"/>
    </row>
    <row r="538" spans="1:13" s="2" customFormat="1" ht="47.25">
      <c r="A538" s="20" t="s">
        <v>58</v>
      </c>
      <c r="B538" s="3" t="s">
        <v>203</v>
      </c>
      <c r="C538" s="3" t="s">
        <v>16</v>
      </c>
      <c r="D538" s="3" t="s">
        <v>98</v>
      </c>
      <c r="E538" s="3" t="s">
        <v>241</v>
      </c>
      <c r="F538" s="3" t="s">
        <v>59</v>
      </c>
      <c r="G538" s="188">
        <v>24.390180000000001</v>
      </c>
      <c r="H538" s="188">
        <v>24.390180000000001</v>
      </c>
      <c r="I538" s="274">
        <f t="shared" si="202"/>
        <v>100</v>
      </c>
      <c r="J538" s="191">
        <v>24.390180000000001</v>
      </c>
      <c r="L538" s="200"/>
      <c r="M538" s="200"/>
    </row>
    <row r="539" spans="1:13" s="2" customFormat="1" ht="34.5" customHeight="1">
      <c r="A539" s="165" t="s">
        <v>242</v>
      </c>
      <c r="B539" s="164" t="s">
        <v>203</v>
      </c>
      <c r="C539" s="164" t="s">
        <v>98</v>
      </c>
      <c r="D539" s="164"/>
      <c r="E539" s="164"/>
      <c r="F539" s="164"/>
      <c r="G539" s="190">
        <f>+G540</f>
        <v>1379.2323700000002</v>
      </c>
      <c r="H539" s="190">
        <f t="shared" ref="H539:H541" si="206">+H540</f>
        <v>1369.8009300000001</v>
      </c>
      <c r="I539" s="274">
        <f t="shared" si="202"/>
        <v>99.316181942568534</v>
      </c>
      <c r="J539" s="191">
        <f>J538-I538</f>
        <v>-75.609819999999999</v>
      </c>
      <c r="L539" s="200"/>
      <c r="M539" s="200"/>
    </row>
    <row r="540" spans="1:13" s="2" customFormat="1" ht="63">
      <c r="A540" s="20" t="s">
        <v>243</v>
      </c>
      <c r="B540" s="3" t="s">
        <v>203</v>
      </c>
      <c r="C540" s="3" t="s">
        <v>98</v>
      </c>
      <c r="D540" s="3" t="s">
        <v>188</v>
      </c>
      <c r="E540" s="3"/>
      <c r="F540" s="3" t="s">
        <v>17</v>
      </c>
      <c r="G540" s="188">
        <f>+G541</f>
        <v>1379.2323700000002</v>
      </c>
      <c r="H540" s="188">
        <f t="shared" si="206"/>
        <v>1369.8009300000001</v>
      </c>
      <c r="I540" s="274">
        <f t="shared" si="202"/>
        <v>99.316181942568534</v>
      </c>
      <c r="J540" s="200"/>
      <c r="L540" s="200"/>
      <c r="M540" s="200"/>
    </row>
    <row r="541" spans="1:13" s="2" customFormat="1" ht="15.75">
      <c r="A541" s="20" t="s">
        <v>244</v>
      </c>
      <c r="B541" s="3" t="s">
        <v>203</v>
      </c>
      <c r="C541" s="3" t="s">
        <v>98</v>
      </c>
      <c r="D541" s="3" t="s">
        <v>188</v>
      </c>
      <c r="E541" s="3" t="s">
        <v>413</v>
      </c>
      <c r="F541" s="3"/>
      <c r="G541" s="188">
        <f>+G542</f>
        <v>1379.2323700000002</v>
      </c>
      <c r="H541" s="188">
        <f t="shared" si="206"/>
        <v>1369.8009300000001</v>
      </c>
      <c r="I541" s="274">
        <f t="shared" si="202"/>
        <v>99.316181942568534</v>
      </c>
      <c r="J541" s="200"/>
      <c r="L541" s="200"/>
      <c r="M541" s="200"/>
    </row>
    <row r="542" spans="1:13" s="2" customFormat="1" ht="47.25">
      <c r="A542" s="20" t="s">
        <v>245</v>
      </c>
      <c r="B542" s="3" t="s">
        <v>203</v>
      </c>
      <c r="C542" s="3" t="s">
        <v>98</v>
      </c>
      <c r="D542" s="3" t="s">
        <v>188</v>
      </c>
      <c r="E542" s="3" t="s">
        <v>414</v>
      </c>
      <c r="F542" s="3" t="s">
        <v>17</v>
      </c>
      <c r="G542" s="188">
        <f>+G543+G551</f>
        <v>1379.2323700000002</v>
      </c>
      <c r="H542" s="188">
        <f t="shared" ref="H542" si="207">+H543+H551</f>
        <v>1369.8009300000001</v>
      </c>
      <c r="I542" s="274">
        <f t="shared" si="202"/>
        <v>99.316181942568534</v>
      </c>
      <c r="J542" s="200"/>
      <c r="L542" s="200"/>
      <c r="M542" s="200"/>
    </row>
    <row r="543" spans="1:13" s="2" customFormat="1" ht="115.5" customHeight="1">
      <c r="A543" s="20" t="s">
        <v>42</v>
      </c>
      <c r="B543" s="3" t="s">
        <v>203</v>
      </c>
      <c r="C543" s="3" t="s">
        <v>98</v>
      </c>
      <c r="D543" s="3" t="s">
        <v>188</v>
      </c>
      <c r="E543" s="3" t="s">
        <v>414</v>
      </c>
      <c r="F543" s="3" t="s">
        <v>43</v>
      </c>
      <c r="G543" s="188">
        <f>+G544+G548</f>
        <v>1307.2823700000001</v>
      </c>
      <c r="H543" s="188">
        <f t="shared" ref="H543" si="208">+H544+H548</f>
        <v>1307.2823700000001</v>
      </c>
      <c r="I543" s="274">
        <f t="shared" si="202"/>
        <v>100</v>
      </c>
      <c r="J543" s="200"/>
      <c r="L543" s="200"/>
      <c r="M543" s="200"/>
    </row>
    <row r="544" spans="1:13" ht="31.5">
      <c r="A544" s="20" t="s">
        <v>44</v>
      </c>
      <c r="B544" s="3" t="s">
        <v>203</v>
      </c>
      <c r="C544" s="3" t="s">
        <v>98</v>
      </c>
      <c r="D544" s="3" t="s">
        <v>188</v>
      </c>
      <c r="E544" s="3" t="s">
        <v>414</v>
      </c>
      <c r="F544" s="3" t="s">
        <v>45</v>
      </c>
      <c r="G544" s="188">
        <f>+G545+G546+G547</f>
        <v>1307.2823700000001</v>
      </c>
      <c r="H544" s="188">
        <f t="shared" ref="H544" si="209">+H545+H546+H547</f>
        <v>1307.2823700000001</v>
      </c>
      <c r="I544" s="274">
        <f t="shared" si="202"/>
        <v>100</v>
      </c>
    </row>
    <row r="545" spans="1:13" ht="15.75">
      <c r="A545" s="20" t="s">
        <v>46</v>
      </c>
      <c r="B545" s="3" t="s">
        <v>203</v>
      </c>
      <c r="C545" s="3" t="s">
        <v>98</v>
      </c>
      <c r="D545" s="3" t="s">
        <v>188</v>
      </c>
      <c r="E545" s="3" t="s">
        <v>414</v>
      </c>
      <c r="F545" s="3" t="s">
        <v>47</v>
      </c>
      <c r="G545" s="188">
        <v>1004.0571200000001</v>
      </c>
      <c r="H545" s="188">
        <v>1004.0571200000001</v>
      </c>
      <c r="I545" s="274">
        <f t="shared" si="202"/>
        <v>100</v>
      </c>
      <c r="J545" s="200">
        <v>1004.0571200000001</v>
      </c>
    </row>
    <row r="546" spans="1:13" ht="31.5" hidden="1">
      <c r="A546" s="20" t="s">
        <v>48</v>
      </c>
      <c r="B546" s="3" t="s">
        <v>203</v>
      </c>
      <c r="C546" s="3" t="s">
        <v>98</v>
      </c>
      <c r="D546" s="3" t="s">
        <v>188</v>
      </c>
      <c r="E546" s="3" t="s">
        <v>414</v>
      </c>
      <c r="F546" s="9" t="s">
        <v>49</v>
      </c>
      <c r="G546" s="188"/>
      <c r="H546" s="188"/>
      <c r="I546" s="274" t="e">
        <f t="shared" si="202"/>
        <v>#DIV/0!</v>
      </c>
    </row>
    <row r="547" spans="1:13" ht="71.25" customHeight="1">
      <c r="A547" s="20" t="s">
        <v>50</v>
      </c>
      <c r="B547" s="3" t="s">
        <v>203</v>
      </c>
      <c r="C547" s="3" t="s">
        <v>98</v>
      </c>
      <c r="D547" s="3" t="s">
        <v>188</v>
      </c>
      <c r="E547" s="3" t="s">
        <v>414</v>
      </c>
      <c r="F547" s="3" t="s">
        <v>51</v>
      </c>
      <c r="G547" s="188">
        <v>303.22525000000002</v>
      </c>
      <c r="H547" s="188">
        <v>303.22525000000002</v>
      </c>
      <c r="I547" s="274">
        <f t="shared" si="202"/>
        <v>100</v>
      </c>
      <c r="J547" s="191">
        <v>303.22525000000002</v>
      </c>
    </row>
    <row r="548" spans="1:13" s="2" customFormat="1" ht="47.25" hidden="1">
      <c r="A548" s="20" t="s">
        <v>74</v>
      </c>
      <c r="B548" s="3" t="s">
        <v>203</v>
      </c>
      <c r="C548" s="3" t="s">
        <v>98</v>
      </c>
      <c r="D548" s="3" t="s">
        <v>188</v>
      </c>
      <c r="E548" s="3" t="s">
        <v>414</v>
      </c>
      <c r="F548" s="3" t="s">
        <v>75</v>
      </c>
      <c r="G548" s="188">
        <f>+G549+G550</f>
        <v>0</v>
      </c>
      <c r="H548" s="188">
        <f t="shared" ref="H548" si="210">+H549+H550</f>
        <v>0</v>
      </c>
      <c r="I548" s="274" t="e">
        <f t="shared" si="202"/>
        <v>#DIV/0!</v>
      </c>
      <c r="J548" s="200"/>
      <c r="L548" s="200"/>
      <c r="M548" s="200"/>
    </row>
    <row r="549" spans="1:13" s="2" customFormat="1" ht="22.5" hidden="1" customHeight="1">
      <c r="A549" s="20" t="s">
        <v>46</v>
      </c>
      <c r="B549" s="3" t="s">
        <v>203</v>
      </c>
      <c r="C549" s="3" t="s">
        <v>98</v>
      </c>
      <c r="D549" s="3" t="s">
        <v>188</v>
      </c>
      <c r="E549" s="3" t="s">
        <v>414</v>
      </c>
      <c r="F549" s="3" t="s">
        <v>76</v>
      </c>
      <c r="G549" s="188"/>
      <c r="H549" s="188"/>
      <c r="I549" s="274" t="e">
        <f t="shared" si="202"/>
        <v>#DIV/0!</v>
      </c>
      <c r="J549" s="200"/>
      <c r="L549" s="200"/>
      <c r="M549" s="200"/>
    </row>
    <row r="550" spans="1:13" s="2" customFormat="1" ht="78.75" hidden="1">
      <c r="A550" s="20" t="s">
        <v>78</v>
      </c>
      <c r="B550" s="3" t="s">
        <v>203</v>
      </c>
      <c r="C550" s="3" t="s">
        <v>98</v>
      </c>
      <c r="D550" s="3" t="s">
        <v>188</v>
      </c>
      <c r="E550" s="3" t="s">
        <v>414</v>
      </c>
      <c r="F550" s="3" t="s">
        <v>79</v>
      </c>
      <c r="G550" s="188"/>
      <c r="H550" s="188"/>
      <c r="I550" s="274" t="e">
        <f t="shared" si="202"/>
        <v>#DIV/0!</v>
      </c>
      <c r="J550" s="200"/>
      <c r="L550" s="200"/>
      <c r="M550" s="200"/>
    </row>
    <row r="551" spans="1:13" s="2" customFormat="1" ht="31.5">
      <c r="A551" s="20" t="s">
        <v>54</v>
      </c>
      <c r="B551" s="3" t="s">
        <v>203</v>
      </c>
      <c r="C551" s="3" t="s">
        <v>98</v>
      </c>
      <c r="D551" s="3" t="s">
        <v>188</v>
      </c>
      <c r="E551" s="3" t="s">
        <v>414</v>
      </c>
      <c r="F551" s="3" t="s">
        <v>53</v>
      </c>
      <c r="G551" s="188">
        <f>+G552</f>
        <v>71.95</v>
      </c>
      <c r="H551" s="188">
        <f t="shared" ref="H551" si="211">+H552</f>
        <v>62.518560000000001</v>
      </c>
      <c r="I551" s="274">
        <f t="shared" si="202"/>
        <v>86.891674774148711</v>
      </c>
      <c r="J551" s="191">
        <f>J547-I547</f>
        <v>203.22525000000002</v>
      </c>
      <c r="L551" s="200"/>
      <c r="M551" s="200"/>
    </row>
    <row r="552" spans="1:13" s="2" customFormat="1" ht="47.25">
      <c r="A552" s="20" t="s">
        <v>150</v>
      </c>
      <c r="B552" s="3" t="s">
        <v>203</v>
      </c>
      <c r="C552" s="3" t="s">
        <v>98</v>
      </c>
      <c r="D552" s="3" t="s">
        <v>188</v>
      </c>
      <c r="E552" s="3" t="s">
        <v>414</v>
      </c>
      <c r="F552" s="3" t="s">
        <v>55</v>
      </c>
      <c r="G552" s="188">
        <f>+G553+G554</f>
        <v>71.95</v>
      </c>
      <c r="H552" s="188">
        <f t="shared" ref="H552" si="212">+H553+H554</f>
        <v>62.518560000000001</v>
      </c>
      <c r="I552" s="274">
        <f t="shared" si="202"/>
        <v>86.891674774148711</v>
      </c>
      <c r="J552" s="200"/>
      <c r="L552" s="200"/>
      <c r="M552" s="200"/>
    </row>
    <row r="553" spans="1:13" s="2" customFormat="1" ht="47.25">
      <c r="A553" s="20" t="s">
        <v>150</v>
      </c>
      <c r="B553" s="3" t="s">
        <v>203</v>
      </c>
      <c r="C553" s="3" t="s">
        <v>98</v>
      </c>
      <c r="D553" s="3" t="s">
        <v>188</v>
      </c>
      <c r="E553" s="3" t="s">
        <v>414</v>
      </c>
      <c r="F553" s="3" t="s">
        <v>57</v>
      </c>
      <c r="G553" s="188">
        <f>70-2.7</f>
        <v>67.3</v>
      </c>
      <c r="H553" s="188">
        <v>57.88608</v>
      </c>
      <c r="I553" s="274">
        <f t="shared" si="202"/>
        <v>86.012005943536408</v>
      </c>
      <c r="J553" s="200"/>
      <c r="L553" s="200"/>
      <c r="M553" s="200"/>
    </row>
    <row r="554" spans="1:13" s="2" customFormat="1" ht="47.25">
      <c r="A554" s="20" t="s">
        <v>58</v>
      </c>
      <c r="B554" s="3" t="s">
        <v>203</v>
      </c>
      <c r="C554" s="3" t="s">
        <v>98</v>
      </c>
      <c r="D554" s="3" t="s">
        <v>188</v>
      </c>
      <c r="E554" s="3" t="s">
        <v>414</v>
      </c>
      <c r="F554" s="3" t="s">
        <v>59</v>
      </c>
      <c r="G554" s="188">
        <v>4.6500000000000004</v>
      </c>
      <c r="H554" s="188">
        <v>4.6324800000000002</v>
      </c>
      <c r="I554" s="274">
        <f t="shared" si="202"/>
        <v>99.623225806451615</v>
      </c>
      <c r="J554" s="200">
        <v>4.6500000000000004</v>
      </c>
      <c r="L554" s="200"/>
      <c r="M554" s="200"/>
    </row>
    <row r="555" spans="1:13" s="2" customFormat="1" ht="15.75">
      <c r="A555" s="165" t="s">
        <v>144</v>
      </c>
      <c r="B555" s="164" t="s">
        <v>203</v>
      </c>
      <c r="C555" s="164" t="s">
        <v>71</v>
      </c>
      <c r="D555" s="164" t="s">
        <v>28</v>
      </c>
      <c r="E555" s="164" t="s">
        <v>29</v>
      </c>
      <c r="F555" s="164" t="s">
        <v>17</v>
      </c>
      <c r="G555" s="190">
        <f>G556+G560+G568</f>
        <v>994.09108000000003</v>
      </c>
      <c r="H555" s="190">
        <f>H556+H560+H568</f>
        <v>911.00900000000001</v>
      </c>
      <c r="I555" s="274">
        <f t="shared" si="202"/>
        <v>91.642407655443407</v>
      </c>
      <c r="J555" s="191">
        <f>J554-I554</f>
        <v>-94.973225806451609</v>
      </c>
      <c r="L555" s="200"/>
      <c r="M555" s="200"/>
    </row>
    <row r="556" spans="1:13" ht="15.75">
      <c r="A556" s="20" t="s">
        <v>146</v>
      </c>
      <c r="B556" s="164" t="s">
        <v>203</v>
      </c>
      <c r="C556" s="3" t="s">
        <v>71</v>
      </c>
      <c r="D556" s="3" t="s">
        <v>147</v>
      </c>
      <c r="E556" s="3"/>
      <c r="F556" s="3"/>
      <c r="G556" s="188">
        <f t="shared" ref="G556:H558" si="213">+G557</f>
        <v>5</v>
      </c>
      <c r="H556" s="188">
        <f t="shared" si="213"/>
        <v>5</v>
      </c>
      <c r="I556" s="274">
        <f t="shared" si="202"/>
        <v>100</v>
      </c>
      <c r="J556" s="191"/>
    </row>
    <row r="557" spans="1:13" ht="47.25">
      <c r="A557" s="20" t="s">
        <v>694</v>
      </c>
      <c r="B557" s="164" t="s">
        <v>203</v>
      </c>
      <c r="C557" s="3" t="s">
        <v>71</v>
      </c>
      <c r="D557" s="3" t="s">
        <v>147</v>
      </c>
      <c r="E557" s="3" t="s">
        <v>692</v>
      </c>
      <c r="F557" s="3"/>
      <c r="G557" s="188">
        <f t="shared" si="213"/>
        <v>5</v>
      </c>
      <c r="H557" s="188">
        <f t="shared" si="213"/>
        <v>5</v>
      </c>
      <c r="I557" s="274">
        <f t="shared" si="202"/>
        <v>100</v>
      </c>
      <c r="J557" s="191"/>
    </row>
    <row r="558" spans="1:13" ht="31.5">
      <c r="A558" s="20" t="s">
        <v>103</v>
      </c>
      <c r="B558" s="164" t="s">
        <v>203</v>
      </c>
      <c r="C558" s="3" t="s">
        <v>71</v>
      </c>
      <c r="D558" s="3" t="s">
        <v>147</v>
      </c>
      <c r="E558" s="3" t="s">
        <v>692</v>
      </c>
      <c r="F558" s="3" t="s">
        <v>93</v>
      </c>
      <c r="G558" s="188">
        <f t="shared" si="213"/>
        <v>5</v>
      </c>
      <c r="H558" s="188">
        <f t="shared" si="213"/>
        <v>5</v>
      </c>
      <c r="I558" s="274">
        <f t="shared" si="202"/>
        <v>100</v>
      </c>
      <c r="J558" s="191"/>
    </row>
    <row r="559" spans="1:13" ht="15.75">
      <c r="A559" s="20" t="s">
        <v>626</v>
      </c>
      <c r="B559" s="164" t="s">
        <v>203</v>
      </c>
      <c r="C559" s="3" t="s">
        <v>71</v>
      </c>
      <c r="D559" s="3" t="s">
        <v>147</v>
      </c>
      <c r="E559" s="3" t="s">
        <v>692</v>
      </c>
      <c r="F559" s="3" t="s">
        <v>625</v>
      </c>
      <c r="G559" s="188">
        <v>5</v>
      </c>
      <c r="H559" s="188">
        <v>5</v>
      </c>
      <c r="I559" s="274">
        <f t="shared" si="202"/>
        <v>100</v>
      </c>
      <c r="J559" s="191"/>
    </row>
    <row r="560" spans="1:13" s="200" customFormat="1" ht="15.75">
      <c r="A560" s="20" t="s">
        <v>246</v>
      </c>
      <c r="B560" s="164" t="s">
        <v>203</v>
      </c>
      <c r="C560" s="3" t="s">
        <v>71</v>
      </c>
      <c r="D560" s="3" t="s">
        <v>188</v>
      </c>
      <c r="E560" s="3"/>
      <c r="F560" s="3"/>
      <c r="G560" s="188">
        <f t="shared" ref="G560:H566" si="214">+G561</f>
        <v>596.69108000000006</v>
      </c>
      <c r="H560" s="188">
        <f t="shared" si="214"/>
        <v>513.60900000000004</v>
      </c>
      <c r="I560" s="274">
        <f t="shared" si="202"/>
        <v>86.07619875933122</v>
      </c>
    </row>
    <row r="561" spans="1:11" s="200" customFormat="1" ht="39" customHeight="1">
      <c r="A561" s="20" t="s">
        <v>247</v>
      </c>
      <c r="B561" s="3" t="s">
        <v>203</v>
      </c>
      <c r="C561" s="3" t="s">
        <v>71</v>
      </c>
      <c r="D561" s="3" t="s">
        <v>188</v>
      </c>
      <c r="E561" s="3" t="s">
        <v>415</v>
      </c>
      <c r="F561" s="3"/>
      <c r="G561" s="188">
        <f t="shared" si="214"/>
        <v>596.69108000000006</v>
      </c>
      <c r="H561" s="188">
        <f t="shared" si="214"/>
        <v>513.60900000000004</v>
      </c>
      <c r="I561" s="274">
        <f t="shared" si="202"/>
        <v>86.07619875933122</v>
      </c>
    </row>
    <row r="562" spans="1:11" s="200" customFormat="1" ht="31.5">
      <c r="A562" s="20" t="s">
        <v>248</v>
      </c>
      <c r="B562" s="3" t="s">
        <v>203</v>
      </c>
      <c r="C562" s="3" t="s">
        <v>71</v>
      </c>
      <c r="D562" s="3" t="s">
        <v>188</v>
      </c>
      <c r="E562" s="3" t="s">
        <v>416</v>
      </c>
      <c r="F562" s="3"/>
      <c r="G562" s="188">
        <f t="shared" si="214"/>
        <v>596.69108000000006</v>
      </c>
      <c r="H562" s="188">
        <f t="shared" si="214"/>
        <v>513.60900000000004</v>
      </c>
      <c r="I562" s="274">
        <f t="shared" si="202"/>
        <v>86.07619875933122</v>
      </c>
    </row>
    <row r="563" spans="1:11" s="200" customFormat="1" ht="47.25">
      <c r="A563" s="20" t="s">
        <v>249</v>
      </c>
      <c r="B563" s="3" t="s">
        <v>203</v>
      </c>
      <c r="C563" s="3" t="s">
        <v>71</v>
      </c>
      <c r="D563" s="3" t="s">
        <v>188</v>
      </c>
      <c r="E563" s="3" t="s">
        <v>417</v>
      </c>
      <c r="F563" s="3"/>
      <c r="G563" s="188">
        <f t="shared" si="214"/>
        <v>596.69108000000006</v>
      </c>
      <c r="H563" s="188">
        <f t="shared" si="214"/>
        <v>513.60900000000004</v>
      </c>
      <c r="I563" s="274">
        <f t="shared" si="202"/>
        <v>86.07619875933122</v>
      </c>
    </row>
    <row r="564" spans="1:11" s="200" customFormat="1" ht="78.75">
      <c r="A564" s="20" t="s">
        <v>250</v>
      </c>
      <c r="B564" s="3" t="s">
        <v>203</v>
      </c>
      <c r="C564" s="3" t="s">
        <v>71</v>
      </c>
      <c r="D564" s="3" t="s">
        <v>188</v>
      </c>
      <c r="E564" s="3" t="s">
        <v>418</v>
      </c>
      <c r="F564" s="3"/>
      <c r="G564" s="188">
        <f t="shared" si="214"/>
        <v>596.69108000000006</v>
      </c>
      <c r="H564" s="188">
        <f t="shared" si="214"/>
        <v>513.60900000000004</v>
      </c>
      <c r="I564" s="274">
        <f t="shared" si="202"/>
        <v>86.07619875933122</v>
      </c>
    </row>
    <row r="565" spans="1:11" s="200" customFormat="1" ht="31.5">
      <c r="A565" s="20" t="s">
        <v>52</v>
      </c>
      <c r="B565" s="3" t="s">
        <v>203</v>
      </c>
      <c r="C565" s="3" t="s">
        <v>71</v>
      </c>
      <c r="D565" s="3" t="s">
        <v>188</v>
      </c>
      <c r="E565" s="3" t="s">
        <v>418</v>
      </c>
      <c r="F565" s="3" t="s">
        <v>53</v>
      </c>
      <c r="G565" s="188">
        <f t="shared" si="214"/>
        <v>596.69108000000006</v>
      </c>
      <c r="H565" s="188">
        <f t="shared" si="214"/>
        <v>513.60900000000004</v>
      </c>
      <c r="I565" s="274">
        <f t="shared" si="202"/>
        <v>86.07619875933122</v>
      </c>
    </row>
    <row r="566" spans="1:11" s="200" customFormat="1" ht="31.5">
      <c r="A566" s="20" t="s">
        <v>54</v>
      </c>
      <c r="B566" s="3" t="s">
        <v>203</v>
      </c>
      <c r="C566" s="3" t="s">
        <v>71</v>
      </c>
      <c r="D566" s="3" t="s">
        <v>188</v>
      </c>
      <c r="E566" s="3" t="s">
        <v>418</v>
      </c>
      <c r="F566" s="3" t="s">
        <v>55</v>
      </c>
      <c r="G566" s="188">
        <f t="shared" si="214"/>
        <v>596.69108000000006</v>
      </c>
      <c r="H566" s="188">
        <f t="shared" si="214"/>
        <v>513.60900000000004</v>
      </c>
      <c r="I566" s="274">
        <f t="shared" si="202"/>
        <v>86.07619875933122</v>
      </c>
    </row>
    <row r="567" spans="1:11" s="200" customFormat="1" ht="47.25">
      <c r="A567" s="20" t="s">
        <v>58</v>
      </c>
      <c r="B567" s="3" t="s">
        <v>203</v>
      </c>
      <c r="C567" s="3" t="s">
        <v>71</v>
      </c>
      <c r="D567" s="3" t="s">
        <v>188</v>
      </c>
      <c r="E567" s="3" t="s">
        <v>418</v>
      </c>
      <c r="F567" s="3" t="s">
        <v>59</v>
      </c>
      <c r="G567" s="188">
        <v>596.69108000000006</v>
      </c>
      <c r="H567" s="188">
        <v>513.60900000000004</v>
      </c>
      <c r="I567" s="274">
        <f t="shared" si="202"/>
        <v>86.07619875933122</v>
      </c>
      <c r="J567" s="200">
        <f>552+44.69108</f>
        <v>596.69108000000006</v>
      </c>
      <c r="K567" s="200">
        <v>469</v>
      </c>
    </row>
    <row r="568" spans="1:11" s="200" customFormat="1" ht="31.5">
      <c r="A568" s="20" t="s">
        <v>158</v>
      </c>
      <c r="B568" s="3" t="s">
        <v>203</v>
      </c>
      <c r="C568" s="3" t="s">
        <v>71</v>
      </c>
      <c r="D568" s="3" t="s">
        <v>159</v>
      </c>
      <c r="E568" s="3"/>
      <c r="F568" s="3"/>
      <c r="G568" s="188">
        <f t="shared" ref="G568:H574" si="215">+G569</f>
        <v>392.4</v>
      </c>
      <c r="H568" s="188">
        <f t="shared" si="215"/>
        <v>392.4</v>
      </c>
      <c r="I568" s="274">
        <f t="shared" si="202"/>
        <v>100</v>
      </c>
      <c r="J568" s="191">
        <f>J567-I567</f>
        <v>510.61488124066886</v>
      </c>
      <c r="K568" s="191">
        <f>K567-I567</f>
        <v>382.92380124066881</v>
      </c>
    </row>
    <row r="569" spans="1:11" s="200" customFormat="1" ht="78.75">
      <c r="A569" s="20" t="s">
        <v>251</v>
      </c>
      <c r="B569" s="3" t="s">
        <v>203</v>
      </c>
      <c r="C569" s="3" t="s">
        <v>71</v>
      </c>
      <c r="D569" s="3" t="s">
        <v>159</v>
      </c>
      <c r="E569" s="3" t="s">
        <v>419</v>
      </c>
      <c r="F569" s="3"/>
      <c r="G569" s="188">
        <f t="shared" si="215"/>
        <v>392.4</v>
      </c>
      <c r="H569" s="188">
        <f t="shared" si="215"/>
        <v>392.4</v>
      </c>
      <c r="I569" s="274">
        <f t="shared" si="202"/>
        <v>100</v>
      </c>
    </row>
    <row r="570" spans="1:11" s="200" customFormat="1" ht="31.5">
      <c r="A570" s="20" t="s">
        <v>252</v>
      </c>
      <c r="B570" s="3" t="s">
        <v>203</v>
      </c>
      <c r="C570" s="3" t="s">
        <v>71</v>
      </c>
      <c r="D570" s="3" t="s">
        <v>159</v>
      </c>
      <c r="E570" s="3" t="s">
        <v>420</v>
      </c>
      <c r="F570" s="3"/>
      <c r="G570" s="188">
        <f t="shared" si="215"/>
        <v>392.4</v>
      </c>
      <c r="H570" s="188">
        <f t="shared" si="215"/>
        <v>392.4</v>
      </c>
      <c r="I570" s="274">
        <f t="shared" si="202"/>
        <v>100</v>
      </c>
    </row>
    <row r="571" spans="1:11" s="200" customFormat="1" ht="31.5">
      <c r="A571" s="20" t="s">
        <v>253</v>
      </c>
      <c r="B571" s="3" t="s">
        <v>203</v>
      </c>
      <c r="C571" s="3" t="s">
        <v>71</v>
      </c>
      <c r="D571" s="3" t="s">
        <v>159</v>
      </c>
      <c r="E571" s="3" t="s">
        <v>254</v>
      </c>
      <c r="F571" s="3"/>
      <c r="G571" s="188">
        <f t="shared" si="215"/>
        <v>392.4</v>
      </c>
      <c r="H571" s="188">
        <f t="shared" si="215"/>
        <v>392.4</v>
      </c>
      <c r="I571" s="274">
        <f t="shared" si="202"/>
        <v>100</v>
      </c>
    </row>
    <row r="572" spans="1:11" s="200" customFormat="1" ht="31.5">
      <c r="A572" s="20" t="s">
        <v>255</v>
      </c>
      <c r="B572" s="3" t="s">
        <v>203</v>
      </c>
      <c r="C572" s="3" t="s">
        <v>71</v>
      </c>
      <c r="D572" s="3" t="s">
        <v>159</v>
      </c>
      <c r="E572" s="3" t="s">
        <v>256</v>
      </c>
      <c r="F572" s="3"/>
      <c r="G572" s="188">
        <f>+G573+G576</f>
        <v>392.4</v>
      </c>
      <c r="H572" s="188">
        <f t="shared" ref="H572" si="216">+H573+H576</f>
        <v>392.4</v>
      </c>
      <c r="I572" s="274">
        <f t="shared" si="202"/>
        <v>100</v>
      </c>
    </row>
    <row r="573" spans="1:11" s="200" customFormat="1" ht="31.5">
      <c r="A573" s="20" t="s">
        <v>52</v>
      </c>
      <c r="B573" s="3" t="s">
        <v>203</v>
      </c>
      <c r="C573" s="3" t="s">
        <v>71</v>
      </c>
      <c r="D573" s="3" t="s">
        <v>159</v>
      </c>
      <c r="E573" s="3" t="s">
        <v>256</v>
      </c>
      <c r="F573" s="3" t="s">
        <v>53</v>
      </c>
      <c r="G573" s="188">
        <f t="shared" si="215"/>
        <v>392.4</v>
      </c>
      <c r="H573" s="188">
        <f t="shared" si="215"/>
        <v>392.4</v>
      </c>
      <c r="I573" s="274">
        <f t="shared" si="202"/>
        <v>100</v>
      </c>
    </row>
    <row r="574" spans="1:11" s="200" customFormat="1" ht="31.5">
      <c r="A574" s="20" t="s">
        <v>54</v>
      </c>
      <c r="B574" s="3" t="s">
        <v>203</v>
      </c>
      <c r="C574" s="3" t="s">
        <v>71</v>
      </c>
      <c r="D574" s="3" t="s">
        <v>159</v>
      </c>
      <c r="E574" s="3" t="s">
        <v>256</v>
      </c>
      <c r="F574" s="3" t="s">
        <v>55</v>
      </c>
      <c r="G574" s="188">
        <f t="shared" si="215"/>
        <v>392.4</v>
      </c>
      <c r="H574" s="188">
        <f t="shared" si="215"/>
        <v>392.4</v>
      </c>
      <c r="I574" s="274">
        <f t="shared" si="202"/>
        <v>100</v>
      </c>
    </row>
    <row r="575" spans="1:11" s="200" customFormat="1" ht="47.25">
      <c r="A575" s="20" t="s">
        <v>58</v>
      </c>
      <c r="B575" s="3" t="s">
        <v>203</v>
      </c>
      <c r="C575" s="3" t="s">
        <v>71</v>
      </c>
      <c r="D575" s="3" t="s">
        <v>159</v>
      </c>
      <c r="E575" s="3" t="s">
        <v>256</v>
      </c>
      <c r="F575" s="3" t="s">
        <v>59</v>
      </c>
      <c r="G575" s="188">
        <v>392.4</v>
      </c>
      <c r="H575" s="188">
        <v>392.4</v>
      </c>
      <c r="I575" s="274">
        <f t="shared" si="202"/>
        <v>100</v>
      </c>
      <c r="J575" s="200">
        <v>392.4</v>
      </c>
    </row>
    <row r="576" spans="1:11" s="200" customFormat="1" ht="15.75" hidden="1">
      <c r="A576" s="20" t="s">
        <v>60</v>
      </c>
      <c r="B576" s="3" t="s">
        <v>203</v>
      </c>
      <c r="C576" s="3" t="s">
        <v>71</v>
      </c>
      <c r="D576" s="3" t="s">
        <v>159</v>
      </c>
      <c r="E576" s="3" t="s">
        <v>256</v>
      </c>
      <c r="F576" s="3" t="s">
        <v>61</v>
      </c>
      <c r="G576" s="188">
        <f>+G577</f>
        <v>0</v>
      </c>
      <c r="H576" s="188">
        <f>+H577</f>
        <v>0</v>
      </c>
      <c r="I576" s="274" t="e">
        <f t="shared" si="202"/>
        <v>#DIV/0!</v>
      </c>
    </row>
    <row r="577" spans="1:10" s="200" customFormat="1" ht="15.75" hidden="1">
      <c r="A577" s="20" t="s">
        <v>573</v>
      </c>
      <c r="B577" s="3" t="s">
        <v>203</v>
      </c>
      <c r="C577" s="3" t="s">
        <v>71</v>
      </c>
      <c r="D577" s="3" t="s">
        <v>159</v>
      </c>
      <c r="E577" s="3" t="s">
        <v>256</v>
      </c>
      <c r="F577" s="3" t="s">
        <v>570</v>
      </c>
      <c r="G577" s="188">
        <f>+G578</f>
        <v>0</v>
      </c>
      <c r="H577" s="188">
        <f>+H578</f>
        <v>0</v>
      </c>
      <c r="I577" s="274" t="e">
        <f t="shared" si="202"/>
        <v>#DIV/0!</v>
      </c>
    </row>
    <row r="578" spans="1:10" s="200" customFormat="1" ht="63" hidden="1">
      <c r="A578" s="20" t="s">
        <v>572</v>
      </c>
      <c r="B578" s="3" t="s">
        <v>203</v>
      </c>
      <c r="C578" s="3" t="s">
        <v>71</v>
      </c>
      <c r="D578" s="3" t="s">
        <v>159</v>
      </c>
      <c r="E578" s="3" t="s">
        <v>256</v>
      </c>
      <c r="F578" s="3" t="s">
        <v>571</v>
      </c>
      <c r="G578" s="188"/>
      <c r="H578" s="188"/>
      <c r="I578" s="274" t="e">
        <f t="shared" si="202"/>
        <v>#DIV/0!</v>
      </c>
    </row>
    <row r="579" spans="1:10" s="200" customFormat="1" ht="25.5" customHeight="1">
      <c r="A579" s="165" t="s">
        <v>257</v>
      </c>
      <c r="B579" s="164" t="s">
        <v>203</v>
      </c>
      <c r="C579" s="164" t="s">
        <v>147</v>
      </c>
      <c r="D579" s="164"/>
      <c r="E579" s="164"/>
      <c r="F579" s="164"/>
      <c r="G579" s="190">
        <f>+G590+G580</f>
        <v>2009.9</v>
      </c>
      <c r="H579" s="190">
        <f>+H590+H580</f>
        <v>2009.87131</v>
      </c>
      <c r="I579" s="274">
        <f t="shared" si="202"/>
        <v>99.998572565799293</v>
      </c>
      <c r="J579" s="191">
        <f>J575-I575</f>
        <v>292.39999999999998</v>
      </c>
    </row>
    <row r="580" spans="1:10" s="200" customFormat="1" ht="15.75">
      <c r="A580" s="20" t="s">
        <v>662</v>
      </c>
      <c r="B580" s="3" t="s">
        <v>203</v>
      </c>
      <c r="C580" s="3" t="s">
        <v>147</v>
      </c>
      <c r="D580" s="3" t="s">
        <v>16</v>
      </c>
      <c r="E580" s="3"/>
      <c r="F580" s="3"/>
      <c r="G580" s="188">
        <f t="shared" ref="G580:H582" si="217">+G581</f>
        <v>1368</v>
      </c>
      <c r="H580" s="188">
        <f t="shared" si="217"/>
        <v>1368</v>
      </c>
      <c r="I580" s="274">
        <f t="shared" si="202"/>
        <v>100</v>
      </c>
    </row>
    <row r="581" spans="1:10" s="200" customFormat="1" ht="15.75">
      <c r="A581" s="20" t="s">
        <v>663</v>
      </c>
      <c r="B581" s="3" t="s">
        <v>203</v>
      </c>
      <c r="C581" s="3" t="s">
        <v>147</v>
      </c>
      <c r="D581" s="3" t="s">
        <v>16</v>
      </c>
      <c r="E581" s="3" t="s">
        <v>415</v>
      </c>
      <c r="F581" s="3"/>
      <c r="G581" s="188">
        <f t="shared" si="217"/>
        <v>1368</v>
      </c>
      <c r="H581" s="188">
        <f t="shared" si="217"/>
        <v>1368</v>
      </c>
      <c r="I581" s="274">
        <f t="shared" si="202"/>
        <v>100</v>
      </c>
    </row>
    <row r="582" spans="1:10" s="200" customFormat="1" ht="15.75">
      <c r="A582" s="20"/>
      <c r="B582" s="3" t="s">
        <v>203</v>
      </c>
      <c r="C582" s="3" t="s">
        <v>147</v>
      </c>
      <c r="D582" s="3" t="s">
        <v>16</v>
      </c>
      <c r="E582" s="3" t="s">
        <v>421</v>
      </c>
      <c r="F582" s="3"/>
      <c r="G582" s="188">
        <f t="shared" si="217"/>
        <v>1368</v>
      </c>
      <c r="H582" s="188">
        <f t="shared" si="217"/>
        <v>1368</v>
      </c>
      <c r="I582" s="274">
        <f t="shared" si="202"/>
        <v>100</v>
      </c>
    </row>
    <row r="583" spans="1:10" s="200" customFormat="1" ht="47.25">
      <c r="A583" s="20" t="s">
        <v>664</v>
      </c>
      <c r="B583" s="3" t="s">
        <v>203</v>
      </c>
      <c r="C583" s="3" t="s">
        <v>147</v>
      </c>
      <c r="D583" s="3" t="s">
        <v>16</v>
      </c>
      <c r="E583" s="3" t="s">
        <v>422</v>
      </c>
      <c r="F583" s="3"/>
      <c r="G583" s="188">
        <f>+G584+G587</f>
        <v>1368</v>
      </c>
      <c r="H583" s="188">
        <f>+H584+H587</f>
        <v>1368</v>
      </c>
      <c r="I583" s="274">
        <f t="shared" si="202"/>
        <v>100</v>
      </c>
    </row>
    <row r="584" spans="1:10" s="200" customFormat="1" ht="31.5">
      <c r="A584" s="20" t="s">
        <v>52</v>
      </c>
      <c r="B584" s="3" t="s">
        <v>203</v>
      </c>
      <c r="C584" s="3" t="s">
        <v>147</v>
      </c>
      <c r="D584" s="3" t="s">
        <v>16</v>
      </c>
      <c r="E584" s="3" t="s">
        <v>649</v>
      </c>
      <c r="F584" s="3" t="s">
        <v>53</v>
      </c>
      <c r="G584" s="188">
        <f>G585</f>
        <v>50</v>
      </c>
      <c r="H584" s="188">
        <f>H585</f>
        <v>50</v>
      </c>
      <c r="I584" s="274">
        <f t="shared" si="202"/>
        <v>100</v>
      </c>
    </row>
    <row r="585" spans="1:10" s="200" customFormat="1" ht="31.5">
      <c r="A585" s="20" t="s">
        <v>54</v>
      </c>
      <c r="B585" s="3" t="s">
        <v>203</v>
      </c>
      <c r="C585" s="3" t="s">
        <v>147</v>
      </c>
      <c r="D585" s="3" t="s">
        <v>16</v>
      </c>
      <c r="E585" s="3" t="s">
        <v>649</v>
      </c>
      <c r="F585" s="3" t="s">
        <v>55</v>
      </c>
      <c r="G585" s="188">
        <f>G586</f>
        <v>50</v>
      </c>
      <c r="H585" s="188">
        <f>H586</f>
        <v>50</v>
      </c>
      <c r="I585" s="274">
        <f t="shared" si="202"/>
        <v>100</v>
      </c>
    </row>
    <row r="586" spans="1:10" s="200" customFormat="1" ht="47.25">
      <c r="A586" s="20" t="s">
        <v>58</v>
      </c>
      <c r="B586" s="3" t="s">
        <v>203</v>
      </c>
      <c r="C586" s="3" t="s">
        <v>147</v>
      </c>
      <c r="D586" s="3" t="s">
        <v>16</v>
      </c>
      <c r="E586" s="3" t="s">
        <v>649</v>
      </c>
      <c r="F586" s="3" t="s">
        <v>59</v>
      </c>
      <c r="G586" s="188">
        <v>50</v>
      </c>
      <c r="H586" s="188">
        <v>50</v>
      </c>
      <c r="I586" s="274">
        <f t="shared" si="202"/>
        <v>100</v>
      </c>
    </row>
    <row r="587" spans="1:10" s="200" customFormat="1" ht="47.25">
      <c r="A587" s="20" t="s">
        <v>674</v>
      </c>
      <c r="B587" s="3" t="s">
        <v>203</v>
      </c>
      <c r="C587" s="3" t="s">
        <v>147</v>
      </c>
      <c r="D587" s="3" t="s">
        <v>16</v>
      </c>
      <c r="E587" s="3" t="s">
        <v>649</v>
      </c>
      <c r="F587" s="3" t="s">
        <v>675</v>
      </c>
      <c r="G587" s="188">
        <f>+G588</f>
        <v>1318</v>
      </c>
      <c r="H587" s="188">
        <f>+H588</f>
        <v>1318</v>
      </c>
      <c r="I587" s="274">
        <f t="shared" si="202"/>
        <v>100</v>
      </c>
    </row>
    <row r="588" spans="1:10" s="200" customFormat="1" ht="15.75">
      <c r="A588" s="20" t="s">
        <v>676</v>
      </c>
      <c r="B588" s="3" t="s">
        <v>203</v>
      </c>
      <c r="C588" s="3" t="s">
        <v>147</v>
      </c>
      <c r="D588" s="3" t="s">
        <v>16</v>
      </c>
      <c r="E588" s="3" t="s">
        <v>649</v>
      </c>
      <c r="F588" s="3" t="s">
        <v>677</v>
      </c>
      <c r="G588" s="188">
        <f>+G589</f>
        <v>1318</v>
      </c>
      <c r="H588" s="188">
        <f>+H589</f>
        <v>1318</v>
      </c>
      <c r="I588" s="274">
        <f t="shared" si="202"/>
        <v>100</v>
      </c>
    </row>
    <row r="589" spans="1:10" s="200" customFormat="1" ht="63">
      <c r="A589" s="20" t="s">
        <v>678</v>
      </c>
      <c r="B589" s="3" t="s">
        <v>203</v>
      </c>
      <c r="C589" s="3" t="s">
        <v>147</v>
      </c>
      <c r="D589" s="3" t="s">
        <v>16</v>
      </c>
      <c r="E589" s="3" t="s">
        <v>649</v>
      </c>
      <c r="F589" s="3" t="s">
        <v>679</v>
      </c>
      <c r="G589" s="188">
        <v>1318</v>
      </c>
      <c r="H589" s="188">
        <v>1318</v>
      </c>
      <c r="I589" s="274">
        <f t="shared" si="202"/>
        <v>100</v>
      </c>
    </row>
    <row r="590" spans="1:10" s="200" customFormat="1" ht="15.75">
      <c r="A590" s="20" t="s">
        <v>258</v>
      </c>
      <c r="B590" s="3" t="s">
        <v>203</v>
      </c>
      <c r="C590" s="3" t="s">
        <v>147</v>
      </c>
      <c r="D590" s="3" t="s">
        <v>98</v>
      </c>
      <c r="E590" s="3"/>
      <c r="F590" s="3"/>
      <c r="G590" s="188">
        <f t="shared" ref="G590:H596" si="218">+G591</f>
        <v>641.9</v>
      </c>
      <c r="H590" s="188">
        <f t="shared" si="218"/>
        <v>641.87130999999999</v>
      </c>
      <c r="I590" s="274">
        <f t="shared" si="202"/>
        <v>99.995530456457388</v>
      </c>
    </row>
    <row r="591" spans="1:10" s="200" customFormat="1" ht="31.5">
      <c r="A591" s="20" t="s">
        <v>247</v>
      </c>
      <c r="B591" s="3" t="s">
        <v>203</v>
      </c>
      <c r="C591" s="3" t="s">
        <v>147</v>
      </c>
      <c r="D591" s="3" t="s">
        <v>98</v>
      </c>
      <c r="E591" s="3" t="s">
        <v>415</v>
      </c>
      <c r="F591" s="3"/>
      <c r="G591" s="188">
        <f t="shared" si="218"/>
        <v>641.9</v>
      </c>
      <c r="H591" s="188">
        <f t="shared" si="218"/>
        <v>641.87130999999999</v>
      </c>
      <c r="I591" s="274">
        <f t="shared" si="202"/>
        <v>99.995530456457388</v>
      </c>
    </row>
    <row r="592" spans="1:10" s="200" customFormat="1" ht="15.75">
      <c r="A592" s="20" t="s">
        <v>259</v>
      </c>
      <c r="B592" s="3" t="s">
        <v>203</v>
      </c>
      <c r="C592" s="3" t="s">
        <v>147</v>
      </c>
      <c r="D592" s="3" t="s">
        <v>98</v>
      </c>
      <c r="E592" s="3" t="s">
        <v>421</v>
      </c>
      <c r="F592" s="3"/>
      <c r="G592" s="188">
        <f t="shared" si="218"/>
        <v>641.9</v>
      </c>
      <c r="H592" s="188">
        <f t="shared" si="218"/>
        <v>641.87130999999999</v>
      </c>
      <c r="I592" s="274">
        <f t="shared" ref="I592:I655" si="219">H592/G592*100</f>
        <v>99.995530456457388</v>
      </c>
    </row>
    <row r="593" spans="1:10" s="200" customFormat="1" ht="31.5">
      <c r="A593" s="20" t="s">
        <v>260</v>
      </c>
      <c r="B593" s="3" t="s">
        <v>203</v>
      </c>
      <c r="C593" s="3" t="s">
        <v>147</v>
      </c>
      <c r="D593" s="3" t="s">
        <v>98</v>
      </c>
      <c r="E593" s="3" t="s">
        <v>422</v>
      </c>
      <c r="F593" s="3"/>
      <c r="G593" s="188">
        <f t="shared" si="218"/>
        <v>641.9</v>
      </c>
      <c r="H593" s="188">
        <f t="shared" si="218"/>
        <v>641.87130999999999</v>
      </c>
      <c r="I593" s="274">
        <f t="shared" si="219"/>
        <v>99.995530456457388</v>
      </c>
    </row>
    <row r="594" spans="1:10" s="200" customFormat="1" ht="15.75">
      <c r="A594" s="20" t="s">
        <v>261</v>
      </c>
      <c r="B594" s="3" t="s">
        <v>203</v>
      </c>
      <c r="C594" s="3" t="s">
        <v>147</v>
      </c>
      <c r="D594" s="3" t="s">
        <v>98</v>
      </c>
      <c r="E594" s="3" t="s">
        <v>423</v>
      </c>
      <c r="F594" s="3"/>
      <c r="G594" s="188">
        <f t="shared" si="218"/>
        <v>641.9</v>
      </c>
      <c r="H594" s="188">
        <f t="shared" si="218"/>
        <v>641.87130999999999</v>
      </c>
      <c r="I594" s="274">
        <f t="shared" si="219"/>
        <v>99.995530456457388</v>
      </c>
    </row>
    <row r="595" spans="1:10" s="200" customFormat="1" ht="31.5">
      <c r="A595" s="20" t="s">
        <v>52</v>
      </c>
      <c r="B595" s="3" t="s">
        <v>203</v>
      </c>
      <c r="C595" s="3" t="s">
        <v>147</v>
      </c>
      <c r="D595" s="3" t="s">
        <v>98</v>
      </c>
      <c r="E595" s="3" t="s">
        <v>423</v>
      </c>
      <c r="F595" s="3" t="s">
        <v>53</v>
      </c>
      <c r="G595" s="188">
        <f t="shared" si="218"/>
        <v>641.9</v>
      </c>
      <c r="H595" s="188">
        <f t="shared" si="218"/>
        <v>641.87130999999999</v>
      </c>
      <c r="I595" s="274">
        <f t="shared" si="219"/>
        <v>99.995530456457388</v>
      </c>
    </row>
    <row r="596" spans="1:10" s="200" customFormat="1" ht="31.5">
      <c r="A596" s="20" t="s">
        <v>54</v>
      </c>
      <c r="B596" s="3" t="s">
        <v>203</v>
      </c>
      <c r="C596" s="3" t="s">
        <v>147</v>
      </c>
      <c r="D596" s="3" t="s">
        <v>98</v>
      </c>
      <c r="E596" s="3" t="s">
        <v>423</v>
      </c>
      <c r="F596" s="3" t="s">
        <v>55</v>
      </c>
      <c r="G596" s="188">
        <f t="shared" si="218"/>
        <v>641.9</v>
      </c>
      <c r="H596" s="188">
        <f t="shared" si="218"/>
        <v>641.87130999999999</v>
      </c>
      <c r="I596" s="274">
        <f t="shared" si="219"/>
        <v>99.995530456457388</v>
      </c>
    </row>
    <row r="597" spans="1:10" s="200" customFormat="1" ht="47.25">
      <c r="A597" s="20" t="s">
        <v>58</v>
      </c>
      <c r="B597" s="3" t="s">
        <v>203</v>
      </c>
      <c r="C597" s="3" t="s">
        <v>147</v>
      </c>
      <c r="D597" s="3" t="s">
        <v>98</v>
      </c>
      <c r="E597" s="3" t="s">
        <v>423</v>
      </c>
      <c r="F597" s="3" t="s">
        <v>59</v>
      </c>
      <c r="G597" s="188">
        <v>641.9</v>
      </c>
      <c r="H597" s="188">
        <v>641.87130999999999</v>
      </c>
      <c r="I597" s="274">
        <f t="shared" si="219"/>
        <v>99.995530456457388</v>
      </c>
      <c r="J597" s="200">
        <v>641.9</v>
      </c>
    </row>
    <row r="598" spans="1:10" s="200" customFormat="1" ht="15.75">
      <c r="A598" s="165" t="s">
        <v>163</v>
      </c>
      <c r="B598" s="164" t="s">
        <v>203</v>
      </c>
      <c r="C598" s="164" t="s">
        <v>14</v>
      </c>
      <c r="D598" s="164"/>
      <c r="E598" s="164"/>
      <c r="F598" s="164"/>
      <c r="G598" s="190">
        <f>G599+G604</f>
        <v>447.45</v>
      </c>
      <c r="H598" s="190">
        <f>H599+H604</f>
        <v>447.45</v>
      </c>
      <c r="I598" s="274">
        <f t="shared" si="219"/>
        <v>100</v>
      </c>
      <c r="J598" s="191">
        <f>I597-J597</f>
        <v>-541.90446954354263</v>
      </c>
    </row>
    <row r="599" spans="1:10" s="200" customFormat="1" ht="47.25">
      <c r="A599" s="20" t="s">
        <v>594</v>
      </c>
      <c r="B599" s="3" t="s">
        <v>203</v>
      </c>
      <c r="C599" s="3" t="s">
        <v>14</v>
      </c>
      <c r="D599" s="3" t="s">
        <v>147</v>
      </c>
      <c r="E599" s="3"/>
      <c r="F599" s="3"/>
      <c r="G599" s="188">
        <f t="shared" ref="G599:H602" si="220">+G600</f>
        <v>14.25</v>
      </c>
      <c r="H599" s="188">
        <f t="shared" si="220"/>
        <v>14.25</v>
      </c>
      <c r="I599" s="274">
        <f t="shared" si="219"/>
        <v>100</v>
      </c>
    </row>
    <row r="600" spans="1:10" s="200" customFormat="1" ht="63">
      <c r="A600" s="20" t="s">
        <v>592</v>
      </c>
      <c r="B600" s="3" t="s">
        <v>203</v>
      </c>
      <c r="C600" s="3" t="s">
        <v>14</v>
      </c>
      <c r="D600" s="3" t="s">
        <v>147</v>
      </c>
      <c r="E600" s="3" t="s">
        <v>589</v>
      </c>
      <c r="F600" s="3"/>
      <c r="G600" s="188">
        <f t="shared" si="220"/>
        <v>14.25</v>
      </c>
      <c r="H600" s="188">
        <f t="shared" si="220"/>
        <v>14.25</v>
      </c>
      <c r="I600" s="274">
        <f t="shared" si="219"/>
        <v>100</v>
      </c>
    </row>
    <row r="601" spans="1:10" s="200" customFormat="1" ht="47.25">
      <c r="A601" s="20" t="s">
        <v>593</v>
      </c>
      <c r="B601" s="3" t="s">
        <v>203</v>
      </c>
      <c r="C601" s="3" t="s">
        <v>14</v>
      </c>
      <c r="D601" s="3" t="s">
        <v>147</v>
      </c>
      <c r="E601" s="3" t="s">
        <v>590</v>
      </c>
      <c r="F601" s="3"/>
      <c r="G601" s="188">
        <f t="shared" si="220"/>
        <v>14.25</v>
      </c>
      <c r="H601" s="188">
        <f t="shared" si="220"/>
        <v>14.25</v>
      </c>
      <c r="I601" s="274">
        <f t="shared" si="219"/>
        <v>100</v>
      </c>
    </row>
    <row r="602" spans="1:10" s="200" customFormat="1" ht="31.5">
      <c r="A602" s="20" t="s">
        <v>54</v>
      </c>
      <c r="B602" s="3" t="s">
        <v>203</v>
      </c>
      <c r="C602" s="3" t="s">
        <v>14</v>
      </c>
      <c r="D602" s="3" t="s">
        <v>147</v>
      </c>
      <c r="E602" s="3" t="s">
        <v>591</v>
      </c>
      <c r="F602" s="3" t="s">
        <v>55</v>
      </c>
      <c r="G602" s="188">
        <f t="shared" si="220"/>
        <v>14.25</v>
      </c>
      <c r="H602" s="188">
        <f t="shared" si="220"/>
        <v>14.25</v>
      </c>
      <c r="I602" s="274">
        <f t="shared" si="219"/>
        <v>100</v>
      </c>
    </row>
    <row r="603" spans="1:10" s="200" customFormat="1" ht="47.25">
      <c r="A603" s="20" t="s">
        <v>58</v>
      </c>
      <c r="B603" s="3" t="s">
        <v>203</v>
      </c>
      <c r="C603" s="3" t="s">
        <v>14</v>
      </c>
      <c r="D603" s="3" t="s">
        <v>147</v>
      </c>
      <c r="E603" s="3" t="s">
        <v>591</v>
      </c>
      <c r="F603" s="3" t="s">
        <v>59</v>
      </c>
      <c r="G603" s="188">
        <v>14.25</v>
      </c>
      <c r="H603" s="188">
        <v>14.25</v>
      </c>
      <c r="I603" s="274">
        <f t="shared" si="219"/>
        <v>100</v>
      </c>
      <c r="J603" s="200">
        <v>14.25</v>
      </c>
    </row>
    <row r="604" spans="1:10" s="200" customFormat="1" ht="19.5" customHeight="1">
      <c r="A604" s="20" t="s">
        <v>262</v>
      </c>
      <c r="B604" s="3" t="s">
        <v>203</v>
      </c>
      <c r="C604" s="3" t="s">
        <v>14</v>
      </c>
      <c r="D604" s="3" t="s">
        <v>188</v>
      </c>
      <c r="E604" s="3"/>
      <c r="F604" s="3"/>
      <c r="G604" s="188">
        <f>+G605</f>
        <v>433.2</v>
      </c>
      <c r="H604" s="188">
        <f t="shared" ref="H604" si="221">+H605</f>
        <v>433.2</v>
      </c>
      <c r="I604" s="274">
        <f t="shared" si="219"/>
        <v>100</v>
      </c>
      <c r="J604" s="191">
        <f>J603-I603</f>
        <v>-85.75</v>
      </c>
    </row>
    <row r="605" spans="1:10" s="200" customFormat="1" ht="53.25" customHeight="1">
      <c r="A605" s="20" t="s">
        <v>263</v>
      </c>
      <c r="B605" s="3" t="s">
        <v>203</v>
      </c>
      <c r="C605" s="3" t="s">
        <v>14</v>
      </c>
      <c r="D605" s="3" t="s">
        <v>188</v>
      </c>
      <c r="E605" s="3" t="s">
        <v>424</v>
      </c>
      <c r="F605" s="3"/>
      <c r="G605" s="188">
        <f>+G606+G611</f>
        <v>433.2</v>
      </c>
      <c r="H605" s="188">
        <f t="shared" ref="H605" si="222">+H606+H611</f>
        <v>433.2</v>
      </c>
      <c r="I605" s="274">
        <f t="shared" si="219"/>
        <v>100</v>
      </c>
    </row>
    <row r="606" spans="1:10" s="200" customFormat="1" ht="120.75" customHeight="1">
      <c r="A606" s="20" t="s">
        <v>42</v>
      </c>
      <c r="B606" s="3" t="s">
        <v>203</v>
      </c>
      <c r="C606" s="3" t="s">
        <v>14</v>
      </c>
      <c r="D606" s="3" t="s">
        <v>188</v>
      </c>
      <c r="E606" s="3" t="s">
        <v>424</v>
      </c>
      <c r="F606" s="3" t="s">
        <v>43</v>
      </c>
      <c r="G606" s="188">
        <f>+G607</f>
        <v>281.3408</v>
      </c>
      <c r="H606" s="188">
        <f t="shared" ref="H606" si="223">+H607</f>
        <v>281.3408</v>
      </c>
      <c r="I606" s="274">
        <f t="shared" si="219"/>
        <v>100</v>
      </c>
    </row>
    <row r="607" spans="1:10" s="200" customFormat="1" ht="47.25">
      <c r="A607" s="20" t="s">
        <v>74</v>
      </c>
      <c r="B607" s="3" t="s">
        <v>203</v>
      </c>
      <c r="C607" s="3" t="s">
        <v>14</v>
      </c>
      <c r="D607" s="3" t="s">
        <v>188</v>
      </c>
      <c r="E607" s="3" t="s">
        <v>424</v>
      </c>
      <c r="F607" s="3" t="s">
        <v>75</v>
      </c>
      <c r="G607" s="188">
        <f>+G608+G609+G610</f>
        <v>281.3408</v>
      </c>
      <c r="H607" s="188">
        <f t="shared" ref="H607" si="224">+H608+H609+H610</f>
        <v>281.3408</v>
      </c>
      <c r="I607" s="274">
        <f t="shared" si="219"/>
        <v>100</v>
      </c>
    </row>
    <row r="608" spans="1:10" s="200" customFormat="1" ht="15.75">
      <c r="A608" s="20" t="s">
        <v>46</v>
      </c>
      <c r="B608" s="3" t="s">
        <v>203</v>
      </c>
      <c r="C608" s="3" t="s">
        <v>14</v>
      </c>
      <c r="D608" s="3" t="s">
        <v>188</v>
      </c>
      <c r="E608" s="3" t="s">
        <v>424</v>
      </c>
      <c r="F608" s="3" t="s">
        <v>76</v>
      </c>
      <c r="G608" s="188">
        <v>217.19743</v>
      </c>
      <c r="H608" s="188">
        <v>217.19743</v>
      </c>
      <c r="I608" s="274">
        <f t="shared" si="219"/>
        <v>100</v>
      </c>
      <c r="J608" s="200">
        <v>217.19743</v>
      </c>
    </row>
    <row r="609" spans="1:10" s="200" customFormat="1" ht="31.5" hidden="1">
      <c r="A609" s="20" t="s">
        <v>48</v>
      </c>
      <c r="B609" s="3" t="s">
        <v>203</v>
      </c>
      <c r="C609" s="3" t="s">
        <v>14</v>
      </c>
      <c r="D609" s="3" t="s">
        <v>188</v>
      </c>
      <c r="E609" s="3" t="s">
        <v>424</v>
      </c>
      <c r="F609" s="3" t="s">
        <v>77</v>
      </c>
      <c r="G609" s="188"/>
      <c r="H609" s="188"/>
      <c r="I609" s="274" t="e">
        <f t="shared" si="219"/>
        <v>#DIV/0!</v>
      </c>
    </row>
    <row r="610" spans="1:10" s="200" customFormat="1" ht="78.75">
      <c r="A610" s="20" t="s">
        <v>78</v>
      </c>
      <c r="B610" s="3" t="s">
        <v>203</v>
      </c>
      <c r="C610" s="3" t="s">
        <v>14</v>
      </c>
      <c r="D610" s="3" t="s">
        <v>188</v>
      </c>
      <c r="E610" s="3" t="s">
        <v>424</v>
      </c>
      <c r="F610" s="3" t="s">
        <v>79</v>
      </c>
      <c r="G610" s="188">
        <v>64.143370000000004</v>
      </c>
      <c r="H610" s="188">
        <v>64.143370000000004</v>
      </c>
      <c r="I610" s="274">
        <f t="shared" si="219"/>
        <v>100</v>
      </c>
      <c r="J610" s="191">
        <v>64.143370000000004</v>
      </c>
    </row>
    <row r="611" spans="1:10" s="200" customFormat="1" ht="31.5">
      <c r="A611" s="20" t="s">
        <v>52</v>
      </c>
      <c r="B611" s="3" t="s">
        <v>203</v>
      </c>
      <c r="C611" s="3" t="s">
        <v>14</v>
      </c>
      <c r="D611" s="3" t="s">
        <v>188</v>
      </c>
      <c r="E611" s="3" t="s">
        <v>424</v>
      </c>
      <c r="F611" s="3" t="s">
        <v>53</v>
      </c>
      <c r="G611" s="188">
        <f>+G612</f>
        <v>151.85919999999999</v>
      </c>
      <c r="H611" s="188">
        <f t="shared" ref="H611" si="225">+H612</f>
        <v>151.85919999999999</v>
      </c>
      <c r="I611" s="274">
        <f t="shared" si="219"/>
        <v>100</v>
      </c>
      <c r="J611" s="191">
        <f>J610-I610</f>
        <v>-35.856629999999996</v>
      </c>
    </row>
    <row r="612" spans="1:10" s="200" customFormat="1" ht="31.5">
      <c r="A612" s="20" t="s">
        <v>54</v>
      </c>
      <c r="B612" s="3" t="s">
        <v>203</v>
      </c>
      <c r="C612" s="3" t="s">
        <v>14</v>
      </c>
      <c r="D612" s="3" t="s">
        <v>188</v>
      </c>
      <c r="E612" s="3" t="s">
        <v>424</v>
      </c>
      <c r="F612" s="3" t="s">
        <v>55</v>
      </c>
      <c r="G612" s="188">
        <f>+G613+G614</f>
        <v>151.85919999999999</v>
      </c>
      <c r="H612" s="188">
        <f t="shared" ref="H612" si="226">+H613+H614</f>
        <v>151.85919999999999</v>
      </c>
      <c r="I612" s="274">
        <f t="shared" si="219"/>
        <v>100</v>
      </c>
    </row>
    <row r="613" spans="1:10" s="200" customFormat="1" ht="47.25" hidden="1">
      <c r="A613" s="20" t="s">
        <v>150</v>
      </c>
      <c r="B613" s="3" t="s">
        <v>203</v>
      </c>
      <c r="C613" s="3" t="s">
        <v>14</v>
      </c>
      <c r="D613" s="3" t="s">
        <v>188</v>
      </c>
      <c r="E613" s="3" t="s">
        <v>424</v>
      </c>
      <c r="F613" s="3" t="s">
        <v>57</v>
      </c>
      <c r="G613" s="188"/>
      <c r="H613" s="188"/>
      <c r="I613" s="274" t="e">
        <f t="shared" si="219"/>
        <v>#DIV/0!</v>
      </c>
    </row>
    <row r="614" spans="1:10" s="200" customFormat="1" ht="47.25">
      <c r="A614" s="20" t="s">
        <v>58</v>
      </c>
      <c r="B614" s="3" t="s">
        <v>203</v>
      </c>
      <c r="C614" s="3" t="s">
        <v>14</v>
      </c>
      <c r="D614" s="3" t="s">
        <v>188</v>
      </c>
      <c r="E614" s="3" t="s">
        <v>424</v>
      </c>
      <c r="F614" s="3" t="s">
        <v>59</v>
      </c>
      <c r="G614" s="188">
        <v>151.85919999999999</v>
      </c>
      <c r="H614" s="188">
        <v>151.85919999999999</v>
      </c>
      <c r="I614" s="274">
        <f t="shared" si="219"/>
        <v>100</v>
      </c>
      <c r="J614" s="200">
        <v>151.85919999999999</v>
      </c>
    </row>
    <row r="615" spans="1:10" s="200" customFormat="1" ht="15.75">
      <c r="A615" s="166" t="s">
        <v>569</v>
      </c>
      <c r="B615" s="164" t="s">
        <v>203</v>
      </c>
      <c r="C615" s="164" t="s">
        <v>85</v>
      </c>
      <c r="D615" s="164"/>
      <c r="E615" s="164"/>
      <c r="F615" s="164"/>
      <c r="G615" s="190">
        <f>+G616</f>
        <v>3873.1</v>
      </c>
      <c r="H615" s="190">
        <f t="shared" ref="H615" si="227">+H616</f>
        <v>3873.1</v>
      </c>
      <c r="I615" s="274">
        <f t="shared" si="219"/>
        <v>100</v>
      </c>
      <c r="J615" s="191">
        <f>J614-I614</f>
        <v>51.859199999999987</v>
      </c>
    </row>
    <row r="616" spans="1:10" s="200" customFormat="1" ht="18.75" customHeight="1">
      <c r="A616" s="104" t="s">
        <v>118</v>
      </c>
      <c r="B616" s="3" t="s">
        <v>203</v>
      </c>
      <c r="C616" s="3" t="s">
        <v>85</v>
      </c>
      <c r="D616" s="3" t="s">
        <v>98</v>
      </c>
      <c r="E616" s="3"/>
      <c r="F616" s="3"/>
      <c r="G616" s="188">
        <f>+G617+G624+G630+G634</f>
        <v>3873.1</v>
      </c>
      <c r="H616" s="188">
        <f t="shared" ref="H616" si="228">+H617+H624+H630+H634</f>
        <v>3873.1</v>
      </c>
      <c r="I616" s="274">
        <f t="shared" si="219"/>
        <v>100</v>
      </c>
    </row>
    <row r="617" spans="1:10" s="200" customFormat="1" ht="31.5">
      <c r="A617" s="20" t="s">
        <v>151</v>
      </c>
      <c r="B617" s="3" t="s">
        <v>203</v>
      </c>
      <c r="C617" s="3" t="s">
        <v>85</v>
      </c>
      <c r="D617" s="3" t="s">
        <v>98</v>
      </c>
      <c r="E617" s="3" t="s">
        <v>345</v>
      </c>
      <c r="F617" s="3"/>
      <c r="G617" s="188">
        <f t="shared" ref="G617:G622" si="229">+G618</f>
        <v>125.9</v>
      </c>
      <c r="H617" s="188">
        <f t="shared" ref="H617:H622" si="230">+H618</f>
        <v>125.9</v>
      </c>
      <c r="I617" s="274">
        <f t="shared" si="219"/>
        <v>100</v>
      </c>
    </row>
    <row r="618" spans="1:10" s="200" customFormat="1" ht="31.5">
      <c r="A618" s="20" t="s">
        <v>152</v>
      </c>
      <c r="B618" s="3" t="s">
        <v>203</v>
      </c>
      <c r="C618" s="3" t="s">
        <v>85</v>
      </c>
      <c r="D618" s="3" t="s">
        <v>98</v>
      </c>
      <c r="E618" s="3" t="s">
        <v>346</v>
      </c>
      <c r="F618" s="3"/>
      <c r="G618" s="188">
        <f t="shared" si="229"/>
        <v>125.9</v>
      </c>
      <c r="H618" s="188">
        <f t="shared" si="230"/>
        <v>125.9</v>
      </c>
      <c r="I618" s="274">
        <f t="shared" si="219"/>
        <v>100</v>
      </c>
    </row>
    <row r="619" spans="1:10" s="200" customFormat="1" ht="31.5">
      <c r="A619" s="20" t="s">
        <v>153</v>
      </c>
      <c r="B619" s="3" t="s">
        <v>203</v>
      </c>
      <c r="C619" s="3" t="s">
        <v>85</v>
      </c>
      <c r="D619" s="3" t="s">
        <v>98</v>
      </c>
      <c r="E619" s="3" t="s">
        <v>347</v>
      </c>
      <c r="F619" s="3"/>
      <c r="G619" s="188">
        <f t="shared" si="229"/>
        <v>125.9</v>
      </c>
      <c r="H619" s="188">
        <f t="shared" si="230"/>
        <v>125.9</v>
      </c>
      <c r="I619" s="274">
        <f t="shared" si="219"/>
        <v>100</v>
      </c>
    </row>
    <row r="620" spans="1:10" s="200" customFormat="1" ht="78.75">
      <c r="A620" s="21" t="s">
        <v>154</v>
      </c>
      <c r="B620" s="3" t="s">
        <v>203</v>
      </c>
      <c r="C620" s="3" t="s">
        <v>85</v>
      </c>
      <c r="D620" s="3" t="s">
        <v>98</v>
      </c>
      <c r="E620" s="3" t="s">
        <v>348</v>
      </c>
      <c r="F620" s="3"/>
      <c r="G620" s="188">
        <f t="shared" si="229"/>
        <v>125.9</v>
      </c>
      <c r="H620" s="188">
        <f t="shared" si="230"/>
        <v>125.9</v>
      </c>
      <c r="I620" s="274">
        <f t="shared" si="219"/>
        <v>100</v>
      </c>
    </row>
    <row r="621" spans="1:10" ht="45.75" customHeight="1">
      <c r="A621" s="20" t="s">
        <v>232</v>
      </c>
      <c r="B621" s="3" t="s">
        <v>203</v>
      </c>
      <c r="C621" s="3" t="s">
        <v>85</v>
      </c>
      <c r="D621" s="3" t="s">
        <v>98</v>
      </c>
      <c r="E621" s="3" t="s">
        <v>348</v>
      </c>
      <c r="F621" s="4">
        <v>300</v>
      </c>
      <c r="G621" s="188">
        <f t="shared" si="229"/>
        <v>125.9</v>
      </c>
      <c r="H621" s="188">
        <f t="shared" si="230"/>
        <v>125.9</v>
      </c>
      <c r="I621" s="274">
        <f t="shared" si="219"/>
        <v>100</v>
      </c>
    </row>
    <row r="622" spans="1:10" ht="58.5" customHeight="1">
      <c r="A622" s="20" t="s">
        <v>233</v>
      </c>
      <c r="B622" s="3" t="s">
        <v>203</v>
      </c>
      <c r="C622" s="3" t="s">
        <v>85</v>
      </c>
      <c r="D622" s="3" t="s">
        <v>98</v>
      </c>
      <c r="E622" s="3" t="s">
        <v>348</v>
      </c>
      <c r="F622" s="4">
        <v>320</v>
      </c>
      <c r="G622" s="188">
        <f t="shared" si="229"/>
        <v>125.9</v>
      </c>
      <c r="H622" s="188">
        <f t="shared" si="230"/>
        <v>125.9</v>
      </c>
      <c r="I622" s="274">
        <f t="shared" si="219"/>
        <v>100</v>
      </c>
    </row>
    <row r="623" spans="1:10" ht="33.75" customHeight="1">
      <c r="A623" s="20" t="s">
        <v>234</v>
      </c>
      <c r="B623" s="3" t="s">
        <v>203</v>
      </c>
      <c r="C623" s="3" t="s">
        <v>85</v>
      </c>
      <c r="D623" s="3" t="s">
        <v>98</v>
      </c>
      <c r="E623" s="3" t="s">
        <v>348</v>
      </c>
      <c r="F623" s="4">
        <v>322</v>
      </c>
      <c r="G623" s="188">
        <v>125.9</v>
      </c>
      <c r="H623" s="188">
        <v>125.9</v>
      </c>
      <c r="I623" s="274">
        <f t="shared" si="219"/>
        <v>100</v>
      </c>
    </row>
    <row r="624" spans="1:10" ht="55.5" customHeight="1">
      <c r="A624" s="20" t="s">
        <v>227</v>
      </c>
      <c r="B624" s="3" t="s">
        <v>203</v>
      </c>
      <c r="C624" s="3" t="s">
        <v>85</v>
      </c>
      <c r="D624" s="3" t="s">
        <v>98</v>
      </c>
      <c r="E624" s="3" t="s">
        <v>407</v>
      </c>
      <c r="F624" s="4"/>
      <c r="G624" s="188">
        <f>+G625</f>
        <v>0</v>
      </c>
      <c r="H624" s="188">
        <f t="shared" ref="H624:H628" si="231">+H625</f>
        <v>0</v>
      </c>
      <c r="I624" s="274" t="e">
        <f t="shared" si="219"/>
        <v>#DIV/0!</v>
      </c>
    </row>
    <row r="625" spans="1:13" ht="36" customHeight="1">
      <c r="A625" s="20" t="s">
        <v>228</v>
      </c>
      <c r="B625" s="3" t="s">
        <v>203</v>
      </c>
      <c r="C625" s="3" t="s">
        <v>85</v>
      </c>
      <c r="D625" s="3" t="s">
        <v>98</v>
      </c>
      <c r="E625" s="3" t="s">
        <v>408</v>
      </c>
      <c r="F625" s="4"/>
      <c r="G625" s="188">
        <f>+G626</f>
        <v>0</v>
      </c>
      <c r="H625" s="188">
        <f t="shared" si="231"/>
        <v>0</v>
      </c>
      <c r="I625" s="274" t="e">
        <f t="shared" si="219"/>
        <v>#DIV/0!</v>
      </c>
    </row>
    <row r="626" spans="1:13" ht="60.75" customHeight="1">
      <c r="A626" s="20" t="s">
        <v>231</v>
      </c>
      <c r="B626" s="3" t="s">
        <v>203</v>
      </c>
      <c r="C626" s="3" t="s">
        <v>85</v>
      </c>
      <c r="D626" s="3" t="s">
        <v>98</v>
      </c>
      <c r="E626" s="3" t="s">
        <v>409</v>
      </c>
      <c r="F626" s="4"/>
      <c r="G626" s="188">
        <f>+G627</f>
        <v>0</v>
      </c>
      <c r="H626" s="188">
        <f t="shared" si="231"/>
        <v>0</v>
      </c>
      <c r="I626" s="274" t="e">
        <f t="shared" si="219"/>
        <v>#DIV/0!</v>
      </c>
    </row>
    <row r="627" spans="1:13" ht="45.75" customHeight="1">
      <c r="A627" s="20" t="s">
        <v>232</v>
      </c>
      <c r="B627" s="3" t="s">
        <v>203</v>
      </c>
      <c r="C627" s="3" t="s">
        <v>85</v>
      </c>
      <c r="D627" s="3" t="s">
        <v>98</v>
      </c>
      <c r="E627" s="3" t="s">
        <v>409</v>
      </c>
      <c r="F627" s="4">
        <v>300</v>
      </c>
      <c r="G627" s="188">
        <f>+G628</f>
        <v>0</v>
      </c>
      <c r="H627" s="188">
        <f t="shared" si="231"/>
        <v>0</v>
      </c>
      <c r="I627" s="274" t="e">
        <f t="shared" si="219"/>
        <v>#DIV/0!</v>
      </c>
    </row>
    <row r="628" spans="1:13" ht="58.5" customHeight="1">
      <c r="A628" s="20" t="s">
        <v>233</v>
      </c>
      <c r="B628" s="3" t="s">
        <v>203</v>
      </c>
      <c r="C628" s="3" t="s">
        <v>85</v>
      </c>
      <c r="D628" s="3" t="s">
        <v>98</v>
      </c>
      <c r="E628" s="3" t="s">
        <v>409</v>
      </c>
      <c r="F628" s="4">
        <v>320</v>
      </c>
      <c r="G628" s="188">
        <f>+G629</f>
        <v>0</v>
      </c>
      <c r="H628" s="188">
        <f t="shared" si="231"/>
        <v>0</v>
      </c>
      <c r="I628" s="274" t="e">
        <f t="shared" si="219"/>
        <v>#DIV/0!</v>
      </c>
    </row>
    <row r="629" spans="1:13" ht="33.75" customHeight="1">
      <c r="A629" s="20" t="s">
        <v>234</v>
      </c>
      <c r="B629" s="3" t="s">
        <v>203</v>
      </c>
      <c r="C629" s="3" t="s">
        <v>85</v>
      </c>
      <c r="D629" s="3" t="s">
        <v>98</v>
      </c>
      <c r="E629" s="3" t="s">
        <v>409</v>
      </c>
      <c r="F629" s="4">
        <v>322</v>
      </c>
      <c r="G629" s="188"/>
      <c r="H629" s="188"/>
      <c r="I629" s="274" t="e">
        <f t="shared" si="219"/>
        <v>#DIV/0!</v>
      </c>
    </row>
    <row r="630" spans="1:13" ht="54" customHeight="1">
      <c r="A630" s="168" t="s">
        <v>665</v>
      </c>
      <c r="B630" s="164" t="s">
        <v>203</v>
      </c>
      <c r="C630" s="164" t="s">
        <v>85</v>
      </c>
      <c r="D630" s="164" t="s">
        <v>98</v>
      </c>
      <c r="E630" s="164" t="s">
        <v>666</v>
      </c>
      <c r="F630" s="167"/>
      <c r="G630" s="190">
        <f>G631</f>
        <v>3742.2</v>
      </c>
      <c r="H630" s="190">
        <f t="shared" ref="H630:H632" si="232">H631</f>
        <v>3742.2</v>
      </c>
      <c r="I630" s="274">
        <f t="shared" si="219"/>
        <v>100</v>
      </c>
    </row>
    <row r="631" spans="1:13" ht="33.75" customHeight="1">
      <c r="A631" s="169" t="s">
        <v>232</v>
      </c>
      <c r="B631" s="3" t="s">
        <v>203</v>
      </c>
      <c r="C631" s="3" t="s">
        <v>85</v>
      </c>
      <c r="D631" s="3" t="s">
        <v>98</v>
      </c>
      <c r="E631" s="3" t="s">
        <v>667</v>
      </c>
      <c r="F631" s="4">
        <v>300</v>
      </c>
      <c r="G631" s="188">
        <f>G632</f>
        <v>3742.2</v>
      </c>
      <c r="H631" s="188">
        <f t="shared" si="232"/>
        <v>3742.2</v>
      </c>
      <c r="I631" s="274">
        <f t="shared" si="219"/>
        <v>100</v>
      </c>
    </row>
    <row r="632" spans="1:13" ht="45.75" customHeight="1">
      <c r="A632" s="169" t="s">
        <v>233</v>
      </c>
      <c r="B632" s="3" t="s">
        <v>203</v>
      </c>
      <c r="C632" s="3" t="s">
        <v>85</v>
      </c>
      <c r="D632" s="3" t="s">
        <v>98</v>
      </c>
      <c r="E632" s="3" t="s">
        <v>667</v>
      </c>
      <c r="F632" s="4">
        <v>320</v>
      </c>
      <c r="G632" s="188">
        <f>G633</f>
        <v>3742.2</v>
      </c>
      <c r="H632" s="188">
        <f t="shared" si="232"/>
        <v>3742.2</v>
      </c>
      <c r="I632" s="274">
        <f t="shared" si="219"/>
        <v>100</v>
      </c>
    </row>
    <row r="633" spans="1:13" ht="33.75" customHeight="1">
      <c r="A633" s="169" t="s">
        <v>234</v>
      </c>
      <c r="B633" s="3" t="s">
        <v>203</v>
      </c>
      <c r="C633" s="3" t="s">
        <v>85</v>
      </c>
      <c r="D633" s="3" t="s">
        <v>98</v>
      </c>
      <c r="E633" s="3" t="s">
        <v>667</v>
      </c>
      <c r="F633" s="4">
        <v>322</v>
      </c>
      <c r="G633" s="188">
        <v>3742.2</v>
      </c>
      <c r="H633" s="188">
        <v>3742.2</v>
      </c>
      <c r="I633" s="274">
        <f t="shared" si="219"/>
        <v>100</v>
      </c>
    </row>
    <row r="634" spans="1:13" s="2" customFormat="1" ht="15.75">
      <c r="A634" s="20" t="s">
        <v>216</v>
      </c>
      <c r="B634" s="3" t="s">
        <v>203</v>
      </c>
      <c r="C634" s="3" t="s">
        <v>85</v>
      </c>
      <c r="D634" s="3" t="s">
        <v>98</v>
      </c>
      <c r="E634" s="3" t="s">
        <v>352</v>
      </c>
      <c r="F634" s="3" t="s">
        <v>17</v>
      </c>
      <c r="G634" s="188">
        <f>+G635</f>
        <v>5</v>
      </c>
      <c r="H634" s="188">
        <f t="shared" ref="H634:H637" si="233">+H635</f>
        <v>5</v>
      </c>
      <c r="I634" s="274">
        <f t="shared" si="219"/>
        <v>100</v>
      </c>
      <c r="J634" s="200"/>
      <c r="L634" s="200"/>
      <c r="M634" s="200"/>
    </row>
    <row r="635" spans="1:13" s="2" customFormat="1" ht="47.25">
      <c r="A635" s="20" t="s">
        <v>603</v>
      </c>
      <c r="B635" s="3" t="s">
        <v>203</v>
      </c>
      <c r="C635" s="3" t="s">
        <v>85</v>
      </c>
      <c r="D635" s="3" t="s">
        <v>98</v>
      </c>
      <c r="E635" s="3" t="s">
        <v>595</v>
      </c>
      <c r="F635" s="3" t="s">
        <v>17</v>
      </c>
      <c r="G635" s="188">
        <f>+G636</f>
        <v>5</v>
      </c>
      <c r="H635" s="188">
        <f t="shared" si="233"/>
        <v>5</v>
      </c>
      <c r="I635" s="274">
        <f t="shared" si="219"/>
        <v>100</v>
      </c>
      <c r="J635" s="200"/>
      <c r="L635" s="200"/>
      <c r="M635" s="200"/>
    </row>
    <row r="636" spans="1:13" s="2" customFormat="1" ht="31.5">
      <c r="A636" s="20" t="s">
        <v>212</v>
      </c>
      <c r="B636" s="3" t="s">
        <v>203</v>
      </c>
      <c r="C636" s="3" t="s">
        <v>85</v>
      </c>
      <c r="D636" s="3" t="s">
        <v>98</v>
      </c>
      <c r="E636" s="3" t="s">
        <v>596</v>
      </c>
      <c r="F636" s="3"/>
      <c r="G636" s="188">
        <f>+G637</f>
        <v>5</v>
      </c>
      <c r="H636" s="188">
        <f t="shared" si="233"/>
        <v>5</v>
      </c>
      <c r="I636" s="274">
        <f t="shared" si="219"/>
        <v>100</v>
      </c>
      <c r="J636" s="200"/>
      <c r="L636" s="200"/>
      <c r="M636" s="200"/>
    </row>
    <row r="637" spans="1:13" s="2" customFormat="1" ht="30.75" customHeight="1">
      <c r="A637" s="20" t="s">
        <v>103</v>
      </c>
      <c r="B637" s="3" t="s">
        <v>203</v>
      </c>
      <c r="C637" s="3" t="s">
        <v>85</v>
      </c>
      <c r="D637" s="3" t="s">
        <v>98</v>
      </c>
      <c r="E637" s="3" t="s">
        <v>597</v>
      </c>
      <c r="F637" s="3" t="s">
        <v>93</v>
      </c>
      <c r="G637" s="188">
        <f>+G638</f>
        <v>5</v>
      </c>
      <c r="H637" s="188">
        <f t="shared" si="233"/>
        <v>5</v>
      </c>
      <c r="I637" s="274">
        <f t="shared" si="219"/>
        <v>100</v>
      </c>
      <c r="J637" s="200"/>
      <c r="L637" s="200"/>
      <c r="M637" s="200"/>
    </row>
    <row r="638" spans="1:13" s="2" customFormat="1" ht="24" customHeight="1">
      <c r="A638" s="20" t="s">
        <v>626</v>
      </c>
      <c r="B638" s="4">
        <v>991</v>
      </c>
      <c r="C638" s="3" t="s">
        <v>85</v>
      </c>
      <c r="D638" s="3" t="s">
        <v>98</v>
      </c>
      <c r="E638" s="3" t="s">
        <v>597</v>
      </c>
      <c r="F638" s="3" t="s">
        <v>625</v>
      </c>
      <c r="G638" s="188">
        <v>5</v>
      </c>
      <c r="H638" s="188">
        <v>5</v>
      </c>
      <c r="I638" s="274">
        <f t="shared" si="219"/>
        <v>100</v>
      </c>
      <c r="J638" s="200"/>
      <c r="L638" s="200"/>
      <c r="M638" s="200"/>
    </row>
    <row r="639" spans="1:13" s="200" customFormat="1" ht="27" customHeight="1">
      <c r="A639" s="165" t="s">
        <v>264</v>
      </c>
      <c r="B639" s="164" t="s">
        <v>203</v>
      </c>
      <c r="C639" s="164" t="s">
        <v>215</v>
      </c>
      <c r="D639" s="164" t="s">
        <v>28</v>
      </c>
      <c r="E639" s="164" t="s">
        <v>29</v>
      </c>
      <c r="F639" s="164" t="s">
        <v>17</v>
      </c>
      <c r="G639" s="190">
        <f>+G640</f>
        <v>1416.05</v>
      </c>
      <c r="H639" s="190">
        <f t="shared" ref="H639:H654" si="234">+H640</f>
        <v>1416.05</v>
      </c>
      <c r="I639" s="274">
        <f t="shared" si="219"/>
        <v>100</v>
      </c>
    </row>
    <row r="640" spans="1:13" s="200" customFormat="1" ht="31.5">
      <c r="A640" s="20" t="s">
        <v>265</v>
      </c>
      <c r="B640" s="3" t="s">
        <v>203</v>
      </c>
      <c r="C640" s="3" t="s">
        <v>215</v>
      </c>
      <c r="D640" s="3" t="s">
        <v>147</v>
      </c>
      <c r="E640" s="3" t="s">
        <v>29</v>
      </c>
      <c r="F640" s="3" t="s">
        <v>17</v>
      </c>
      <c r="G640" s="188">
        <f>+G641</f>
        <v>1416.05</v>
      </c>
      <c r="H640" s="188">
        <f t="shared" si="234"/>
        <v>1416.05</v>
      </c>
      <c r="I640" s="274">
        <f t="shared" si="219"/>
        <v>100</v>
      </c>
    </row>
    <row r="641" spans="1:10" s="200" customFormat="1" ht="47.25">
      <c r="A641" s="20" t="s">
        <v>266</v>
      </c>
      <c r="B641" s="3" t="s">
        <v>203</v>
      </c>
      <c r="C641" s="3" t="s">
        <v>215</v>
      </c>
      <c r="D641" s="3" t="s">
        <v>147</v>
      </c>
      <c r="E641" s="3" t="s">
        <v>403</v>
      </c>
      <c r="F641" s="3" t="s">
        <v>17</v>
      </c>
      <c r="G641" s="188">
        <f>+G642+G653</f>
        <v>1416.05</v>
      </c>
      <c r="H641" s="188">
        <f t="shared" ref="H641" si="235">+H642+H653</f>
        <v>1416.05</v>
      </c>
      <c r="I641" s="274">
        <f t="shared" si="219"/>
        <v>100</v>
      </c>
    </row>
    <row r="642" spans="1:10" s="200" customFormat="1" ht="33.75" customHeight="1">
      <c r="A642" s="20" t="s">
        <v>442</v>
      </c>
      <c r="B642" s="3" t="s">
        <v>203</v>
      </c>
      <c r="C642" s="3" t="s">
        <v>215</v>
      </c>
      <c r="D642" s="3" t="s">
        <v>147</v>
      </c>
      <c r="E642" s="3" t="s">
        <v>404</v>
      </c>
      <c r="F642" s="3" t="s">
        <v>17</v>
      </c>
      <c r="G642" s="188">
        <f>+G643</f>
        <v>57.65</v>
      </c>
      <c r="H642" s="188">
        <f t="shared" si="234"/>
        <v>57.65</v>
      </c>
      <c r="I642" s="274">
        <f t="shared" si="219"/>
        <v>100</v>
      </c>
    </row>
    <row r="643" spans="1:10" s="200" customFormat="1" ht="71.25" customHeight="1">
      <c r="A643" s="20" t="s">
        <v>268</v>
      </c>
      <c r="B643" s="3" t="s">
        <v>203</v>
      </c>
      <c r="C643" s="3" t="s">
        <v>215</v>
      </c>
      <c r="D643" s="3" t="s">
        <v>147</v>
      </c>
      <c r="E643" s="3" t="s">
        <v>405</v>
      </c>
      <c r="F643" s="3"/>
      <c r="G643" s="188">
        <f>+G644</f>
        <v>57.65</v>
      </c>
      <c r="H643" s="188">
        <f t="shared" si="234"/>
        <v>57.65</v>
      </c>
      <c r="I643" s="274">
        <f t="shared" si="219"/>
        <v>100</v>
      </c>
    </row>
    <row r="644" spans="1:10" s="200" customFormat="1" ht="35.25" customHeight="1">
      <c r="A644" s="20" t="s">
        <v>269</v>
      </c>
      <c r="B644" s="3" t="s">
        <v>203</v>
      </c>
      <c r="C644" s="3" t="s">
        <v>215</v>
      </c>
      <c r="D644" s="3" t="s">
        <v>147</v>
      </c>
      <c r="E644" s="3" t="s">
        <v>406</v>
      </c>
      <c r="F644" s="3"/>
      <c r="G644" s="188">
        <f>+G645+G650</f>
        <v>57.65</v>
      </c>
      <c r="H644" s="188">
        <f t="shared" ref="H644" si="236">+H645+H650</f>
        <v>57.65</v>
      </c>
      <c r="I644" s="274">
        <f t="shared" si="219"/>
        <v>100</v>
      </c>
    </row>
    <row r="645" spans="1:10" s="200" customFormat="1" ht="117" customHeight="1">
      <c r="A645" s="20" t="s">
        <v>42</v>
      </c>
      <c r="B645" s="3" t="s">
        <v>203</v>
      </c>
      <c r="C645" s="3" t="s">
        <v>215</v>
      </c>
      <c r="D645" s="3" t="s">
        <v>147</v>
      </c>
      <c r="E645" s="3" t="s">
        <v>406</v>
      </c>
      <c r="F645" s="3" t="s">
        <v>43</v>
      </c>
      <c r="G645" s="188">
        <f>G646+G648</f>
        <v>11.4</v>
      </c>
      <c r="H645" s="188">
        <f>H646+H648</f>
        <v>11.4</v>
      </c>
      <c r="I645" s="274">
        <f t="shared" si="219"/>
        <v>100</v>
      </c>
    </row>
    <row r="646" spans="1:10" s="200" customFormat="1" ht="117" customHeight="1">
      <c r="A646" s="20" t="s">
        <v>74</v>
      </c>
      <c r="B646" s="3" t="s">
        <v>203</v>
      </c>
      <c r="C646" s="3" t="s">
        <v>215</v>
      </c>
      <c r="D646" s="3" t="s">
        <v>147</v>
      </c>
      <c r="E646" s="3" t="s">
        <v>406</v>
      </c>
      <c r="F646" s="3" t="s">
        <v>75</v>
      </c>
      <c r="G646" s="188">
        <f>+G647</f>
        <v>11.4</v>
      </c>
      <c r="H646" s="188">
        <f>+H647</f>
        <v>11.4</v>
      </c>
      <c r="I646" s="274">
        <f t="shared" si="219"/>
        <v>100</v>
      </c>
    </row>
    <row r="647" spans="1:10" s="200" customFormat="1" ht="117" customHeight="1">
      <c r="A647" s="20" t="s">
        <v>48</v>
      </c>
      <c r="B647" s="3" t="s">
        <v>203</v>
      </c>
      <c r="C647" s="3" t="s">
        <v>215</v>
      </c>
      <c r="D647" s="3" t="s">
        <v>147</v>
      </c>
      <c r="E647" s="3" t="s">
        <v>406</v>
      </c>
      <c r="F647" s="3" t="s">
        <v>77</v>
      </c>
      <c r="G647" s="188">
        <v>11.4</v>
      </c>
      <c r="H647" s="188">
        <v>11.4</v>
      </c>
      <c r="I647" s="274">
        <f t="shared" si="219"/>
        <v>100</v>
      </c>
    </row>
    <row r="648" spans="1:10" ht="31.5">
      <c r="A648" s="20" t="s">
        <v>44</v>
      </c>
      <c r="B648" s="3" t="s">
        <v>203</v>
      </c>
      <c r="C648" s="3" t="s">
        <v>215</v>
      </c>
      <c r="D648" s="3" t="s">
        <v>147</v>
      </c>
      <c r="E648" s="3" t="s">
        <v>406</v>
      </c>
      <c r="F648" s="3" t="s">
        <v>45</v>
      </c>
      <c r="G648" s="188">
        <f>+G649</f>
        <v>0</v>
      </c>
      <c r="H648" s="188">
        <f t="shared" ref="H648" si="237">+H649</f>
        <v>0</v>
      </c>
      <c r="I648" s="274" t="e">
        <f t="shared" si="219"/>
        <v>#DIV/0!</v>
      </c>
    </row>
    <row r="649" spans="1:10" ht="94.5">
      <c r="A649" s="20" t="s">
        <v>599</v>
      </c>
      <c r="B649" s="3" t="s">
        <v>203</v>
      </c>
      <c r="C649" s="3" t="s">
        <v>215</v>
      </c>
      <c r="D649" s="3" t="s">
        <v>147</v>
      </c>
      <c r="E649" s="3" t="s">
        <v>406</v>
      </c>
      <c r="F649" s="3" t="s">
        <v>598</v>
      </c>
      <c r="G649" s="188"/>
      <c r="H649" s="188"/>
      <c r="I649" s="274" t="e">
        <f t="shared" si="219"/>
        <v>#DIV/0!</v>
      </c>
    </row>
    <row r="650" spans="1:10" ht="31.5">
      <c r="A650" s="20" t="s">
        <v>52</v>
      </c>
      <c r="B650" s="3" t="s">
        <v>203</v>
      </c>
      <c r="C650" s="3" t="s">
        <v>215</v>
      </c>
      <c r="D650" s="3" t="s">
        <v>147</v>
      </c>
      <c r="E650" s="3" t="s">
        <v>406</v>
      </c>
      <c r="F650" s="3" t="s">
        <v>53</v>
      </c>
      <c r="G650" s="188">
        <f>+G651</f>
        <v>46.25</v>
      </c>
      <c r="H650" s="188">
        <f t="shared" ref="H650:H651" si="238">+H651</f>
        <v>46.25</v>
      </c>
      <c r="I650" s="274">
        <f t="shared" si="219"/>
        <v>100</v>
      </c>
    </row>
    <row r="651" spans="1:10" ht="31.5">
      <c r="A651" s="20" t="s">
        <v>54</v>
      </c>
      <c r="B651" s="3" t="s">
        <v>203</v>
      </c>
      <c r="C651" s="3" t="s">
        <v>215</v>
      </c>
      <c r="D651" s="3" t="s">
        <v>147</v>
      </c>
      <c r="E651" s="3" t="s">
        <v>406</v>
      </c>
      <c r="F651" s="3" t="s">
        <v>55</v>
      </c>
      <c r="G651" s="188">
        <f>+G652</f>
        <v>46.25</v>
      </c>
      <c r="H651" s="188">
        <f t="shared" si="238"/>
        <v>46.25</v>
      </c>
      <c r="I651" s="274">
        <f t="shared" si="219"/>
        <v>100</v>
      </c>
    </row>
    <row r="652" spans="1:10" ht="57.75" customHeight="1">
      <c r="A652" s="20" t="s">
        <v>58</v>
      </c>
      <c r="B652" s="3" t="s">
        <v>203</v>
      </c>
      <c r="C652" s="3" t="s">
        <v>215</v>
      </c>
      <c r="D652" s="3" t="s">
        <v>147</v>
      </c>
      <c r="E652" s="3" t="s">
        <v>406</v>
      </c>
      <c r="F652" s="3" t="s">
        <v>59</v>
      </c>
      <c r="G652" s="188">
        <v>46.25</v>
      </c>
      <c r="H652" s="188">
        <v>46.25</v>
      </c>
      <c r="I652" s="274">
        <f t="shared" si="219"/>
        <v>100</v>
      </c>
      <c r="J652" s="200">
        <v>46.25</v>
      </c>
    </row>
    <row r="653" spans="1:10" s="200" customFormat="1" ht="33.75" customHeight="1">
      <c r="A653" s="20" t="s">
        <v>267</v>
      </c>
      <c r="B653" s="3" t="s">
        <v>203</v>
      </c>
      <c r="C653" s="3" t="s">
        <v>215</v>
      </c>
      <c r="D653" s="3" t="s">
        <v>147</v>
      </c>
      <c r="E653" s="3" t="s">
        <v>407</v>
      </c>
      <c r="F653" s="3" t="s">
        <v>17</v>
      </c>
      <c r="G653" s="188">
        <f>+G654</f>
        <v>1358.3999999999999</v>
      </c>
      <c r="H653" s="188">
        <f t="shared" si="234"/>
        <v>1358.3999999999999</v>
      </c>
      <c r="I653" s="274">
        <f t="shared" si="219"/>
        <v>100</v>
      </c>
      <c r="J653" s="191">
        <f>I652-J652</f>
        <v>53.75</v>
      </c>
    </row>
    <row r="654" spans="1:10" s="200" customFormat="1" ht="71.25" customHeight="1">
      <c r="A654" s="20" t="s">
        <v>268</v>
      </c>
      <c r="B654" s="3" t="s">
        <v>203</v>
      </c>
      <c r="C654" s="3" t="s">
        <v>215</v>
      </c>
      <c r="D654" s="3" t="s">
        <v>147</v>
      </c>
      <c r="E654" s="3" t="s">
        <v>408</v>
      </c>
      <c r="F654" s="3"/>
      <c r="G654" s="188">
        <f>+G655</f>
        <v>1358.3999999999999</v>
      </c>
      <c r="H654" s="188">
        <f t="shared" si="234"/>
        <v>1358.3999999999999</v>
      </c>
      <c r="I654" s="274">
        <f t="shared" si="219"/>
        <v>100</v>
      </c>
    </row>
    <row r="655" spans="1:10" s="200" customFormat="1" ht="35.25" customHeight="1">
      <c r="A655" s="20" t="s">
        <v>269</v>
      </c>
      <c r="B655" s="3" t="s">
        <v>203</v>
      </c>
      <c r="C655" s="3" t="s">
        <v>215</v>
      </c>
      <c r="D655" s="3" t="s">
        <v>147</v>
      </c>
      <c r="E655" s="3" t="s">
        <v>425</v>
      </c>
      <c r="F655" s="3"/>
      <c r="G655" s="188">
        <f>+G656+G662</f>
        <v>1358.3999999999999</v>
      </c>
      <c r="H655" s="188">
        <f t="shared" ref="H655" si="239">+H656+H662</f>
        <v>1358.3999999999999</v>
      </c>
      <c r="I655" s="274">
        <f t="shared" si="219"/>
        <v>100</v>
      </c>
    </row>
    <row r="656" spans="1:10" s="200" customFormat="1" ht="117" customHeight="1">
      <c r="A656" s="20" t="s">
        <v>42</v>
      </c>
      <c r="B656" s="3" t="s">
        <v>203</v>
      </c>
      <c r="C656" s="3" t="s">
        <v>215</v>
      </c>
      <c r="D656" s="3" t="s">
        <v>147</v>
      </c>
      <c r="E656" s="3" t="s">
        <v>425</v>
      </c>
      <c r="F656" s="3" t="s">
        <v>43</v>
      </c>
      <c r="G656" s="188">
        <f>G657+G660</f>
        <v>49.6</v>
      </c>
      <c r="H656" s="188">
        <f>H657+H660</f>
        <v>49.6</v>
      </c>
      <c r="I656" s="274">
        <f t="shared" ref="I656:I719" si="240">H656/G656*100</f>
        <v>100</v>
      </c>
    </row>
    <row r="657" spans="1:13" s="200" customFormat="1" ht="117" customHeight="1">
      <c r="A657" s="20" t="s">
        <v>74</v>
      </c>
      <c r="B657" s="3" t="s">
        <v>203</v>
      </c>
      <c r="C657" s="3" t="s">
        <v>215</v>
      </c>
      <c r="D657" s="3" t="s">
        <v>147</v>
      </c>
      <c r="E657" s="3" t="s">
        <v>425</v>
      </c>
      <c r="F657" s="3" t="s">
        <v>75</v>
      </c>
      <c r="G657" s="188">
        <f>+G658+G659</f>
        <v>49.6</v>
      </c>
      <c r="H657" s="188">
        <f>+H658+H659</f>
        <v>49.6</v>
      </c>
      <c r="I657" s="274">
        <f t="shared" si="240"/>
        <v>100</v>
      </c>
    </row>
    <row r="658" spans="1:13" s="200" customFormat="1" ht="117" customHeight="1">
      <c r="A658" s="20" t="s">
        <v>48</v>
      </c>
      <c r="B658" s="3" t="s">
        <v>203</v>
      </c>
      <c r="C658" s="3" t="s">
        <v>215</v>
      </c>
      <c r="D658" s="3" t="s">
        <v>147</v>
      </c>
      <c r="E658" s="3" t="s">
        <v>425</v>
      </c>
      <c r="F658" s="3" t="s">
        <v>77</v>
      </c>
      <c r="G658" s="188">
        <v>40</v>
      </c>
      <c r="H658" s="188">
        <v>40</v>
      </c>
      <c r="I658" s="274">
        <f t="shared" si="240"/>
        <v>100</v>
      </c>
    </row>
    <row r="659" spans="1:13" s="200" customFormat="1" ht="117" customHeight="1">
      <c r="A659" s="20" t="s">
        <v>708</v>
      </c>
      <c r="B659" s="3" t="s">
        <v>203</v>
      </c>
      <c r="C659" s="3" t="s">
        <v>215</v>
      </c>
      <c r="D659" s="3" t="s">
        <v>147</v>
      </c>
      <c r="E659" s="3" t="s">
        <v>425</v>
      </c>
      <c r="F659" s="3" t="s">
        <v>707</v>
      </c>
      <c r="G659" s="188">
        <v>9.6</v>
      </c>
      <c r="H659" s="188">
        <v>9.6</v>
      </c>
      <c r="I659" s="274">
        <f t="shared" si="240"/>
        <v>100</v>
      </c>
    </row>
    <row r="660" spans="1:13" ht="31.5">
      <c r="A660" s="20" t="s">
        <v>44</v>
      </c>
      <c r="B660" s="3" t="s">
        <v>203</v>
      </c>
      <c r="C660" s="3" t="s">
        <v>215</v>
      </c>
      <c r="D660" s="3" t="s">
        <v>147</v>
      </c>
      <c r="E660" s="3" t="s">
        <v>425</v>
      </c>
      <c r="F660" s="3" t="s">
        <v>45</v>
      </c>
      <c r="G660" s="188">
        <f>+G661</f>
        <v>0</v>
      </c>
      <c r="H660" s="188">
        <f t="shared" ref="H660" si="241">+H661</f>
        <v>0</v>
      </c>
      <c r="I660" s="274" t="e">
        <f t="shared" si="240"/>
        <v>#DIV/0!</v>
      </c>
    </row>
    <row r="661" spans="1:13" ht="94.5">
      <c r="A661" s="20" t="s">
        <v>599</v>
      </c>
      <c r="B661" s="3" t="s">
        <v>203</v>
      </c>
      <c r="C661" s="3" t="s">
        <v>215</v>
      </c>
      <c r="D661" s="3" t="s">
        <v>147</v>
      </c>
      <c r="E661" s="3" t="s">
        <v>425</v>
      </c>
      <c r="F661" s="3" t="s">
        <v>598</v>
      </c>
      <c r="G661" s="188"/>
      <c r="H661" s="188"/>
      <c r="I661" s="274" t="e">
        <f t="shared" si="240"/>
        <v>#DIV/0!</v>
      </c>
    </row>
    <row r="662" spans="1:13" ht="31.5">
      <c r="A662" s="20" t="s">
        <v>52</v>
      </c>
      <c r="B662" s="3" t="s">
        <v>203</v>
      </c>
      <c r="C662" s="3" t="s">
        <v>215</v>
      </c>
      <c r="D662" s="3" t="s">
        <v>147</v>
      </c>
      <c r="E662" s="3" t="s">
        <v>425</v>
      </c>
      <c r="F662" s="3" t="s">
        <v>53</v>
      </c>
      <c r="G662" s="188">
        <f>+G663</f>
        <v>1308.8</v>
      </c>
      <c r="H662" s="188">
        <f t="shared" ref="H662:H663" si="242">+H663</f>
        <v>1308.8</v>
      </c>
      <c r="I662" s="274">
        <f t="shared" si="240"/>
        <v>100</v>
      </c>
    </row>
    <row r="663" spans="1:13" ht="31.5">
      <c r="A663" s="20" t="s">
        <v>54</v>
      </c>
      <c r="B663" s="3" t="s">
        <v>203</v>
      </c>
      <c r="C663" s="3" t="s">
        <v>215</v>
      </c>
      <c r="D663" s="3" t="s">
        <v>147</v>
      </c>
      <c r="E663" s="3" t="s">
        <v>425</v>
      </c>
      <c r="F663" s="3" t="s">
        <v>55</v>
      </c>
      <c r="G663" s="188">
        <f>+G664</f>
        <v>1308.8</v>
      </c>
      <c r="H663" s="188">
        <f t="shared" si="242"/>
        <v>1308.8</v>
      </c>
      <c r="I663" s="274">
        <f t="shared" si="240"/>
        <v>100</v>
      </c>
    </row>
    <row r="664" spans="1:13" ht="57.75" customHeight="1">
      <c r="A664" s="20" t="s">
        <v>58</v>
      </c>
      <c r="B664" s="3" t="s">
        <v>203</v>
      </c>
      <c r="C664" s="3" t="s">
        <v>215</v>
      </c>
      <c r="D664" s="3" t="s">
        <v>147</v>
      </c>
      <c r="E664" s="3" t="s">
        <v>425</v>
      </c>
      <c r="F664" s="3" t="s">
        <v>59</v>
      </c>
      <c r="G664" s="188">
        <v>1308.8</v>
      </c>
      <c r="H664" s="188">
        <v>1308.8</v>
      </c>
      <c r="I664" s="274">
        <f t="shared" si="240"/>
        <v>100</v>
      </c>
      <c r="J664" s="200">
        <v>1308.8</v>
      </c>
    </row>
    <row r="665" spans="1:13" ht="32.25" customHeight="1">
      <c r="A665" s="20" t="s">
        <v>270</v>
      </c>
      <c r="B665" s="3" t="s">
        <v>203</v>
      </c>
      <c r="C665" s="3" t="s">
        <v>159</v>
      </c>
      <c r="D665" s="3" t="s">
        <v>16</v>
      </c>
      <c r="E665" s="3"/>
      <c r="F665" s="3"/>
      <c r="G665" s="188">
        <f>+G666</f>
        <v>93</v>
      </c>
      <c r="H665" s="188">
        <f t="shared" ref="H665:H668" si="243">+H666</f>
        <v>92.270420000000001</v>
      </c>
      <c r="I665" s="274">
        <f t="shared" si="240"/>
        <v>99.215505376344097</v>
      </c>
      <c r="J665" s="191">
        <f>J664-I664</f>
        <v>1208.8</v>
      </c>
    </row>
    <row r="666" spans="1:13" ht="171.75" customHeight="1">
      <c r="A666" s="22" t="s">
        <v>271</v>
      </c>
      <c r="B666" s="3" t="s">
        <v>203</v>
      </c>
      <c r="C666" s="3" t="s">
        <v>159</v>
      </c>
      <c r="D666" s="3" t="s">
        <v>16</v>
      </c>
      <c r="E666" s="3" t="s">
        <v>426</v>
      </c>
      <c r="F666" s="3"/>
      <c r="G666" s="188">
        <f>+G667</f>
        <v>93</v>
      </c>
      <c r="H666" s="188">
        <f t="shared" si="243"/>
        <v>92.270420000000001</v>
      </c>
      <c r="I666" s="274">
        <f t="shared" si="240"/>
        <v>99.215505376344097</v>
      </c>
    </row>
    <row r="667" spans="1:13" ht="56.25" customHeight="1">
      <c r="A667" s="20" t="s">
        <v>52</v>
      </c>
      <c r="B667" s="3" t="s">
        <v>203</v>
      </c>
      <c r="C667" s="3" t="s">
        <v>159</v>
      </c>
      <c r="D667" s="3" t="s">
        <v>16</v>
      </c>
      <c r="E667" s="3" t="s">
        <v>426</v>
      </c>
      <c r="F667" s="3" t="s">
        <v>53</v>
      </c>
      <c r="G667" s="188">
        <f>+G668</f>
        <v>93</v>
      </c>
      <c r="H667" s="188">
        <f t="shared" si="243"/>
        <v>92.270420000000001</v>
      </c>
      <c r="I667" s="274">
        <f t="shared" si="240"/>
        <v>99.215505376344097</v>
      </c>
    </row>
    <row r="668" spans="1:13" ht="49.5" customHeight="1">
      <c r="A668" s="20" t="s">
        <v>54</v>
      </c>
      <c r="B668" s="3" t="s">
        <v>203</v>
      </c>
      <c r="C668" s="3" t="s">
        <v>159</v>
      </c>
      <c r="D668" s="3" t="s">
        <v>16</v>
      </c>
      <c r="E668" s="3" t="s">
        <v>426</v>
      </c>
      <c r="F668" s="3" t="s">
        <v>55</v>
      </c>
      <c r="G668" s="188">
        <f>+G669</f>
        <v>93</v>
      </c>
      <c r="H668" s="188">
        <f t="shared" si="243"/>
        <v>92.270420000000001</v>
      </c>
      <c r="I668" s="274">
        <f t="shared" si="240"/>
        <v>99.215505376344097</v>
      </c>
    </row>
    <row r="669" spans="1:13" ht="51.75" customHeight="1">
      <c r="A669" s="20" t="s">
        <v>58</v>
      </c>
      <c r="B669" s="3" t="s">
        <v>203</v>
      </c>
      <c r="C669" s="3" t="s">
        <v>159</v>
      </c>
      <c r="D669" s="3" t="s">
        <v>16</v>
      </c>
      <c r="E669" s="3" t="s">
        <v>426</v>
      </c>
      <c r="F669" s="3" t="s">
        <v>59</v>
      </c>
      <c r="G669" s="188">
        <v>93</v>
      </c>
      <c r="H669" s="188">
        <v>92.270420000000001</v>
      </c>
      <c r="I669" s="274">
        <f t="shared" si="240"/>
        <v>99.215505376344097</v>
      </c>
      <c r="J669" s="200">
        <v>93</v>
      </c>
    </row>
    <row r="670" spans="1:13" s="161" customFormat="1" ht="31.5">
      <c r="A670" s="165" t="s">
        <v>272</v>
      </c>
      <c r="B670" s="266">
        <v>998</v>
      </c>
      <c r="C670" s="266"/>
      <c r="D670" s="266"/>
      <c r="E670" s="266"/>
      <c r="F670" s="266"/>
      <c r="G670" s="267">
        <f>+G671+G706+G711+G724+G729</f>
        <v>20438.806559999997</v>
      </c>
      <c r="H670" s="267">
        <f>+H671+H706+H711+H724+H729</f>
        <v>20437.59981</v>
      </c>
      <c r="I670" s="274">
        <f t="shared" si="240"/>
        <v>99.994095790297465</v>
      </c>
      <c r="J670" s="240">
        <f>I669-J669</f>
        <v>6.2155053763440975</v>
      </c>
      <c r="L670" s="239"/>
      <c r="M670" s="239"/>
    </row>
    <row r="671" spans="1:13" ht="24" customHeight="1">
      <c r="A671" s="20" t="s">
        <v>204</v>
      </c>
      <c r="B671" s="12" t="s">
        <v>273</v>
      </c>
      <c r="C671" s="12" t="s">
        <v>33</v>
      </c>
      <c r="D671" s="12"/>
      <c r="E671" s="12"/>
      <c r="F671" s="12"/>
      <c r="G671" s="236">
        <f>+G672+G689+G693</f>
        <v>4607.7276000000002</v>
      </c>
      <c r="H671" s="236">
        <f t="shared" ref="H671" si="244">+H672+H689+H693</f>
        <v>4607.7276000000002</v>
      </c>
      <c r="I671" s="274">
        <f t="shared" si="240"/>
        <v>100</v>
      </c>
    </row>
    <row r="672" spans="1:13" ht="67.5" customHeight="1">
      <c r="A672" s="20" t="s">
        <v>200</v>
      </c>
      <c r="B672" s="3" t="s">
        <v>273</v>
      </c>
      <c r="C672" s="3" t="s">
        <v>33</v>
      </c>
      <c r="D672" s="3" t="s">
        <v>131</v>
      </c>
      <c r="E672" s="3" t="s">
        <v>29</v>
      </c>
      <c r="F672" s="3" t="s">
        <v>17</v>
      </c>
      <c r="G672" s="188">
        <f>+G673</f>
        <v>4339.4549999999999</v>
      </c>
      <c r="H672" s="188">
        <f t="shared" ref="H672:H673" si="245">+H673</f>
        <v>4339.4549999999999</v>
      </c>
      <c r="I672" s="274">
        <f t="shared" si="240"/>
        <v>100</v>
      </c>
      <c r="J672" s="200">
        <f>I670+260.8</f>
        <v>360.79409579029749</v>
      </c>
    </row>
    <row r="673" spans="1:10" ht="63">
      <c r="A673" s="20" t="s">
        <v>148</v>
      </c>
      <c r="B673" s="3" t="s">
        <v>273</v>
      </c>
      <c r="C673" s="3" t="s">
        <v>33</v>
      </c>
      <c r="D673" s="3" t="s">
        <v>131</v>
      </c>
      <c r="E673" s="3" t="s">
        <v>343</v>
      </c>
      <c r="F673" s="3" t="s">
        <v>17</v>
      </c>
      <c r="G673" s="188">
        <f>+G674</f>
        <v>4339.4549999999999</v>
      </c>
      <c r="H673" s="188">
        <f t="shared" si="245"/>
        <v>4339.4549999999999</v>
      </c>
      <c r="I673" s="274">
        <f t="shared" si="240"/>
        <v>100</v>
      </c>
      <c r="J673" s="200" t="s">
        <v>685</v>
      </c>
    </row>
    <row r="674" spans="1:10" ht="15.75">
      <c r="A674" s="20" t="s">
        <v>149</v>
      </c>
      <c r="B674" s="3" t="s">
        <v>273</v>
      </c>
      <c r="C674" s="3" t="s">
        <v>33</v>
      </c>
      <c r="D674" s="3" t="s">
        <v>131</v>
      </c>
      <c r="E674" s="3" t="s">
        <v>343</v>
      </c>
      <c r="F674" s="3" t="s">
        <v>17</v>
      </c>
      <c r="G674" s="188">
        <f>+G675+G680+G684</f>
        <v>4339.4549999999999</v>
      </c>
      <c r="H674" s="188">
        <f t="shared" ref="H674" si="246">+H675+H680+H684</f>
        <v>4339.4549999999999</v>
      </c>
      <c r="I674" s="274">
        <f t="shared" si="240"/>
        <v>100</v>
      </c>
    </row>
    <row r="675" spans="1:10" ht="94.5">
      <c r="A675" s="20" t="s">
        <v>42</v>
      </c>
      <c r="B675" s="3" t="s">
        <v>273</v>
      </c>
      <c r="C675" s="3" t="s">
        <v>33</v>
      </c>
      <c r="D675" s="3" t="s">
        <v>131</v>
      </c>
      <c r="E675" s="3" t="s">
        <v>343</v>
      </c>
      <c r="F675" s="3" t="s">
        <v>43</v>
      </c>
      <c r="G675" s="188">
        <f>+G676</f>
        <v>3515.6724300000001</v>
      </c>
      <c r="H675" s="188">
        <f t="shared" ref="H675" si="247">+H676</f>
        <v>3515.6724300000001</v>
      </c>
      <c r="I675" s="274">
        <f t="shared" si="240"/>
        <v>100</v>
      </c>
    </row>
    <row r="676" spans="1:10" ht="47.25">
      <c r="A676" s="20" t="s">
        <v>74</v>
      </c>
      <c r="B676" s="3" t="s">
        <v>273</v>
      </c>
      <c r="C676" s="3" t="s">
        <v>33</v>
      </c>
      <c r="D676" s="3" t="s">
        <v>131</v>
      </c>
      <c r="E676" s="3" t="s">
        <v>343</v>
      </c>
      <c r="F676" s="3" t="s">
        <v>75</v>
      </c>
      <c r="G676" s="188">
        <f>+G677+G678+G679</f>
        <v>3515.6724300000001</v>
      </c>
      <c r="H676" s="188">
        <f t="shared" ref="H676" si="248">+H677+H678+H679</f>
        <v>3515.6724300000001</v>
      </c>
      <c r="I676" s="274">
        <f t="shared" si="240"/>
        <v>100</v>
      </c>
    </row>
    <row r="677" spans="1:10" ht="15.75">
      <c r="A677" s="20" t="s">
        <v>46</v>
      </c>
      <c r="B677" s="3" t="s">
        <v>273</v>
      </c>
      <c r="C677" s="3" t="s">
        <v>33</v>
      </c>
      <c r="D677" s="3" t="s">
        <v>131</v>
      </c>
      <c r="E677" s="3" t="s">
        <v>343</v>
      </c>
      <c r="F677" s="3" t="s">
        <v>76</v>
      </c>
      <c r="G677" s="188">
        <v>2698.26899</v>
      </c>
      <c r="H677" s="188">
        <v>2698.26899</v>
      </c>
      <c r="I677" s="274">
        <f t="shared" si="240"/>
        <v>100</v>
      </c>
      <c r="J677" s="200">
        <v>2698.26899</v>
      </c>
    </row>
    <row r="678" spans="1:10" ht="31.5">
      <c r="A678" s="20" t="s">
        <v>48</v>
      </c>
      <c r="B678" s="3" t="s">
        <v>273</v>
      </c>
      <c r="C678" s="3" t="s">
        <v>33</v>
      </c>
      <c r="D678" s="3" t="s">
        <v>131</v>
      </c>
      <c r="E678" s="3" t="s">
        <v>343</v>
      </c>
      <c r="F678" s="3" t="s">
        <v>77</v>
      </c>
      <c r="G678" s="188">
        <v>14.284000000000001</v>
      </c>
      <c r="H678" s="188">
        <v>14.284000000000001</v>
      </c>
      <c r="I678" s="274">
        <f t="shared" si="240"/>
        <v>100</v>
      </c>
      <c r="J678" s="191">
        <v>14.284000000000001</v>
      </c>
    </row>
    <row r="679" spans="1:10" ht="78.75">
      <c r="A679" s="20" t="s">
        <v>78</v>
      </c>
      <c r="B679" s="3" t="s">
        <v>273</v>
      </c>
      <c r="C679" s="3" t="s">
        <v>33</v>
      </c>
      <c r="D679" s="3" t="s">
        <v>131</v>
      </c>
      <c r="E679" s="3" t="s">
        <v>343</v>
      </c>
      <c r="F679" s="3" t="s">
        <v>79</v>
      </c>
      <c r="G679" s="188">
        <v>803.11944000000005</v>
      </c>
      <c r="H679" s="188">
        <v>803.11944000000005</v>
      </c>
      <c r="I679" s="274">
        <f t="shared" si="240"/>
        <v>100</v>
      </c>
      <c r="J679" s="191">
        <v>803.11944000000005</v>
      </c>
    </row>
    <row r="680" spans="1:10" ht="31.5">
      <c r="A680" s="20" t="s">
        <v>52</v>
      </c>
      <c r="B680" s="3" t="s">
        <v>273</v>
      </c>
      <c r="C680" s="3" t="s">
        <v>33</v>
      </c>
      <c r="D680" s="3" t="s">
        <v>131</v>
      </c>
      <c r="E680" s="3" t="s">
        <v>343</v>
      </c>
      <c r="F680" s="3" t="s">
        <v>53</v>
      </c>
      <c r="G680" s="188">
        <f>+G681</f>
        <v>819.33956999999998</v>
      </c>
      <c r="H680" s="188">
        <f t="shared" ref="H680" si="249">+H681</f>
        <v>819.33956999999998</v>
      </c>
      <c r="I680" s="274">
        <f t="shared" si="240"/>
        <v>100</v>
      </c>
      <c r="J680" s="191">
        <f>J679-I679</f>
        <v>703.11944000000005</v>
      </c>
    </row>
    <row r="681" spans="1:10" ht="31.5">
      <c r="A681" s="20" t="s">
        <v>54</v>
      </c>
      <c r="B681" s="3" t="s">
        <v>273</v>
      </c>
      <c r="C681" s="3" t="s">
        <v>33</v>
      </c>
      <c r="D681" s="3" t="s">
        <v>131</v>
      </c>
      <c r="E681" s="3" t="s">
        <v>343</v>
      </c>
      <c r="F681" s="3" t="s">
        <v>55</v>
      </c>
      <c r="G681" s="188">
        <f>+G682+G683</f>
        <v>819.33956999999998</v>
      </c>
      <c r="H681" s="188">
        <f t="shared" ref="H681" si="250">+H682+H683</f>
        <v>819.33956999999998</v>
      </c>
      <c r="I681" s="274">
        <f t="shared" si="240"/>
        <v>100</v>
      </c>
    </row>
    <row r="682" spans="1:10" ht="47.25">
      <c r="A682" s="20" t="s">
        <v>150</v>
      </c>
      <c r="B682" s="3" t="s">
        <v>273</v>
      </c>
      <c r="C682" s="3" t="s">
        <v>33</v>
      </c>
      <c r="D682" s="3" t="s">
        <v>131</v>
      </c>
      <c r="E682" s="3" t="s">
        <v>343</v>
      </c>
      <c r="F682" s="3" t="s">
        <v>57</v>
      </c>
      <c r="G682" s="188">
        <v>464.71042</v>
      </c>
      <c r="H682" s="188">
        <v>464.71042</v>
      </c>
      <c r="I682" s="274">
        <f t="shared" si="240"/>
        <v>100</v>
      </c>
      <c r="J682" s="200">
        <v>464.71042</v>
      </c>
    </row>
    <row r="683" spans="1:10" ht="47.25">
      <c r="A683" s="20" t="s">
        <v>58</v>
      </c>
      <c r="B683" s="3" t="s">
        <v>273</v>
      </c>
      <c r="C683" s="3" t="s">
        <v>33</v>
      </c>
      <c r="D683" s="3" t="s">
        <v>131</v>
      </c>
      <c r="E683" s="3" t="s">
        <v>343</v>
      </c>
      <c r="F683" s="3" t="s">
        <v>59</v>
      </c>
      <c r="G683" s="188">
        <v>354.62914999999998</v>
      </c>
      <c r="H683" s="188">
        <v>354.62914999999998</v>
      </c>
      <c r="I683" s="274">
        <f t="shared" si="240"/>
        <v>100</v>
      </c>
      <c r="J683" s="191">
        <v>354.62914999999998</v>
      </c>
    </row>
    <row r="684" spans="1:10" ht="15.75">
      <c r="A684" s="20" t="s">
        <v>60</v>
      </c>
      <c r="B684" s="3" t="s">
        <v>273</v>
      </c>
      <c r="C684" s="3" t="s">
        <v>33</v>
      </c>
      <c r="D684" s="3" t="s">
        <v>131</v>
      </c>
      <c r="E684" s="3" t="s">
        <v>343</v>
      </c>
      <c r="F684" s="3" t="s">
        <v>61</v>
      </c>
      <c r="G684" s="188">
        <f>+G685</f>
        <v>4.4429999999999996</v>
      </c>
      <c r="H684" s="188">
        <f t="shared" ref="H684" si="251">+H685</f>
        <v>4.4429999999999996</v>
      </c>
      <c r="I684" s="274">
        <f t="shared" si="240"/>
        <v>100</v>
      </c>
      <c r="J684" s="191">
        <f>J683-I683</f>
        <v>254.62914999999998</v>
      </c>
    </row>
    <row r="685" spans="1:10" ht="63">
      <c r="A685" s="20" t="s">
        <v>81</v>
      </c>
      <c r="B685" s="3" t="s">
        <v>273</v>
      </c>
      <c r="C685" s="3" t="s">
        <v>33</v>
      </c>
      <c r="D685" s="3" t="s">
        <v>131</v>
      </c>
      <c r="E685" s="3" t="s">
        <v>343</v>
      </c>
      <c r="F685" s="3" t="s">
        <v>63</v>
      </c>
      <c r="G685" s="188">
        <f>+G686+G687+G688</f>
        <v>4.4429999999999996</v>
      </c>
      <c r="H685" s="188">
        <f t="shared" ref="H685" si="252">+H686+H687+H688</f>
        <v>4.4429999999999996</v>
      </c>
      <c r="I685" s="274">
        <f t="shared" si="240"/>
        <v>100</v>
      </c>
    </row>
    <row r="686" spans="1:10" ht="27" customHeight="1">
      <c r="A686" s="20" t="s">
        <v>64</v>
      </c>
      <c r="B686" s="3" t="s">
        <v>273</v>
      </c>
      <c r="C686" s="3" t="s">
        <v>33</v>
      </c>
      <c r="D686" s="3" t="s">
        <v>131</v>
      </c>
      <c r="E686" s="3" t="s">
        <v>343</v>
      </c>
      <c r="F686" s="3" t="s">
        <v>65</v>
      </c>
      <c r="G686" s="188">
        <v>2.153</v>
      </c>
      <c r="H686" s="188">
        <v>2.153</v>
      </c>
      <c r="I686" s="274">
        <f t="shared" si="240"/>
        <v>100</v>
      </c>
      <c r="J686" s="200">
        <v>2.153</v>
      </c>
    </row>
    <row r="687" spans="1:10" ht="31.5">
      <c r="A687" s="20" t="s">
        <v>66</v>
      </c>
      <c r="B687" s="3" t="s">
        <v>273</v>
      </c>
      <c r="C687" s="3" t="s">
        <v>33</v>
      </c>
      <c r="D687" s="3" t="s">
        <v>131</v>
      </c>
      <c r="E687" s="3" t="s">
        <v>343</v>
      </c>
      <c r="F687" s="3" t="s">
        <v>67</v>
      </c>
      <c r="G687" s="188">
        <v>1.8779999999999999</v>
      </c>
      <c r="H687" s="188">
        <v>1.8779999999999999</v>
      </c>
      <c r="I687" s="274">
        <f t="shared" si="240"/>
        <v>100</v>
      </c>
      <c r="J687" s="191">
        <v>1.8779999999999999</v>
      </c>
    </row>
    <row r="688" spans="1:10" ht="15.75">
      <c r="A688" s="27" t="s">
        <v>210</v>
      </c>
      <c r="B688" s="3" t="s">
        <v>273</v>
      </c>
      <c r="C688" s="3" t="s">
        <v>33</v>
      </c>
      <c r="D688" s="3" t="s">
        <v>131</v>
      </c>
      <c r="E688" s="3" t="s">
        <v>343</v>
      </c>
      <c r="F688" s="3" t="s">
        <v>211</v>
      </c>
      <c r="G688" s="188">
        <v>0.41199999999999998</v>
      </c>
      <c r="H688" s="188">
        <v>0.41199999999999998</v>
      </c>
      <c r="I688" s="274">
        <f t="shared" si="240"/>
        <v>100</v>
      </c>
      <c r="J688" s="191">
        <v>0.41199999999999998</v>
      </c>
    </row>
    <row r="689" spans="1:13" ht="76.5" hidden="1" customHeight="1">
      <c r="A689" s="20" t="s">
        <v>209</v>
      </c>
      <c r="B689" s="3" t="s">
        <v>273</v>
      </c>
      <c r="C689" s="3" t="s">
        <v>33</v>
      </c>
      <c r="D689" s="3" t="s">
        <v>131</v>
      </c>
      <c r="E689" s="3" t="s">
        <v>274</v>
      </c>
      <c r="F689" s="3"/>
      <c r="G689" s="188">
        <f>+G690</f>
        <v>0</v>
      </c>
      <c r="H689" s="188">
        <f t="shared" ref="H689:H691" si="253">+H690</f>
        <v>0</v>
      </c>
      <c r="I689" s="274" t="e">
        <f t="shared" si="240"/>
        <v>#DIV/0!</v>
      </c>
    </row>
    <row r="690" spans="1:13" ht="75" hidden="1" customHeight="1">
      <c r="A690" s="20" t="s">
        <v>42</v>
      </c>
      <c r="B690" s="3" t="s">
        <v>273</v>
      </c>
      <c r="C690" s="3" t="s">
        <v>33</v>
      </c>
      <c r="D690" s="3" t="s">
        <v>131</v>
      </c>
      <c r="E690" s="3" t="s">
        <v>274</v>
      </c>
      <c r="F690" s="3" t="s">
        <v>43</v>
      </c>
      <c r="G690" s="188">
        <f>+G691</f>
        <v>0</v>
      </c>
      <c r="H690" s="188">
        <f t="shared" si="253"/>
        <v>0</v>
      </c>
      <c r="I690" s="274" t="e">
        <f t="shared" si="240"/>
        <v>#DIV/0!</v>
      </c>
    </row>
    <row r="691" spans="1:13" ht="47.25" hidden="1">
      <c r="A691" s="20" t="s">
        <v>74</v>
      </c>
      <c r="B691" s="3" t="s">
        <v>273</v>
      </c>
      <c r="C691" s="3" t="s">
        <v>33</v>
      </c>
      <c r="D691" s="3" t="s">
        <v>131</v>
      </c>
      <c r="E691" s="3" t="s">
        <v>274</v>
      </c>
      <c r="F691" s="3" t="s">
        <v>75</v>
      </c>
      <c r="G691" s="188">
        <f>+G692</f>
        <v>0</v>
      </c>
      <c r="H691" s="188">
        <f t="shared" si="253"/>
        <v>0</v>
      </c>
      <c r="I691" s="274" t="e">
        <f t="shared" si="240"/>
        <v>#DIV/0!</v>
      </c>
    </row>
    <row r="692" spans="1:13" ht="31.5" hidden="1">
      <c r="A692" s="20" t="s">
        <v>48</v>
      </c>
      <c r="B692" s="3" t="s">
        <v>273</v>
      </c>
      <c r="C692" s="3" t="s">
        <v>33</v>
      </c>
      <c r="D692" s="3" t="s">
        <v>131</v>
      </c>
      <c r="E692" s="3" t="s">
        <v>274</v>
      </c>
      <c r="F692" s="3" t="s">
        <v>77</v>
      </c>
      <c r="G692" s="188"/>
      <c r="H692" s="188"/>
      <c r="I692" s="274" t="e">
        <f t="shared" si="240"/>
        <v>#DIV/0!</v>
      </c>
    </row>
    <row r="693" spans="1:13" s="2" customFormat="1" ht="32.25" customHeight="1">
      <c r="A693" s="20" t="s">
        <v>217</v>
      </c>
      <c r="B693" s="3" t="s">
        <v>273</v>
      </c>
      <c r="C693" s="3" t="s">
        <v>33</v>
      </c>
      <c r="D693" s="3" t="s">
        <v>218</v>
      </c>
      <c r="E693" s="3"/>
      <c r="F693" s="3"/>
      <c r="G693" s="188">
        <f>+G694+G702</f>
        <v>268.27260000000001</v>
      </c>
      <c r="H693" s="188">
        <f t="shared" ref="H693" si="254">+H694+H702</f>
        <v>268.27260000000001</v>
      </c>
      <c r="I693" s="274">
        <f t="shared" si="240"/>
        <v>100</v>
      </c>
      <c r="J693" s="191">
        <f>I688-J688</f>
        <v>99.587999999999994</v>
      </c>
      <c r="L693" s="200"/>
      <c r="M693" s="200"/>
    </row>
    <row r="694" spans="1:13" ht="31.5">
      <c r="A694" s="20" t="s">
        <v>160</v>
      </c>
      <c r="B694" s="3" t="s">
        <v>273</v>
      </c>
      <c r="C694" s="3" t="s">
        <v>33</v>
      </c>
      <c r="D694" s="3" t="s">
        <v>218</v>
      </c>
      <c r="E694" s="3" t="s">
        <v>352</v>
      </c>
      <c r="F694" s="3"/>
      <c r="G694" s="188">
        <f>+G695</f>
        <v>263.27260000000001</v>
      </c>
      <c r="H694" s="188">
        <f t="shared" ref="H694:H697" si="255">+H695</f>
        <v>263.27260000000001</v>
      </c>
      <c r="I694" s="274">
        <f t="shared" si="240"/>
        <v>100</v>
      </c>
    </row>
    <row r="695" spans="1:13" ht="31.5">
      <c r="A695" s="20" t="s">
        <v>160</v>
      </c>
      <c r="B695" s="3" t="s">
        <v>273</v>
      </c>
      <c r="C695" s="3" t="s">
        <v>33</v>
      </c>
      <c r="D695" s="3" t="s">
        <v>218</v>
      </c>
      <c r="E695" s="3" t="s">
        <v>353</v>
      </c>
      <c r="F695" s="3"/>
      <c r="G695" s="188">
        <f>+G696</f>
        <v>263.27260000000001</v>
      </c>
      <c r="H695" s="188">
        <f t="shared" si="255"/>
        <v>263.27260000000001</v>
      </c>
      <c r="I695" s="274">
        <f t="shared" si="240"/>
        <v>100</v>
      </c>
    </row>
    <row r="696" spans="1:13" ht="31.5">
      <c r="A696" s="20" t="s">
        <v>161</v>
      </c>
      <c r="B696" s="3" t="s">
        <v>273</v>
      </c>
      <c r="C696" s="3" t="s">
        <v>33</v>
      </c>
      <c r="D696" s="3" t="s">
        <v>218</v>
      </c>
      <c r="E696" s="3" t="s">
        <v>353</v>
      </c>
      <c r="F696" s="3"/>
      <c r="G696" s="188">
        <f>+G697</f>
        <v>263.27260000000001</v>
      </c>
      <c r="H696" s="188">
        <f t="shared" si="255"/>
        <v>263.27260000000001</v>
      </c>
      <c r="I696" s="274">
        <f t="shared" si="240"/>
        <v>100</v>
      </c>
    </row>
    <row r="697" spans="1:13" ht="94.5">
      <c r="A697" s="20" t="s">
        <v>42</v>
      </c>
      <c r="B697" s="3" t="s">
        <v>273</v>
      </c>
      <c r="C697" s="3" t="s">
        <v>33</v>
      </c>
      <c r="D697" s="3" t="s">
        <v>218</v>
      </c>
      <c r="E697" s="3" t="s">
        <v>353</v>
      </c>
      <c r="F697" s="3" t="s">
        <v>43</v>
      </c>
      <c r="G697" s="188">
        <f>+G698</f>
        <v>263.27260000000001</v>
      </c>
      <c r="H697" s="188">
        <f t="shared" si="255"/>
        <v>263.27260000000001</v>
      </c>
      <c r="I697" s="274">
        <f t="shared" si="240"/>
        <v>100</v>
      </c>
    </row>
    <row r="698" spans="1:13" ht="47.25">
      <c r="A698" s="20" t="s">
        <v>74</v>
      </c>
      <c r="B698" s="3" t="s">
        <v>273</v>
      </c>
      <c r="C698" s="3" t="s">
        <v>33</v>
      </c>
      <c r="D698" s="3" t="s">
        <v>218</v>
      </c>
      <c r="E698" s="3" t="s">
        <v>353</v>
      </c>
      <c r="F698" s="3" t="s">
        <v>75</v>
      </c>
      <c r="G698" s="188">
        <f>+G699+G700+G701</f>
        <v>263.27260000000001</v>
      </c>
      <c r="H698" s="188">
        <f t="shared" ref="H698" si="256">+H699+H700+H701</f>
        <v>263.27260000000001</v>
      </c>
      <c r="I698" s="274">
        <f t="shared" si="240"/>
        <v>100</v>
      </c>
    </row>
    <row r="699" spans="1:13" ht="15.75">
      <c r="A699" s="20" t="s">
        <v>46</v>
      </c>
      <c r="B699" s="3" t="s">
        <v>273</v>
      </c>
      <c r="C699" s="3" t="s">
        <v>33</v>
      </c>
      <c r="D699" s="3" t="s">
        <v>218</v>
      </c>
      <c r="E699" s="3" t="s">
        <v>353</v>
      </c>
      <c r="F699" s="3" t="s">
        <v>76</v>
      </c>
      <c r="G699" s="188">
        <v>201.61338000000001</v>
      </c>
      <c r="H699" s="188">
        <v>201.61338000000001</v>
      </c>
      <c r="I699" s="274">
        <f t="shared" si="240"/>
        <v>100</v>
      </c>
      <c r="J699" s="200">
        <v>201.61338000000001</v>
      </c>
    </row>
    <row r="700" spans="1:13" ht="31.5">
      <c r="A700" s="20" t="s">
        <v>48</v>
      </c>
      <c r="B700" s="3" t="s">
        <v>273</v>
      </c>
      <c r="C700" s="3" t="s">
        <v>33</v>
      </c>
      <c r="D700" s="3" t="s">
        <v>218</v>
      </c>
      <c r="E700" s="3" t="s">
        <v>353</v>
      </c>
      <c r="F700" s="3" t="s">
        <v>77</v>
      </c>
      <c r="G700" s="188">
        <v>0.77200000000000002</v>
      </c>
      <c r="H700" s="188">
        <v>0.77200000000000002</v>
      </c>
      <c r="I700" s="274">
        <f t="shared" si="240"/>
        <v>100</v>
      </c>
      <c r="J700" s="191">
        <v>0.77200000000000002</v>
      </c>
    </row>
    <row r="701" spans="1:13" ht="78.75">
      <c r="A701" s="20" t="s">
        <v>78</v>
      </c>
      <c r="B701" s="3" t="s">
        <v>273</v>
      </c>
      <c r="C701" s="3" t="s">
        <v>33</v>
      </c>
      <c r="D701" s="3" t="s">
        <v>218</v>
      </c>
      <c r="E701" s="3" t="s">
        <v>353</v>
      </c>
      <c r="F701" s="3" t="s">
        <v>79</v>
      </c>
      <c r="G701" s="188">
        <v>60.887219999999999</v>
      </c>
      <c r="H701" s="188">
        <v>60.887219999999999</v>
      </c>
      <c r="I701" s="274">
        <f t="shared" si="240"/>
        <v>100</v>
      </c>
      <c r="J701" s="191">
        <v>60.887219999999999</v>
      </c>
    </row>
    <row r="702" spans="1:13" ht="63">
      <c r="A702" s="20" t="s">
        <v>219</v>
      </c>
      <c r="B702" s="3" t="s">
        <v>273</v>
      </c>
      <c r="C702" s="3" t="s">
        <v>33</v>
      </c>
      <c r="D702" s="3" t="s">
        <v>218</v>
      </c>
      <c r="E702" s="3" t="s">
        <v>440</v>
      </c>
      <c r="F702" s="3" t="s">
        <v>17</v>
      </c>
      <c r="G702" s="188">
        <f>+G703</f>
        <v>5</v>
      </c>
      <c r="H702" s="188">
        <f t="shared" ref="H702:H704" si="257">+H703</f>
        <v>5</v>
      </c>
      <c r="I702" s="274">
        <f t="shared" si="240"/>
        <v>100</v>
      </c>
      <c r="J702" s="191">
        <f>J701-I701</f>
        <v>-39.112780000000001</v>
      </c>
    </row>
    <row r="703" spans="1:13" ht="31.5">
      <c r="A703" s="20" t="s">
        <v>52</v>
      </c>
      <c r="B703" s="3" t="s">
        <v>273</v>
      </c>
      <c r="C703" s="3" t="s">
        <v>33</v>
      </c>
      <c r="D703" s="3" t="s">
        <v>218</v>
      </c>
      <c r="E703" s="3" t="s">
        <v>440</v>
      </c>
      <c r="F703" s="3"/>
      <c r="G703" s="188">
        <f>+G704</f>
        <v>5</v>
      </c>
      <c r="H703" s="188">
        <f t="shared" si="257"/>
        <v>5</v>
      </c>
      <c r="I703" s="274">
        <f t="shared" si="240"/>
        <v>100</v>
      </c>
    </row>
    <row r="704" spans="1:13" ht="31.5">
      <c r="A704" s="20" t="s">
        <v>54</v>
      </c>
      <c r="B704" s="3" t="s">
        <v>273</v>
      </c>
      <c r="C704" s="3" t="s">
        <v>33</v>
      </c>
      <c r="D704" s="3" t="s">
        <v>218</v>
      </c>
      <c r="E704" s="3" t="s">
        <v>440</v>
      </c>
      <c r="F704" s="3" t="s">
        <v>275</v>
      </c>
      <c r="G704" s="188">
        <f>+G705</f>
        <v>5</v>
      </c>
      <c r="H704" s="188">
        <f t="shared" si="257"/>
        <v>5</v>
      </c>
      <c r="I704" s="274">
        <f t="shared" si="240"/>
        <v>100</v>
      </c>
    </row>
    <row r="705" spans="1:13" ht="47.25">
      <c r="A705" s="20" t="s">
        <v>58</v>
      </c>
      <c r="B705" s="3" t="s">
        <v>273</v>
      </c>
      <c r="C705" s="3" t="s">
        <v>33</v>
      </c>
      <c r="D705" s="3" t="s">
        <v>218</v>
      </c>
      <c r="E705" s="3" t="s">
        <v>440</v>
      </c>
      <c r="F705" s="3" t="s">
        <v>277</v>
      </c>
      <c r="G705" s="188">
        <v>5</v>
      </c>
      <c r="H705" s="188">
        <v>5</v>
      </c>
      <c r="I705" s="274">
        <f t="shared" si="240"/>
        <v>100</v>
      </c>
    </row>
    <row r="706" spans="1:13" ht="17.25" customHeight="1">
      <c r="A706" s="20" t="s">
        <v>238</v>
      </c>
      <c r="B706" s="3" t="s">
        <v>273</v>
      </c>
      <c r="C706" s="3" t="s">
        <v>16</v>
      </c>
      <c r="D706" s="3" t="s">
        <v>28</v>
      </c>
      <c r="E706" s="3" t="s">
        <v>29</v>
      </c>
      <c r="F706" s="3" t="s">
        <v>17</v>
      </c>
      <c r="G706" s="188">
        <f>+G707</f>
        <v>630.4</v>
      </c>
      <c r="H706" s="188">
        <f t="shared" ref="H706:H709" si="258">+H707</f>
        <v>630.4</v>
      </c>
      <c r="I706" s="274">
        <f t="shared" si="240"/>
        <v>100</v>
      </c>
    </row>
    <row r="707" spans="1:13" ht="42.75" customHeight="1">
      <c r="A707" s="20" t="s">
        <v>239</v>
      </c>
      <c r="B707" s="3" t="s">
        <v>273</v>
      </c>
      <c r="C707" s="3" t="s">
        <v>16</v>
      </c>
      <c r="D707" s="3" t="s">
        <v>98</v>
      </c>
      <c r="E707" s="3" t="s">
        <v>29</v>
      </c>
      <c r="F707" s="3" t="s">
        <v>17</v>
      </c>
      <c r="G707" s="188">
        <f>+G708</f>
        <v>630.4</v>
      </c>
      <c r="H707" s="188">
        <f t="shared" si="258"/>
        <v>630.4</v>
      </c>
      <c r="I707" s="274">
        <f t="shared" si="240"/>
        <v>100</v>
      </c>
    </row>
    <row r="708" spans="1:13" s="2" customFormat="1" ht="47.25">
      <c r="A708" s="20" t="s">
        <v>240</v>
      </c>
      <c r="B708" s="3" t="s">
        <v>203</v>
      </c>
      <c r="C708" s="3" t="s">
        <v>16</v>
      </c>
      <c r="D708" s="3" t="s">
        <v>98</v>
      </c>
      <c r="E708" s="3" t="s">
        <v>241</v>
      </c>
      <c r="F708" s="3"/>
      <c r="G708" s="188">
        <f>+G709</f>
        <v>630.4</v>
      </c>
      <c r="H708" s="188">
        <f t="shared" si="258"/>
        <v>630.4</v>
      </c>
      <c r="I708" s="274">
        <f t="shared" si="240"/>
        <v>100</v>
      </c>
      <c r="J708" s="200"/>
      <c r="L708" s="200"/>
      <c r="M708" s="200"/>
    </row>
    <row r="709" spans="1:13" ht="15.75">
      <c r="A709" s="20" t="s">
        <v>142</v>
      </c>
      <c r="B709" s="3" t="s">
        <v>273</v>
      </c>
      <c r="C709" s="3" t="s">
        <v>16</v>
      </c>
      <c r="D709" s="3" t="s">
        <v>98</v>
      </c>
      <c r="E709" s="3" t="s">
        <v>241</v>
      </c>
      <c r="F709" s="3" t="s">
        <v>275</v>
      </c>
      <c r="G709" s="188">
        <f>+G710</f>
        <v>630.4</v>
      </c>
      <c r="H709" s="188">
        <f t="shared" si="258"/>
        <v>630.4</v>
      </c>
      <c r="I709" s="274">
        <f t="shared" si="240"/>
        <v>100</v>
      </c>
    </row>
    <row r="710" spans="1:13" ht="15.75">
      <c r="A710" s="20" t="s">
        <v>276</v>
      </c>
      <c r="B710" s="3" t="s">
        <v>273</v>
      </c>
      <c r="C710" s="3" t="s">
        <v>16</v>
      </c>
      <c r="D710" s="3" t="s">
        <v>98</v>
      </c>
      <c r="E710" s="3" t="s">
        <v>241</v>
      </c>
      <c r="F710" s="3" t="s">
        <v>277</v>
      </c>
      <c r="G710" s="188">
        <v>630.4</v>
      </c>
      <c r="H710" s="188">
        <v>630.4</v>
      </c>
      <c r="I710" s="274">
        <f t="shared" si="240"/>
        <v>100</v>
      </c>
      <c r="J710" s="200">
        <v>630.4</v>
      </c>
    </row>
    <row r="711" spans="1:13" ht="15.75">
      <c r="A711" s="20" t="s">
        <v>144</v>
      </c>
      <c r="B711" s="3" t="s">
        <v>273</v>
      </c>
      <c r="C711" s="3" t="s">
        <v>71</v>
      </c>
      <c r="D711" s="3"/>
      <c r="E711" s="3"/>
      <c r="F711" s="3"/>
      <c r="G711" s="188">
        <f>G712+G719</f>
        <v>45</v>
      </c>
      <c r="H711" s="188">
        <f>H712+H719</f>
        <v>45</v>
      </c>
      <c r="I711" s="274">
        <f t="shared" si="240"/>
        <v>100</v>
      </c>
      <c r="J711" s="191">
        <f>J710-I710</f>
        <v>530.4</v>
      </c>
    </row>
    <row r="712" spans="1:13" ht="15.75">
      <c r="A712" s="20" t="s">
        <v>146</v>
      </c>
      <c r="B712" s="3" t="s">
        <v>273</v>
      </c>
      <c r="C712" s="3" t="s">
        <v>71</v>
      </c>
      <c r="D712" s="3" t="s">
        <v>147</v>
      </c>
      <c r="E712" s="3"/>
      <c r="F712" s="3"/>
      <c r="G712" s="188">
        <f>+G713+G716</f>
        <v>45</v>
      </c>
      <c r="H712" s="188">
        <f>+H713+H716</f>
        <v>45</v>
      </c>
      <c r="I712" s="274">
        <f t="shared" si="240"/>
        <v>100</v>
      </c>
      <c r="J712" s="191"/>
    </row>
    <row r="713" spans="1:13" ht="47.25">
      <c r="A713" s="20" t="s">
        <v>694</v>
      </c>
      <c r="B713" s="3" t="s">
        <v>273</v>
      </c>
      <c r="C713" s="3" t="s">
        <v>71</v>
      </c>
      <c r="D713" s="3" t="s">
        <v>147</v>
      </c>
      <c r="E713" s="3" t="s">
        <v>692</v>
      </c>
      <c r="F713" s="3"/>
      <c r="G713" s="188">
        <f>+G714</f>
        <v>30</v>
      </c>
      <c r="H713" s="188">
        <f>+H714</f>
        <v>30</v>
      </c>
      <c r="I713" s="274">
        <f t="shared" si="240"/>
        <v>100</v>
      </c>
      <c r="J713" s="191"/>
    </row>
    <row r="714" spans="1:13" ht="15.75">
      <c r="A714" s="22" t="s">
        <v>142</v>
      </c>
      <c r="B714" s="3" t="s">
        <v>273</v>
      </c>
      <c r="C714" s="3" t="s">
        <v>71</v>
      </c>
      <c r="D714" s="3" t="s">
        <v>147</v>
      </c>
      <c r="E714" s="3" t="s">
        <v>692</v>
      </c>
      <c r="F714" s="3" t="s">
        <v>275</v>
      </c>
      <c r="G714" s="188">
        <f>+G715</f>
        <v>30</v>
      </c>
      <c r="H714" s="188">
        <f>+H715</f>
        <v>30</v>
      </c>
      <c r="I714" s="274">
        <f t="shared" si="240"/>
        <v>100</v>
      </c>
      <c r="J714" s="191"/>
    </row>
    <row r="715" spans="1:13" ht="15.75">
      <c r="A715" s="22" t="s">
        <v>620</v>
      </c>
      <c r="B715" s="3" t="s">
        <v>273</v>
      </c>
      <c r="C715" s="3" t="s">
        <v>71</v>
      </c>
      <c r="D715" s="3" t="s">
        <v>147</v>
      </c>
      <c r="E715" s="3" t="s">
        <v>692</v>
      </c>
      <c r="F715" s="3" t="s">
        <v>627</v>
      </c>
      <c r="G715" s="188">
        <v>30</v>
      </c>
      <c r="H715" s="188">
        <v>30</v>
      </c>
      <c r="I715" s="274">
        <f t="shared" si="240"/>
        <v>100</v>
      </c>
      <c r="J715" s="191"/>
    </row>
    <row r="716" spans="1:13" ht="47.25">
      <c r="A716" s="20" t="s">
        <v>695</v>
      </c>
      <c r="B716" s="3" t="s">
        <v>273</v>
      </c>
      <c r="C716" s="3" t="s">
        <v>71</v>
      </c>
      <c r="D716" s="3" t="s">
        <v>147</v>
      </c>
      <c r="E716" s="3" t="s">
        <v>693</v>
      </c>
      <c r="F716" s="3"/>
      <c r="G716" s="188">
        <f>+G717</f>
        <v>15</v>
      </c>
      <c r="H716" s="188">
        <f>+H717</f>
        <v>15</v>
      </c>
      <c r="I716" s="274">
        <f t="shared" si="240"/>
        <v>100</v>
      </c>
      <c r="J716" s="191"/>
    </row>
    <row r="717" spans="1:13" ht="15.75">
      <c r="A717" s="22" t="s">
        <v>142</v>
      </c>
      <c r="B717" s="3" t="s">
        <v>273</v>
      </c>
      <c r="C717" s="3" t="s">
        <v>71</v>
      </c>
      <c r="D717" s="3" t="s">
        <v>147</v>
      </c>
      <c r="E717" s="3" t="s">
        <v>693</v>
      </c>
      <c r="F717" s="3" t="s">
        <v>275</v>
      </c>
      <c r="G717" s="188">
        <f>+G718</f>
        <v>15</v>
      </c>
      <c r="H717" s="188">
        <f>+H718</f>
        <v>15</v>
      </c>
      <c r="I717" s="274">
        <f t="shared" si="240"/>
        <v>100</v>
      </c>
      <c r="J717" s="191"/>
    </row>
    <row r="718" spans="1:13" ht="15.75">
      <c r="A718" s="22" t="s">
        <v>620</v>
      </c>
      <c r="B718" s="3" t="s">
        <v>273</v>
      </c>
      <c r="C718" s="3" t="s">
        <v>71</v>
      </c>
      <c r="D718" s="3" t="s">
        <v>147</v>
      </c>
      <c r="E718" s="3" t="s">
        <v>693</v>
      </c>
      <c r="F718" s="3" t="s">
        <v>627</v>
      </c>
      <c r="G718" s="188">
        <v>15</v>
      </c>
      <c r="H718" s="188">
        <v>15</v>
      </c>
      <c r="I718" s="274">
        <f t="shared" si="240"/>
        <v>100</v>
      </c>
      <c r="J718" s="191"/>
    </row>
    <row r="719" spans="1:13" ht="15.75" hidden="1">
      <c r="A719" s="20" t="s">
        <v>246</v>
      </c>
      <c r="B719" s="3" t="s">
        <v>273</v>
      </c>
      <c r="C719" s="3" t="s">
        <v>71</v>
      </c>
      <c r="D719" s="3" t="s">
        <v>188</v>
      </c>
      <c r="E719" s="3"/>
      <c r="F719" s="3"/>
      <c r="G719" s="188">
        <f>+G720</f>
        <v>0</v>
      </c>
      <c r="H719" s="188">
        <f t="shared" ref="H719:H721" si="259">+H720</f>
        <v>0</v>
      </c>
      <c r="I719" s="274" t="e">
        <f t="shared" si="240"/>
        <v>#DIV/0!</v>
      </c>
    </row>
    <row r="720" spans="1:13" ht="78.75" hidden="1">
      <c r="A720" s="28" t="s">
        <v>279</v>
      </c>
      <c r="B720" s="3" t="s">
        <v>273</v>
      </c>
      <c r="C720" s="3" t="s">
        <v>71</v>
      </c>
      <c r="D720" s="3" t="s">
        <v>188</v>
      </c>
      <c r="E720" s="3" t="s">
        <v>280</v>
      </c>
      <c r="F720" s="3"/>
      <c r="G720" s="188">
        <f>+G721</f>
        <v>0</v>
      </c>
      <c r="H720" s="188">
        <f t="shared" si="259"/>
        <v>0</v>
      </c>
      <c r="I720" s="274" t="e">
        <f t="shared" ref="I720:I754" si="260">H720/G720*100</f>
        <v>#DIV/0!</v>
      </c>
    </row>
    <row r="721" spans="1:9" ht="15.75" hidden="1">
      <c r="A721" s="22" t="s">
        <v>142</v>
      </c>
      <c r="B721" s="3" t="s">
        <v>273</v>
      </c>
      <c r="C721" s="3" t="s">
        <v>71</v>
      </c>
      <c r="D721" s="3" t="s">
        <v>188</v>
      </c>
      <c r="E721" s="3" t="s">
        <v>280</v>
      </c>
      <c r="F721" s="3" t="s">
        <v>275</v>
      </c>
      <c r="G721" s="188">
        <f>+G722</f>
        <v>0</v>
      </c>
      <c r="H721" s="188">
        <f t="shared" si="259"/>
        <v>0</v>
      </c>
      <c r="I721" s="274" t="e">
        <f t="shared" si="260"/>
        <v>#DIV/0!</v>
      </c>
    </row>
    <row r="722" spans="1:9" ht="15.75" hidden="1">
      <c r="A722" s="22" t="s">
        <v>620</v>
      </c>
      <c r="B722" s="3" t="s">
        <v>273</v>
      </c>
      <c r="C722" s="3" t="s">
        <v>71</v>
      </c>
      <c r="D722" s="3" t="s">
        <v>188</v>
      </c>
      <c r="E722" s="3" t="s">
        <v>280</v>
      </c>
      <c r="F722" s="3" t="s">
        <v>627</v>
      </c>
      <c r="G722" s="188"/>
      <c r="H722" s="188"/>
      <c r="I722" s="274" t="e">
        <f t="shared" si="260"/>
        <v>#DIV/0!</v>
      </c>
    </row>
    <row r="723" spans="1:9" ht="94.5" hidden="1">
      <c r="A723" s="20" t="s">
        <v>281</v>
      </c>
      <c r="B723" s="3" t="s">
        <v>273</v>
      </c>
      <c r="C723" s="3" t="s">
        <v>71</v>
      </c>
      <c r="D723" s="3" t="s">
        <v>188</v>
      </c>
      <c r="E723" s="3" t="s">
        <v>280</v>
      </c>
      <c r="F723" s="3" t="s">
        <v>278</v>
      </c>
      <c r="G723" s="188"/>
      <c r="H723" s="188"/>
      <c r="I723" s="274" t="e">
        <f t="shared" si="260"/>
        <v>#DIV/0!</v>
      </c>
    </row>
    <row r="724" spans="1:9" ht="31.5" hidden="1">
      <c r="A724" s="20" t="s">
        <v>282</v>
      </c>
      <c r="B724" s="3" t="s">
        <v>273</v>
      </c>
      <c r="C724" s="3" t="s">
        <v>218</v>
      </c>
      <c r="D724" s="3" t="s">
        <v>28</v>
      </c>
      <c r="E724" s="3" t="s">
        <v>29</v>
      </c>
      <c r="F724" s="3" t="s">
        <v>17</v>
      </c>
      <c r="G724" s="188">
        <f>+G725</f>
        <v>0</v>
      </c>
      <c r="H724" s="188">
        <f t="shared" ref="H724:H727" si="261">+H725</f>
        <v>0</v>
      </c>
      <c r="I724" s="274" t="e">
        <f t="shared" si="260"/>
        <v>#DIV/0!</v>
      </c>
    </row>
    <row r="725" spans="1:9" ht="47.25" hidden="1">
      <c r="A725" s="20" t="s">
        <v>283</v>
      </c>
      <c r="B725" s="3" t="s">
        <v>273</v>
      </c>
      <c r="C725" s="3" t="s">
        <v>218</v>
      </c>
      <c r="D725" s="3" t="s">
        <v>33</v>
      </c>
      <c r="E725" s="3" t="s">
        <v>29</v>
      </c>
      <c r="F725" s="3" t="s">
        <v>17</v>
      </c>
      <c r="G725" s="188">
        <f>+G726</f>
        <v>0</v>
      </c>
      <c r="H725" s="188">
        <f t="shared" si="261"/>
        <v>0</v>
      </c>
      <c r="I725" s="274" t="e">
        <f t="shared" si="260"/>
        <v>#DIV/0!</v>
      </c>
    </row>
    <row r="726" spans="1:9" ht="15.75" hidden="1">
      <c r="A726" s="20" t="s">
        <v>284</v>
      </c>
      <c r="B726" s="3" t="s">
        <v>273</v>
      </c>
      <c r="C726" s="3" t="s">
        <v>218</v>
      </c>
      <c r="D726" s="3" t="s">
        <v>33</v>
      </c>
      <c r="E726" s="3" t="s">
        <v>285</v>
      </c>
      <c r="F726" s="3" t="s">
        <v>17</v>
      </c>
      <c r="G726" s="188">
        <f>+G727</f>
        <v>0</v>
      </c>
      <c r="H726" s="188">
        <f t="shared" si="261"/>
        <v>0</v>
      </c>
      <c r="I726" s="274" t="e">
        <f t="shared" si="260"/>
        <v>#DIV/0!</v>
      </c>
    </row>
    <row r="727" spans="1:9" ht="31.5" hidden="1">
      <c r="A727" s="20" t="s">
        <v>286</v>
      </c>
      <c r="B727" s="3" t="s">
        <v>273</v>
      </c>
      <c r="C727" s="3" t="s">
        <v>218</v>
      </c>
      <c r="D727" s="3" t="s">
        <v>33</v>
      </c>
      <c r="E727" s="3" t="s">
        <v>285</v>
      </c>
      <c r="F727" s="3" t="s">
        <v>287</v>
      </c>
      <c r="G727" s="188">
        <f>+G728</f>
        <v>0</v>
      </c>
      <c r="H727" s="188">
        <f t="shared" si="261"/>
        <v>0</v>
      </c>
      <c r="I727" s="274" t="e">
        <f t="shared" si="260"/>
        <v>#DIV/0!</v>
      </c>
    </row>
    <row r="728" spans="1:9" ht="30" hidden="1" customHeight="1">
      <c r="A728" s="20" t="s">
        <v>284</v>
      </c>
      <c r="B728" s="3" t="s">
        <v>273</v>
      </c>
      <c r="C728" s="3" t="s">
        <v>218</v>
      </c>
      <c r="D728" s="3" t="s">
        <v>33</v>
      </c>
      <c r="E728" s="3" t="s">
        <v>285</v>
      </c>
      <c r="F728" s="3" t="s">
        <v>288</v>
      </c>
      <c r="G728" s="188"/>
      <c r="H728" s="188"/>
      <c r="I728" s="274" t="e">
        <f t="shared" si="260"/>
        <v>#DIV/0!</v>
      </c>
    </row>
    <row r="729" spans="1:9" ht="77.25" customHeight="1">
      <c r="A729" s="20" t="s">
        <v>289</v>
      </c>
      <c r="B729" s="3" t="s">
        <v>273</v>
      </c>
      <c r="C729" s="3" t="s">
        <v>290</v>
      </c>
      <c r="D729" s="3" t="s">
        <v>28</v>
      </c>
      <c r="E729" s="3" t="s">
        <v>29</v>
      </c>
      <c r="F729" s="3" t="s">
        <v>17</v>
      </c>
      <c r="G729" s="188">
        <f>+G730+G735+G741</f>
        <v>15155.678959999999</v>
      </c>
      <c r="H729" s="188">
        <f t="shared" ref="H729" si="262">+H730+H735+H741</f>
        <v>15154.47221</v>
      </c>
      <c r="I729" s="274">
        <f t="shared" si="260"/>
        <v>99.992037638147494</v>
      </c>
    </row>
    <row r="730" spans="1:9" ht="63">
      <c r="A730" s="20" t="s">
        <v>291</v>
      </c>
      <c r="B730" s="3" t="s">
        <v>273</v>
      </c>
      <c r="C730" s="3" t="s">
        <v>290</v>
      </c>
      <c r="D730" s="3" t="s">
        <v>33</v>
      </c>
      <c r="E730" s="3" t="s">
        <v>29</v>
      </c>
      <c r="F730" s="3" t="s">
        <v>17</v>
      </c>
      <c r="G730" s="188">
        <f>+G731</f>
        <v>11647.29</v>
      </c>
      <c r="H730" s="188">
        <f t="shared" ref="H730:H733" si="263">+H731</f>
        <v>11647.29</v>
      </c>
      <c r="I730" s="274">
        <f t="shared" si="260"/>
        <v>100</v>
      </c>
    </row>
    <row r="731" spans="1:9" ht="47.25">
      <c r="A731" s="20" t="s">
        <v>293</v>
      </c>
      <c r="B731" s="3" t="s">
        <v>273</v>
      </c>
      <c r="C731" s="3" t="s">
        <v>290</v>
      </c>
      <c r="D731" s="3" t="s">
        <v>33</v>
      </c>
      <c r="E731" s="3" t="s">
        <v>292</v>
      </c>
      <c r="F731" s="3" t="s">
        <v>17</v>
      </c>
      <c r="G731" s="188">
        <f>+G732</f>
        <v>11647.29</v>
      </c>
      <c r="H731" s="188">
        <f t="shared" si="263"/>
        <v>11647.29</v>
      </c>
      <c r="I731" s="274">
        <f t="shared" si="260"/>
        <v>100</v>
      </c>
    </row>
    <row r="732" spans="1:9" ht="23.25" customHeight="1">
      <c r="A732" s="20" t="s">
        <v>142</v>
      </c>
      <c r="B732" s="3" t="s">
        <v>273</v>
      </c>
      <c r="C732" s="3" t="s">
        <v>290</v>
      </c>
      <c r="D732" s="3" t="s">
        <v>33</v>
      </c>
      <c r="E732" s="3" t="s">
        <v>292</v>
      </c>
      <c r="F732" s="3" t="s">
        <v>275</v>
      </c>
      <c r="G732" s="188">
        <f>+G733</f>
        <v>11647.29</v>
      </c>
      <c r="H732" s="188">
        <f t="shared" si="263"/>
        <v>11647.29</v>
      </c>
      <c r="I732" s="274">
        <f t="shared" si="260"/>
        <v>100</v>
      </c>
    </row>
    <row r="733" spans="1:9" ht="15.75">
      <c r="A733" s="20" t="s">
        <v>294</v>
      </c>
      <c r="B733" s="3" t="s">
        <v>273</v>
      </c>
      <c r="C733" s="3" t="s">
        <v>290</v>
      </c>
      <c r="D733" s="3" t="s">
        <v>33</v>
      </c>
      <c r="E733" s="3" t="s">
        <v>292</v>
      </c>
      <c r="F733" s="3" t="s">
        <v>295</v>
      </c>
      <c r="G733" s="188">
        <f>+G734</f>
        <v>11647.29</v>
      </c>
      <c r="H733" s="188">
        <f t="shared" si="263"/>
        <v>11647.29</v>
      </c>
      <c r="I733" s="274">
        <f t="shared" si="260"/>
        <v>100</v>
      </c>
    </row>
    <row r="734" spans="1:9" ht="63">
      <c r="A734" s="20" t="s">
        <v>296</v>
      </c>
      <c r="B734" s="3" t="s">
        <v>273</v>
      </c>
      <c r="C734" s="3" t="s">
        <v>290</v>
      </c>
      <c r="D734" s="3" t="s">
        <v>33</v>
      </c>
      <c r="E734" s="3" t="s">
        <v>292</v>
      </c>
      <c r="F734" s="3" t="s">
        <v>297</v>
      </c>
      <c r="G734" s="188">
        <v>11647.29</v>
      </c>
      <c r="H734" s="188">
        <v>11647.29</v>
      </c>
      <c r="I734" s="274">
        <f t="shared" si="260"/>
        <v>100</v>
      </c>
    </row>
    <row r="735" spans="1:9" ht="20.25" customHeight="1">
      <c r="A735" s="20" t="s">
        <v>298</v>
      </c>
      <c r="B735" s="3" t="s">
        <v>273</v>
      </c>
      <c r="C735" s="3" t="s">
        <v>290</v>
      </c>
      <c r="D735" s="3" t="s">
        <v>16</v>
      </c>
      <c r="E735" s="3" t="s">
        <v>29</v>
      </c>
      <c r="F735" s="3" t="s">
        <v>17</v>
      </c>
      <c r="G735" s="188">
        <f>+G736</f>
        <v>2520.1729999999998</v>
      </c>
      <c r="H735" s="188">
        <f t="shared" ref="H735:H739" si="264">+H736</f>
        <v>2520.1729999999998</v>
      </c>
      <c r="I735" s="274">
        <f t="shared" si="260"/>
        <v>100</v>
      </c>
    </row>
    <row r="736" spans="1:9" ht="15.75">
      <c r="A736" s="20" t="s">
        <v>299</v>
      </c>
      <c r="B736" s="3" t="s">
        <v>273</v>
      </c>
      <c r="C736" s="3" t="s">
        <v>290</v>
      </c>
      <c r="D736" s="3" t="s">
        <v>16</v>
      </c>
      <c r="E736" s="3" t="s">
        <v>300</v>
      </c>
      <c r="F736" s="3" t="s">
        <v>17</v>
      </c>
      <c r="G736" s="188">
        <f>+G737</f>
        <v>2520.1729999999998</v>
      </c>
      <c r="H736" s="188">
        <f t="shared" si="264"/>
        <v>2520.1729999999998</v>
      </c>
      <c r="I736" s="274">
        <f t="shared" si="260"/>
        <v>100</v>
      </c>
    </row>
    <row r="737" spans="1:10" ht="38.25" customHeight="1">
      <c r="A737" s="20" t="s">
        <v>301</v>
      </c>
      <c r="B737" s="3" t="s">
        <v>273</v>
      </c>
      <c r="C737" s="3" t="s">
        <v>290</v>
      </c>
      <c r="D737" s="3" t="s">
        <v>16</v>
      </c>
      <c r="E737" s="3" t="s">
        <v>300</v>
      </c>
      <c r="F737" s="3" t="s">
        <v>17</v>
      </c>
      <c r="G737" s="188">
        <f>+G738</f>
        <v>2520.1729999999998</v>
      </c>
      <c r="H737" s="188">
        <f t="shared" si="264"/>
        <v>2520.1729999999998</v>
      </c>
      <c r="I737" s="274">
        <f t="shared" si="260"/>
        <v>100</v>
      </c>
    </row>
    <row r="738" spans="1:10" ht="15.75">
      <c r="A738" s="20" t="s">
        <v>142</v>
      </c>
      <c r="B738" s="3" t="s">
        <v>273</v>
      </c>
      <c r="C738" s="3" t="s">
        <v>290</v>
      </c>
      <c r="D738" s="3" t="s">
        <v>16</v>
      </c>
      <c r="E738" s="3" t="s">
        <v>300</v>
      </c>
      <c r="F738" s="3" t="s">
        <v>275</v>
      </c>
      <c r="G738" s="188">
        <f>+G739</f>
        <v>2520.1729999999998</v>
      </c>
      <c r="H738" s="188">
        <f t="shared" si="264"/>
        <v>2520.1729999999998</v>
      </c>
      <c r="I738" s="274">
        <f t="shared" si="260"/>
        <v>100</v>
      </c>
    </row>
    <row r="739" spans="1:10" ht="33" customHeight="1">
      <c r="A739" s="20" t="s">
        <v>302</v>
      </c>
      <c r="B739" s="3" t="s">
        <v>273</v>
      </c>
      <c r="C739" s="3" t="s">
        <v>290</v>
      </c>
      <c r="D739" s="3" t="s">
        <v>16</v>
      </c>
      <c r="E739" s="3" t="s">
        <v>300</v>
      </c>
      <c r="F739" s="3" t="s">
        <v>295</v>
      </c>
      <c r="G739" s="188">
        <f>+G740</f>
        <v>2520.1729999999998</v>
      </c>
      <c r="H739" s="188">
        <f t="shared" si="264"/>
        <v>2520.1729999999998</v>
      </c>
      <c r="I739" s="274">
        <f t="shared" si="260"/>
        <v>100</v>
      </c>
    </row>
    <row r="740" spans="1:10" ht="63">
      <c r="A740" s="20" t="s">
        <v>303</v>
      </c>
      <c r="B740" s="3" t="s">
        <v>273</v>
      </c>
      <c r="C740" s="3" t="s">
        <v>290</v>
      </c>
      <c r="D740" s="3" t="s">
        <v>16</v>
      </c>
      <c r="E740" s="3" t="s">
        <v>300</v>
      </c>
      <c r="F740" s="3" t="s">
        <v>304</v>
      </c>
      <c r="G740" s="188">
        <v>2520.1729999999998</v>
      </c>
      <c r="H740" s="188">
        <v>2520.1729999999998</v>
      </c>
      <c r="I740" s="274">
        <f t="shared" si="260"/>
        <v>100</v>
      </c>
      <c r="J740" s="200">
        <v>2520.1729999999998</v>
      </c>
    </row>
    <row r="741" spans="1:10" ht="31.5">
      <c r="A741" s="20" t="s">
        <v>305</v>
      </c>
      <c r="B741" s="3" t="s">
        <v>273</v>
      </c>
      <c r="C741" s="3" t="s">
        <v>290</v>
      </c>
      <c r="D741" s="3" t="s">
        <v>98</v>
      </c>
      <c r="E741" s="3" t="s">
        <v>29</v>
      </c>
      <c r="F741" s="3" t="s">
        <v>17</v>
      </c>
      <c r="G741" s="188">
        <f>+G742+G746+G750</f>
        <v>988.21596</v>
      </c>
      <c r="H741" s="188">
        <f>+H742+H746+H750</f>
        <v>987.00920999999994</v>
      </c>
      <c r="I741" s="274">
        <f t="shared" si="260"/>
        <v>99.877886003784027</v>
      </c>
      <c r="J741" s="191">
        <f>J740-I740</f>
        <v>2420.1729999999998</v>
      </c>
    </row>
    <row r="742" spans="1:10" ht="63" hidden="1">
      <c r="A742" s="20" t="s">
        <v>219</v>
      </c>
      <c r="B742" s="3" t="s">
        <v>273</v>
      </c>
      <c r="C742" s="3" t="s">
        <v>290</v>
      </c>
      <c r="D742" s="3" t="s">
        <v>98</v>
      </c>
      <c r="E742" s="3" t="s">
        <v>306</v>
      </c>
      <c r="F742" s="3" t="s">
        <v>17</v>
      </c>
      <c r="G742" s="188">
        <f>+G743</f>
        <v>0</v>
      </c>
      <c r="H742" s="188">
        <f t="shared" ref="H742:H744" si="265">+H743</f>
        <v>0</v>
      </c>
      <c r="I742" s="274" t="e">
        <f t="shared" si="260"/>
        <v>#DIV/0!</v>
      </c>
    </row>
    <row r="743" spans="1:10" ht="31.5" hidden="1">
      <c r="A743" s="20" t="s">
        <v>52</v>
      </c>
      <c r="B743" s="3" t="s">
        <v>273</v>
      </c>
      <c r="C743" s="3" t="s">
        <v>290</v>
      </c>
      <c r="D743" s="3" t="s">
        <v>98</v>
      </c>
      <c r="E743" s="3" t="s">
        <v>306</v>
      </c>
      <c r="F743" s="3"/>
      <c r="G743" s="188">
        <f>+G744</f>
        <v>0</v>
      </c>
      <c r="H743" s="188">
        <f t="shared" si="265"/>
        <v>0</v>
      </c>
      <c r="I743" s="274" t="e">
        <f t="shared" si="260"/>
        <v>#DIV/0!</v>
      </c>
    </row>
    <row r="744" spans="1:10" ht="31.5" hidden="1">
      <c r="A744" s="20" t="s">
        <v>54</v>
      </c>
      <c r="B744" s="3" t="s">
        <v>273</v>
      </c>
      <c r="C744" s="3" t="s">
        <v>290</v>
      </c>
      <c r="D744" s="3" t="s">
        <v>98</v>
      </c>
      <c r="E744" s="3" t="s">
        <v>306</v>
      </c>
      <c r="F744" s="3" t="s">
        <v>275</v>
      </c>
      <c r="G744" s="188">
        <f>+G745</f>
        <v>0</v>
      </c>
      <c r="H744" s="188">
        <f t="shared" si="265"/>
        <v>0</v>
      </c>
      <c r="I744" s="274" t="e">
        <f t="shared" si="260"/>
        <v>#DIV/0!</v>
      </c>
    </row>
    <row r="745" spans="1:10" ht="47.25" hidden="1">
      <c r="A745" s="20" t="s">
        <v>58</v>
      </c>
      <c r="B745" s="3" t="s">
        <v>273</v>
      </c>
      <c r="C745" s="3" t="s">
        <v>290</v>
      </c>
      <c r="D745" s="3" t="s">
        <v>98</v>
      </c>
      <c r="E745" s="3" t="s">
        <v>306</v>
      </c>
      <c r="F745" s="3" t="s">
        <v>277</v>
      </c>
      <c r="G745" s="188"/>
      <c r="H745" s="188"/>
      <c r="I745" s="274" t="e">
        <f t="shared" si="260"/>
        <v>#DIV/0!</v>
      </c>
    </row>
    <row r="746" spans="1:10" ht="94.5">
      <c r="A746" s="22" t="s">
        <v>307</v>
      </c>
      <c r="B746" s="3" t="s">
        <v>273</v>
      </c>
      <c r="C746" s="4" t="s">
        <v>290</v>
      </c>
      <c r="D746" s="4" t="s">
        <v>98</v>
      </c>
      <c r="E746" s="4" t="s">
        <v>308</v>
      </c>
      <c r="F746" s="3"/>
      <c r="G746" s="188">
        <f>+G747</f>
        <v>527.00595999999996</v>
      </c>
      <c r="H746" s="188">
        <f t="shared" ref="H746:H748" si="266">+H747</f>
        <v>527.00595999999996</v>
      </c>
      <c r="I746" s="274">
        <f t="shared" si="260"/>
        <v>100</v>
      </c>
    </row>
    <row r="747" spans="1:10" ht="126">
      <c r="A747" s="22" t="s">
        <v>309</v>
      </c>
      <c r="B747" s="3" t="s">
        <v>273</v>
      </c>
      <c r="C747" s="4" t="s">
        <v>290</v>
      </c>
      <c r="D747" s="4" t="s">
        <v>98</v>
      </c>
      <c r="E747" s="4" t="s">
        <v>308</v>
      </c>
      <c r="F747" s="3"/>
      <c r="G747" s="188">
        <f>+G748</f>
        <v>527.00595999999996</v>
      </c>
      <c r="H747" s="188">
        <f t="shared" si="266"/>
        <v>527.00595999999996</v>
      </c>
      <c r="I747" s="274">
        <f t="shared" si="260"/>
        <v>100</v>
      </c>
    </row>
    <row r="748" spans="1:10" ht="15.75">
      <c r="A748" s="22" t="s">
        <v>142</v>
      </c>
      <c r="B748" s="3" t="s">
        <v>273</v>
      </c>
      <c r="C748" s="4" t="s">
        <v>290</v>
      </c>
      <c r="D748" s="4" t="s">
        <v>98</v>
      </c>
      <c r="E748" s="4" t="s">
        <v>308</v>
      </c>
      <c r="F748" s="3" t="s">
        <v>275</v>
      </c>
      <c r="G748" s="188">
        <f>+G749</f>
        <v>527.00595999999996</v>
      </c>
      <c r="H748" s="188">
        <f t="shared" si="266"/>
        <v>527.00595999999996</v>
      </c>
      <c r="I748" s="274">
        <f t="shared" si="260"/>
        <v>100</v>
      </c>
    </row>
    <row r="749" spans="1:10" ht="15.75">
      <c r="A749" s="22" t="s">
        <v>620</v>
      </c>
      <c r="B749" s="3" t="s">
        <v>273</v>
      </c>
      <c r="C749" s="4" t="s">
        <v>290</v>
      </c>
      <c r="D749" s="4" t="s">
        <v>98</v>
      </c>
      <c r="E749" s="4" t="s">
        <v>308</v>
      </c>
      <c r="F749" s="3" t="s">
        <v>627</v>
      </c>
      <c r="G749" s="188">
        <v>527.00595999999996</v>
      </c>
      <c r="H749" s="188">
        <v>527.00595999999996</v>
      </c>
      <c r="I749" s="274">
        <f t="shared" si="260"/>
        <v>100</v>
      </c>
      <c r="J749" s="200">
        <v>460.00324999999998</v>
      </c>
    </row>
    <row r="750" spans="1:10" ht="15.75">
      <c r="A750" s="22" t="s">
        <v>142</v>
      </c>
      <c r="B750" s="3" t="s">
        <v>273</v>
      </c>
      <c r="C750" s="3" t="s">
        <v>290</v>
      </c>
      <c r="D750" s="3" t="s">
        <v>98</v>
      </c>
      <c r="E750" s="4" t="s">
        <v>310</v>
      </c>
      <c r="F750" s="3" t="s">
        <v>17</v>
      </c>
      <c r="G750" s="188">
        <f>+G751</f>
        <v>461.21</v>
      </c>
      <c r="H750" s="188">
        <f t="shared" ref="H750:H753" si="267">+H751</f>
        <v>460.00324999999998</v>
      </c>
      <c r="I750" s="274">
        <f t="shared" si="260"/>
        <v>99.738351293337089</v>
      </c>
      <c r="J750" s="191">
        <f>I749-J749</f>
        <v>-360.00324999999998</v>
      </c>
    </row>
    <row r="751" spans="1:10" ht="78.75">
      <c r="A751" s="22" t="s">
        <v>311</v>
      </c>
      <c r="B751" s="3" t="s">
        <v>273</v>
      </c>
      <c r="C751" s="4" t="s">
        <v>290</v>
      </c>
      <c r="D751" s="4" t="s">
        <v>98</v>
      </c>
      <c r="E751" s="4" t="s">
        <v>310</v>
      </c>
      <c r="F751" s="3"/>
      <c r="G751" s="188">
        <f>+G752</f>
        <v>461.21</v>
      </c>
      <c r="H751" s="188">
        <f t="shared" si="267"/>
        <v>460.00324999999998</v>
      </c>
      <c r="I751" s="274">
        <f t="shared" si="260"/>
        <v>99.738351293337089</v>
      </c>
    </row>
    <row r="752" spans="1:10" ht="126">
      <c r="A752" s="22" t="s">
        <v>309</v>
      </c>
      <c r="B752" s="3" t="s">
        <v>273</v>
      </c>
      <c r="C752" s="4" t="s">
        <v>290</v>
      </c>
      <c r="D752" s="4" t="s">
        <v>98</v>
      </c>
      <c r="E752" s="4" t="s">
        <v>310</v>
      </c>
      <c r="F752" s="3"/>
      <c r="G752" s="188">
        <f>+G753</f>
        <v>461.21</v>
      </c>
      <c r="H752" s="188">
        <f t="shared" si="267"/>
        <v>460.00324999999998</v>
      </c>
      <c r="I752" s="274">
        <f t="shared" si="260"/>
        <v>99.738351293337089</v>
      </c>
    </row>
    <row r="753" spans="1:9" ht="15.75">
      <c r="A753" s="22" t="s">
        <v>142</v>
      </c>
      <c r="B753" s="3" t="s">
        <v>273</v>
      </c>
      <c r="C753" s="4" t="s">
        <v>290</v>
      </c>
      <c r="D753" s="4" t="s">
        <v>98</v>
      </c>
      <c r="E753" s="4" t="s">
        <v>310</v>
      </c>
      <c r="F753" s="3" t="s">
        <v>275</v>
      </c>
      <c r="G753" s="188">
        <f>+G754</f>
        <v>461.21</v>
      </c>
      <c r="H753" s="188">
        <f t="shared" si="267"/>
        <v>460.00324999999998</v>
      </c>
      <c r="I753" s="274">
        <f t="shared" si="260"/>
        <v>99.738351293337089</v>
      </c>
    </row>
    <row r="754" spans="1:9" ht="15.75">
      <c r="A754" s="22" t="s">
        <v>620</v>
      </c>
      <c r="B754" s="3" t="s">
        <v>273</v>
      </c>
      <c r="C754" s="4" t="s">
        <v>290</v>
      </c>
      <c r="D754" s="4" t="s">
        <v>98</v>
      </c>
      <c r="E754" s="4" t="s">
        <v>308</v>
      </c>
      <c r="F754" s="3" t="s">
        <v>627</v>
      </c>
      <c r="G754" s="188">
        <v>461.21</v>
      </c>
      <c r="H754" s="188">
        <v>460.00324999999998</v>
      </c>
      <c r="I754" s="274">
        <f t="shared" si="260"/>
        <v>99.738351293337089</v>
      </c>
    </row>
  </sheetData>
  <mergeCells count="18">
    <mergeCell ref="E1:I1"/>
    <mergeCell ref="A2:I2"/>
    <mergeCell ref="A3:I3"/>
    <mergeCell ref="A4:I4"/>
    <mergeCell ref="B5:I5"/>
    <mergeCell ref="J47:K47"/>
    <mergeCell ref="A8:I8"/>
    <mergeCell ref="A9:I9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32:K32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 alignWithMargins="0"/>
  <rowBreaks count="10" manualBreakCount="10">
    <brk id="167" max="8" man="1"/>
    <brk id="194" max="8" man="1"/>
    <brk id="215" max="8" man="1"/>
    <brk id="246" max="8" man="1"/>
    <brk id="270" max="8" man="1"/>
    <brk id="291" max="8" man="1"/>
    <brk id="355" max="8" man="1"/>
    <brk id="372" max="8" man="1"/>
    <brk id="387" max="8" man="1"/>
    <brk id="402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J439"/>
  <sheetViews>
    <sheetView view="pageBreakPreview" zoomScale="60" zoomScaleNormal="80" workbookViewId="0">
      <selection activeCell="H19" sqref="H19"/>
    </sheetView>
  </sheetViews>
  <sheetFormatPr defaultColWidth="12.7109375" defaultRowHeight="15.75"/>
  <cols>
    <col min="1" max="1" width="34.5703125" style="33" customWidth="1"/>
    <col min="2" max="2" width="10.140625" style="33" customWidth="1"/>
    <col min="3" max="4" width="12.7109375" style="34"/>
    <col min="5" max="5" width="17.42578125" style="34" customWidth="1"/>
    <col min="6" max="6" width="12.7109375" style="34"/>
    <col min="7" max="7" width="14.5703125" style="186" customWidth="1"/>
    <col min="8" max="8" width="15" style="186" customWidth="1"/>
    <col min="9" max="9" width="17.5703125" style="186" customWidth="1"/>
    <col min="10" max="16384" width="12.7109375" style="33"/>
  </cols>
  <sheetData>
    <row r="1" spans="1:9" s="30" customFormat="1" ht="12.75" customHeight="1">
      <c r="A1" s="402" t="s">
        <v>642</v>
      </c>
      <c r="B1" s="402"/>
      <c r="C1" s="402"/>
      <c r="D1" s="402"/>
      <c r="E1" s="402"/>
      <c r="F1" s="402"/>
      <c r="G1" s="402"/>
      <c r="H1" s="402"/>
      <c r="I1" s="402"/>
    </row>
    <row r="2" spans="1:9" s="30" customFormat="1" ht="18" customHeight="1">
      <c r="A2" s="403" t="s">
        <v>427</v>
      </c>
      <c r="B2" s="403"/>
      <c r="C2" s="403"/>
      <c r="D2" s="403"/>
      <c r="E2" s="403"/>
      <c r="F2" s="403"/>
      <c r="G2" s="403"/>
      <c r="H2" s="403"/>
      <c r="I2" s="403"/>
    </row>
    <row r="3" spans="1:9" s="30" customFormat="1" ht="18" customHeight="1">
      <c r="A3" s="403" t="s">
        <v>1</v>
      </c>
      <c r="B3" s="403"/>
      <c r="C3" s="403"/>
      <c r="D3" s="403"/>
      <c r="E3" s="403"/>
      <c r="F3" s="403"/>
      <c r="G3" s="403"/>
      <c r="H3" s="403"/>
      <c r="I3" s="403"/>
    </row>
    <row r="4" spans="1:9" s="30" customFormat="1" ht="18" customHeight="1">
      <c r="A4" s="403" t="s">
        <v>2</v>
      </c>
      <c r="B4" s="403"/>
      <c r="C4" s="403"/>
      <c r="D4" s="403"/>
      <c r="E4" s="403"/>
      <c r="F4" s="403"/>
      <c r="G4" s="403"/>
      <c r="H4" s="403"/>
      <c r="I4" s="403"/>
    </row>
    <row r="5" spans="1:9" s="30" customFormat="1" ht="15.75" customHeight="1">
      <c r="A5" s="403" t="s">
        <v>638</v>
      </c>
      <c r="B5" s="403"/>
      <c r="C5" s="403"/>
      <c r="D5" s="403"/>
      <c r="E5" s="403"/>
      <c r="F5" s="403"/>
      <c r="G5" s="403"/>
      <c r="H5" s="403"/>
      <c r="I5" s="403"/>
    </row>
    <row r="6" spans="1:9" s="31" customFormat="1" ht="6.6" customHeight="1">
      <c r="E6" s="5"/>
      <c r="G6" s="181"/>
      <c r="H6" s="182"/>
      <c r="I6" s="182"/>
    </row>
    <row r="7" spans="1:9" s="31" customFormat="1" ht="6.6" customHeight="1">
      <c r="E7" s="5"/>
      <c r="G7" s="181"/>
      <c r="H7" s="182"/>
      <c r="I7" s="182"/>
    </row>
    <row r="8" spans="1:9" s="31" customFormat="1" ht="6.6" customHeight="1">
      <c r="E8" s="5"/>
      <c r="G8" s="181"/>
      <c r="H8" s="182"/>
      <c r="I8" s="182"/>
    </row>
    <row r="9" spans="1:9" s="31" customFormat="1" ht="6.6" customHeight="1">
      <c r="E9" s="5"/>
      <c r="G9" s="181"/>
      <c r="H9" s="182"/>
      <c r="I9" s="182"/>
    </row>
    <row r="10" spans="1:9" s="31" customFormat="1" ht="6.6" customHeight="1">
      <c r="E10" s="5"/>
      <c r="G10" s="181"/>
      <c r="H10" s="182"/>
      <c r="I10" s="182"/>
    </row>
    <row r="11" spans="1:9" s="31" customFormat="1" ht="6.6" customHeight="1">
      <c r="E11" s="5"/>
      <c r="G11" s="181"/>
      <c r="H11" s="182"/>
      <c r="I11" s="182"/>
    </row>
    <row r="12" spans="1:9" s="31" customFormat="1" ht="6.6" customHeight="1">
      <c r="E12" s="5"/>
      <c r="G12" s="181"/>
      <c r="H12" s="182"/>
      <c r="I12" s="182"/>
    </row>
    <row r="13" spans="1:9" s="31" customFormat="1">
      <c r="A13" s="400" t="s">
        <v>578</v>
      </c>
      <c r="B13" s="400"/>
      <c r="C13" s="400"/>
      <c r="D13" s="400"/>
      <c r="E13" s="400"/>
      <c r="F13" s="400"/>
      <c r="G13" s="400"/>
      <c r="H13" s="400"/>
      <c r="I13" s="400"/>
    </row>
    <row r="14" spans="1:9" s="31" customFormat="1">
      <c r="A14" s="401" t="s">
        <v>432</v>
      </c>
      <c r="B14" s="401"/>
      <c r="C14" s="401"/>
      <c r="D14" s="401"/>
      <c r="E14" s="401"/>
      <c r="F14" s="401"/>
      <c r="G14" s="401"/>
      <c r="H14" s="401"/>
      <c r="I14" s="401"/>
    </row>
    <row r="15" spans="1:9" s="31" customFormat="1">
      <c r="A15" s="32"/>
      <c r="B15" s="32"/>
      <c r="C15" s="32"/>
      <c r="D15" s="32"/>
      <c r="E15" s="32"/>
      <c r="F15" s="32"/>
      <c r="G15" s="183"/>
      <c r="H15" s="183"/>
      <c r="I15" s="183"/>
    </row>
    <row r="16" spans="1:9" s="31" customFormat="1">
      <c r="B16" s="43"/>
      <c r="C16" s="43"/>
      <c r="D16" s="43"/>
      <c r="E16" s="43"/>
      <c r="F16" s="43"/>
      <c r="G16" s="184"/>
      <c r="H16" s="185"/>
      <c r="I16" s="184" t="s">
        <v>433</v>
      </c>
    </row>
    <row r="17" spans="1:10" s="42" customFormat="1" ht="12.75" customHeight="1">
      <c r="A17" s="404" t="s">
        <v>4</v>
      </c>
      <c r="B17" s="405" t="s">
        <v>5</v>
      </c>
      <c r="C17" s="405" t="s">
        <v>6</v>
      </c>
      <c r="D17" s="405" t="s">
        <v>7</v>
      </c>
      <c r="E17" s="405" t="s">
        <v>8</v>
      </c>
      <c r="F17" s="405" t="s">
        <v>9</v>
      </c>
      <c r="G17" s="393" t="s">
        <v>429</v>
      </c>
      <c r="H17" s="383" t="s">
        <v>711</v>
      </c>
      <c r="I17" s="383" t="s">
        <v>710</v>
      </c>
    </row>
    <row r="18" spans="1:10" s="42" customFormat="1" ht="50.1" customHeight="1">
      <c r="A18" s="404"/>
      <c r="B18" s="405"/>
      <c r="C18" s="405"/>
      <c r="D18" s="405"/>
      <c r="E18" s="405"/>
      <c r="F18" s="405"/>
      <c r="G18" s="394"/>
      <c r="H18" s="383"/>
      <c r="I18" s="383"/>
    </row>
    <row r="19" spans="1:10" s="39" customFormat="1">
      <c r="A19" s="39" t="s">
        <v>434</v>
      </c>
      <c r="C19" s="40"/>
      <c r="D19" s="40"/>
      <c r="E19" s="40"/>
      <c r="F19" s="40"/>
      <c r="G19" s="180">
        <f>+G20+G119+G137+G157+G178+G240+G246+G355+G419+G429+G437</f>
        <v>408918.94031000009</v>
      </c>
      <c r="H19" s="180">
        <f>+H20+H119+H137+H157+H178+H240+H246+H355+H419+H429+H437</f>
        <v>408174.11135000002</v>
      </c>
      <c r="I19" s="276">
        <f>H19/G19*100</f>
        <v>99.81785413034784</v>
      </c>
      <c r="J19" s="268">
        <f>J20-I19</f>
        <v>408819.12245586968</v>
      </c>
    </row>
    <row r="20" spans="1:10" s="39" customFormat="1" ht="47.25">
      <c r="A20" s="39" t="s">
        <v>587</v>
      </c>
      <c r="C20" s="40"/>
      <c r="D20" s="40"/>
      <c r="E20" s="40" t="s">
        <v>586</v>
      </c>
      <c r="F20" s="40"/>
      <c r="G20" s="180">
        <f>+G21</f>
        <v>42500.746690000007</v>
      </c>
      <c r="H20" s="180">
        <f>+H21</f>
        <v>42350.367330000001</v>
      </c>
      <c r="I20" s="276">
        <f t="shared" ref="I20:I83" si="0">H20/G20*100</f>
        <v>99.64617242822375</v>
      </c>
      <c r="J20" s="268">
        <f>+'[1]13+'!$I$19</f>
        <v>408918.94031000003</v>
      </c>
    </row>
    <row r="21" spans="1:10" ht="47.25">
      <c r="A21" s="36" t="str">
        <f>'11+'!A105</f>
        <v xml:space="preserve">Муниципальная программа "Социальная поддержка граждан в Овюрском кожууне </v>
      </c>
      <c r="B21" s="36"/>
      <c r="C21" s="35" t="str">
        <f>'11+'!C105</f>
        <v>10</v>
      </c>
      <c r="D21" s="35"/>
      <c r="E21" s="35"/>
      <c r="F21" s="35"/>
      <c r="G21" s="186">
        <f>+G22+G29+G85+G95</f>
        <v>42500.746690000007</v>
      </c>
      <c r="H21" s="186">
        <f>+H22+H29+H85+H95</f>
        <v>42350.367330000001</v>
      </c>
      <c r="I21" s="276">
        <f t="shared" si="0"/>
        <v>99.64617242822375</v>
      </c>
      <c r="J21" s="36"/>
    </row>
    <row r="22" spans="1:10" hidden="1">
      <c r="A22" s="36" t="str">
        <f>'11+'!A106</f>
        <v>Пенсионное обеспечение</v>
      </c>
      <c r="B22" s="36"/>
      <c r="C22" s="35" t="str">
        <f>'11+'!C106</f>
        <v>10</v>
      </c>
      <c r="D22" s="35" t="str">
        <f>'11+'!D106</f>
        <v>01</v>
      </c>
      <c r="E22" s="35" t="str">
        <f>'11+'!E106</f>
        <v xml:space="preserve">         </v>
      </c>
      <c r="F22" s="35" t="str">
        <f>'11+'!F106</f>
        <v xml:space="preserve">   </v>
      </c>
      <c r="G22" s="186">
        <f>+G23</f>
        <v>311.56983000000002</v>
      </c>
      <c r="H22" s="186">
        <f>+H23</f>
        <v>311.56983000000002</v>
      </c>
      <c r="I22" s="276">
        <f t="shared" si="0"/>
        <v>100</v>
      </c>
    </row>
    <row r="23" spans="1:10" ht="47.25" hidden="1">
      <c r="A23" s="36" t="str">
        <f>'11+'!A107</f>
        <v>подпрограмма "Развитие мер социальной поддержки отдельным категориям граждан"</v>
      </c>
      <c r="B23" s="36"/>
      <c r="C23" s="35" t="str">
        <f>'11+'!C107</f>
        <v>10</v>
      </c>
      <c r="D23" s="35" t="str">
        <f>'11+'!D107</f>
        <v>01</v>
      </c>
      <c r="E23" s="35" t="str">
        <f>'11+'!E107</f>
        <v>01 1 00 00000</v>
      </c>
      <c r="F23" s="35" t="str">
        <f>'11+'!F107</f>
        <v xml:space="preserve">   </v>
      </c>
      <c r="G23" s="186">
        <f>'11+'!G107</f>
        <v>311.56983000000002</v>
      </c>
      <c r="H23" s="186">
        <f>'11+'!H107</f>
        <v>311.56983000000002</v>
      </c>
      <c r="I23" s="276">
        <f t="shared" si="0"/>
        <v>100</v>
      </c>
    </row>
    <row r="24" spans="1:10" ht="63" hidden="1">
      <c r="A24" s="36" t="str">
        <f>'11+'!A108</f>
        <v>Основное мероприятие: Социальные гарантии лицам, замещавшим муниципальные должности</v>
      </c>
      <c r="B24" s="36"/>
      <c r="C24" s="35" t="str">
        <f>'11+'!C108</f>
        <v>10</v>
      </c>
      <c r="D24" s="35" t="str">
        <f>'11+'!D108</f>
        <v>01</v>
      </c>
      <c r="E24" s="35" t="str">
        <f>'11+'!E108</f>
        <v>01 1 02 00000</v>
      </c>
      <c r="F24" s="35">
        <f>'11+'!F108</f>
        <v>0</v>
      </c>
      <c r="G24" s="186">
        <f>'11+'!G108</f>
        <v>311.56983000000002</v>
      </c>
      <c r="H24" s="186">
        <f>'11+'!H108</f>
        <v>311.56983000000002</v>
      </c>
      <c r="I24" s="276">
        <f t="shared" si="0"/>
        <v>100</v>
      </c>
    </row>
    <row r="25" spans="1:10" ht="78.75" hidden="1">
      <c r="A25" s="36" t="str">
        <f>'11+'!A109</f>
        <v>Выплата пенси и за выслугу лет муниципальным служащим и доплаты к пенсии лицам, замещавшим должности в муниципальном образовании</v>
      </c>
      <c r="B25" s="36"/>
      <c r="C25" s="35" t="str">
        <f>'11+'!C109</f>
        <v>10</v>
      </c>
      <c r="D25" s="35" t="str">
        <f>'11+'!D109</f>
        <v>01</v>
      </c>
      <c r="E25" s="35" t="str">
        <f>'11+'!E109</f>
        <v>01 1 02 07019</v>
      </c>
      <c r="F25" s="35" t="str">
        <f>'11+'!F109</f>
        <v xml:space="preserve">   </v>
      </c>
      <c r="G25" s="186">
        <f>'11+'!G109</f>
        <v>311.56983000000002</v>
      </c>
      <c r="H25" s="186">
        <f>'11+'!H109</f>
        <v>311.56983000000002</v>
      </c>
      <c r="I25" s="276">
        <f t="shared" si="0"/>
        <v>100</v>
      </c>
    </row>
    <row r="26" spans="1:10" ht="31.5" hidden="1">
      <c r="A26" s="36" t="str">
        <f>'11+'!A110</f>
        <v>Публичные норативные, социальные выплаты гражданам</v>
      </c>
      <c r="B26" s="36"/>
      <c r="C26" s="35" t="str">
        <f>'11+'!C110</f>
        <v>10</v>
      </c>
      <c r="D26" s="35" t="str">
        <f>'11+'!D110</f>
        <v>01</v>
      </c>
      <c r="E26" s="35" t="str">
        <f>'11+'!E110</f>
        <v>01 1 02 07019</v>
      </c>
      <c r="F26" s="35" t="str">
        <f>'11+'!F110</f>
        <v>300</v>
      </c>
      <c r="G26" s="186">
        <f>'11+'!G110</f>
        <v>311.56983000000002</v>
      </c>
      <c r="H26" s="186">
        <f>'11+'!H110</f>
        <v>311.56983000000002</v>
      </c>
      <c r="I26" s="276">
        <f t="shared" si="0"/>
        <v>100</v>
      </c>
    </row>
    <row r="27" spans="1:10" ht="47.25" hidden="1">
      <c r="A27" s="36" t="str">
        <f>'11+'!A111</f>
        <v>Социальные выплаты гражданам, кроме публичных обязательств</v>
      </c>
      <c r="B27" s="36"/>
      <c r="C27" s="35" t="str">
        <f>'11+'!C111</f>
        <v>10</v>
      </c>
      <c r="D27" s="35" t="str">
        <f>'11+'!D111</f>
        <v>01</v>
      </c>
      <c r="E27" s="35" t="str">
        <f>'11+'!E111</f>
        <v>01 1 02 07019</v>
      </c>
      <c r="F27" s="35" t="str">
        <f>'11+'!F111</f>
        <v>310</v>
      </c>
      <c r="G27" s="186">
        <f>'11+'!G111</f>
        <v>311.56983000000002</v>
      </c>
      <c r="H27" s="186">
        <f>'11+'!H111</f>
        <v>311.56983000000002</v>
      </c>
      <c r="I27" s="276">
        <f t="shared" si="0"/>
        <v>100</v>
      </c>
    </row>
    <row r="28" spans="1:10" ht="31.5" hidden="1">
      <c r="A28" s="36" t="str">
        <f>'11+'!A112</f>
        <v>Иные пенсии, социальные доплаты к пенсиям</v>
      </c>
      <c r="B28" s="36"/>
      <c r="C28" s="35" t="str">
        <f>'11+'!C112</f>
        <v>10</v>
      </c>
      <c r="D28" s="35" t="str">
        <f>'11+'!D112</f>
        <v>01</v>
      </c>
      <c r="E28" s="35" t="str">
        <f>'11+'!E112</f>
        <v>01 1 02 07019</v>
      </c>
      <c r="F28" s="35" t="str">
        <f>'11+'!F112</f>
        <v>312</v>
      </c>
      <c r="G28" s="186">
        <f>'11+'!G112</f>
        <v>311.56983000000002</v>
      </c>
      <c r="H28" s="186">
        <f>'11+'!H112</f>
        <v>311.56983000000002</v>
      </c>
      <c r="I28" s="276">
        <f t="shared" si="0"/>
        <v>100</v>
      </c>
    </row>
    <row r="29" spans="1:10" ht="31.5">
      <c r="A29" s="36" t="str">
        <f>'11+'!A113</f>
        <v>"Социальное обеспечение населения"</v>
      </c>
      <c r="B29" s="36"/>
      <c r="C29" s="35" t="str">
        <f>'11+'!C113</f>
        <v>10</v>
      </c>
      <c r="D29" s="35" t="str">
        <f>'11+'!D113</f>
        <v>03</v>
      </c>
      <c r="E29" s="35">
        <f>'11+'!E113</f>
        <v>0</v>
      </c>
      <c r="F29" s="35">
        <f>'11+'!F113</f>
        <v>0</v>
      </c>
      <c r="G29" s="186">
        <f>'11+'!G113</f>
        <v>17253.000800000002</v>
      </c>
      <c r="H29" s="186">
        <f>'11+'!H113</f>
        <v>17102.676500000001</v>
      </c>
      <c r="I29" s="276">
        <f t="shared" si="0"/>
        <v>99.128706352346541</v>
      </c>
    </row>
    <row r="30" spans="1:10" ht="47.25">
      <c r="A30" s="36" t="str">
        <f>'11+'!A114</f>
        <v>подпрограмма "Развитие мер социальной поддержки отдельным категориям граждан"</v>
      </c>
      <c r="B30" s="36"/>
      <c r="C30" s="35" t="str">
        <f>'11+'!C114</f>
        <v>10</v>
      </c>
      <c r="D30" s="35" t="str">
        <f>'11+'!D114</f>
        <v>03</v>
      </c>
      <c r="E30" s="35" t="str">
        <f>'11+'!E114</f>
        <v>01 1 00 00000</v>
      </c>
      <c r="F30" s="35" t="str">
        <f>'11+'!F114</f>
        <v xml:space="preserve">   </v>
      </c>
      <c r="G30" s="186">
        <f>+G31+G39+G44+G49</f>
        <v>4358.7</v>
      </c>
      <c r="H30" s="186">
        <f>+H31+H39+H44+H49</f>
        <v>4336.8507</v>
      </c>
      <c r="I30" s="276">
        <f t="shared" si="0"/>
        <v>99.498719801775763</v>
      </c>
    </row>
    <row r="31" spans="1:10" ht="47.25">
      <c r="A31" s="36" t="str">
        <f>'11+'!A115</f>
        <v>Основное мероприятие: Социальная поддержка ветеранам труда</v>
      </c>
      <c r="B31" s="36"/>
      <c r="C31" s="35" t="str">
        <f>'11+'!C115</f>
        <v>10</v>
      </c>
      <c r="D31" s="35" t="str">
        <f>'11+'!D115</f>
        <v>03</v>
      </c>
      <c r="E31" s="35" t="str">
        <f>'11+'!E115</f>
        <v>01 1 01 00000</v>
      </c>
      <c r="F31" s="35">
        <f>'11+'!F115</f>
        <v>0</v>
      </c>
      <c r="G31" s="186">
        <f>+G32</f>
        <v>4059.5</v>
      </c>
      <c r="H31" s="186">
        <f>+H32</f>
        <v>4059.48</v>
      </c>
      <c r="I31" s="276">
        <f t="shared" si="0"/>
        <v>99.999507328488733</v>
      </c>
    </row>
    <row r="32" spans="1:10" ht="47.25">
      <c r="A32" s="36" t="str">
        <f>'11+'!A116</f>
        <v>Обеспечение мер социальной поддержки ветеранов труда и тружеников тыла</v>
      </c>
      <c r="B32" s="36"/>
      <c r="C32" s="35" t="str">
        <f>'11+'!C116</f>
        <v>10</v>
      </c>
      <c r="D32" s="35" t="str">
        <f>'11+'!D116</f>
        <v>03</v>
      </c>
      <c r="E32" s="35" t="str">
        <f>'11+'!E116</f>
        <v>01 1 01 76060</v>
      </c>
      <c r="F32" s="35">
        <f>'11+'!F116</f>
        <v>0</v>
      </c>
      <c r="G32" s="186">
        <f>+G33+G36</f>
        <v>4059.5</v>
      </c>
      <c r="H32" s="186">
        <f>+H33+H36</f>
        <v>4059.48</v>
      </c>
      <c r="I32" s="276">
        <f t="shared" si="0"/>
        <v>99.999507328488733</v>
      </c>
    </row>
    <row r="33" spans="1:9" ht="47.25">
      <c r="A33" s="36" t="str">
        <f>'11+'!A117</f>
        <v>Закупка товаров, работ и услуг для государственных (муниципальных) нужд</v>
      </c>
      <c r="B33" s="36"/>
      <c r="C33" s="35">
        <f>'11+'!C117</f>
        <v>10</v>
      </c>
      <c r="D33" s="35" t="str">
        <f>'11+'!D117</f>
        <v>03</v>
      </c>
      <c r="E33" s="35" t="str">
        <f>'11+'!E117</f>
        <v>01 1 01 76060</v>
      </c>
      <c r="F33" s="35">
        <f>'11+'!F117</f>
        <v>200</v>
      </c>
      <c r="G33" s="186">
        <f>+G34</f>
        <v>27.661719999999999</v>
      </c>
      <c r="H33" s="186">
        <f>+H34</f>
        <v>27.661719999999999</v>
      </c>
      <c r="I33" s="276">
        <f t="shared" si="0"/>
        <v>100</v>
      </c>
    </row>
    <row r="34" spans="1:9" ht="47.25">
      <c r="A34" s="36" t="str">
        <f>'11+'!A118</f>
        <v>Иные закупки товаров, работ и услуг для государственных (муниципальных) нужд</v>
      </c>
      <c r="B34" s="36"/>
      <c r="C34" s="35">
        <f>'11+'!C118</f>
        <v>10</v>
      </c>
      <c r="D34" s="35" t="str">
        <f>'11+'!D118</f>
        <v>03</v>
      </c>
      <c r="E34" s="35" t="str">
        <f>'11+'!E118</f>
        <v>01 1 01 76060</v>
      </c>
      <c r="F34" s="35">
        <f>'11+'!F118</f>
        <v>240</v>
      </c>
      <c r="G34" s="186">
        <f>+G35</f>
        <v>27.661719999999999</v>
      </c>
      <c r="H34" s="186">
        <f>+H35</f>
        <v>27.661719999999999</v>
      </c>
      <c r="I34" s="276">
        <f t="shared" si="0"/>
        <v>100</v>
      </c>
    </row>
    <row r="35" spans="1:9" ht="47.25">
      <c r="A35" s="36" t="str">
        <f>'11+'!A119</f>
        <v>Прочая закупка товаров, работ и услуг для государственных (муниципальных) нужд</v>
      </c>
      <c r="B35" s="36"/>
      <c r="C35" s="35">
        <f>'11+'!C119</f>
        <v>10</v>
      </c>
      <c r="D35" s="35" t="str">
        <f>'11+'!D119</f>
        <v>03</v>
      </c>
      <c r="E35" s="35" t="str">
        <f>'11+'!E119</f>
        <v>01 1 01 76060</v>
      </c>
      <c r="F35" s="35">
        <f>'11+'!F119</f>
        <v>244</v>
      </c>
      <c r="G35" s="186">
        <f>'11+'!G119</f>
        <v>27.661719999999999</v>
      </c>
      <c r="H35" s="186">
        <f>'11+'!H119</f>
        <v>27.661719999999999</v>
      </c>
      <c r="I35" s="276">
        <f t="shared" si="0"/>
        <v>100</v>
      </c>
    </row>
    <row r="36" spans="1:9" ht="31.5">
      <c r="A36" s="36" t="str">
        <f>'11+'!A120</f>
        <v>Социальное обеспечение и иные выплаты населению</v>
      </c>
      <c r="B36" s="36"/>
      <c r="C36" s="35" t="str">
        <f>'11+'!C120</f>
        <v>10</v>
      </c>
      <c r="D36" s="35" t="str">
        <f>'11+'!D120</f>
        <v>03</v>
      </c>
      <c r="E36" s="35" t="str">
        <f>'11+'!E120</f>
        <v>01 1 01 76060</v>
      </c>
      <c r="F36" s="35" t="str">
        <f>'11+'!F120</f>
        <v>300</v>
      </c>
      <c r="G36" s="186">
        <f>+G37</f>
        <v>4031.8382799999999</v>
      </c>
      <c r="H36" s="186">
        <f>+H37</f>
        <v>4031.81828</v>
      </c>
      <c r="I36" s="276">
        <f t="shared" si="0"/>
        <v>99.99950394835777</v>
      </c>
    </row>
    <row r="37" spans="1:9" ht="31.5">
      <c r="A37" s="36" t="str">
        <f>'11+'!A121</f>
        <v>Публичные нормативные социальные выплаты гражданам</v>
      </c>
      <c r="B37" s="36"/>
      <c r="C37" s="35" t="str">
        <f>'11+'!C121</f>
        <v>10</v>
      </c>
      <c r="D37" s="35" t="str">
        <f>'11+'!D121</f>
        <v>03</v>
      </c>
      <c r="E37" s="35" t="str">
        <f>'11+'!E121</f>
        <v>01 1 01 76060</v>
      </c>
      <c r="F37" s="35" t="str">
        <f>'11+'!F121</f>
        <v>310</v>
      </c>
      <c r="G37" s="186">
        <f>+G38</f>
        <v>4031.8382799999999</v>
      </c>
      <c r="H37" s="186">
        <f>+H38</f>
        <v>4031.81828</v>
      </c>
      <c r="I37" s="276">
        <f t="shared" si="0"/>
        <v>99.99950394835777</v>
      </c>
    </row>
    <row r="38" spans="1:9" ht="63">
      <c r="A38" s="36" t="str">
        <f>'11+'!A122</f>
        <v>Пособия, коменсации, меры социальной поддержки насления по публичным нормативным обязательствам</v>
      </c>
      <c r="B38" s="36"/>
      <c r="C38" s="35" t="str">
        <f>'11+'!C122</f>
        <v>10</v>
      </c>
      <c r="D38" s="35" t="str">
        <f>'11+'!D122</f>
        <v>03</v>
      </c>
      <c r="E38" s="35" t="str">
        <f>'11+'!E122</f>
        <v>01 1 01 76060</v>
      </c>
      <c r="F38" s="35" t="str">
        <f>'11+'!F122</f>
        <v>313</v>
      </c>
      <c r="G38" s="186">
        <f>'11+'!G122</f>
        <v>4031.8382799999999</v>
      </c>
      <c r="H38" s="186">
        <f>'11+'!H122</f>
        <v>4031.81828</v>
      </c>
      <c r="I38" s="276">
        <f t="shared" si="0"/>
        <v>99.99950394835777</v>
      </c>
    </row>
    <row r="39" spans="1:9" ht="47.25" hidden="1">
      <c r="A39" s="36" t="str">
        <f>'11+'!A123</f>
        <v>Основное мероприятие: Льготы за услуги общественным транспортом инвалидам</v>
      </c>
      <c r="B39" s="36"/>
      <c r="C39" s="35" t="str">
        <f>'11+'!C123</f>
        <v>10</v>
      </c>
      <c r="D39" s="35" t="str">
        <f>'11+'!D123</f>
        <v>03</v>
      </c>
      <c r="E39" s="35" t="str">
        <f>'11+'!E123</f>
        <v>01 1 03 00000</v>
      </c>
      <c r="F39" s="35">
        <f>'11+'!F123</f>
        <v>0</v>
      </c>
      <c r="G39" s="186">
        <f>'11+'!G123</f>
        <v>0</v>
      </c>
      <c r="H39" s="186">
        <f>'11+'!H123</f>
        <v>0</v>
      </c>
      <c r="I39" s="276" t="e">
        <f t="shared" si="0"/>
        <v>#DIV/0!</v>
      </c>
    </row>
    <row r="40" spans="1:9" ht="141.75" hidden="1">
      <c r="A40" s="36" t="str">
        <f>'11+'!A124</f>
        <v>Обеспечение равной доступности услуг общественного транспорта на территории Республики Тыва  для отдельных категорий граждан, оказание мер социальной поддержки которым относится к ведению Российской Федерации и Республики Тыва</v>
      </c>
      <c r="B40" s="36"/>
      <c r="C40" s="35" t="str">
        <f>'11+'!C124</f>
        <v>10</v>
      </c>
      <c r="D40" s="35" t="str">
        <f>'11+'!D124</f>
        <v>03</v>
      </c>
      <c r="E40" s="35" t="str">
        <f>'11+'!E124</f>
        <v>01 1 03 76110</v>
      </c>
      <c r="F40" s="35" t="str">
        <f>'11+'!F124</f>
        <v xml:space="preserve">   </v>
      </c>
      <c r="G40" s="186">
        <f>'11+'!G124</f>
        <v>0</v>
      </c>
      <c r="H40" s="186">
        <f>'11+'!H124</f>
        <v>0</v>
      </c>
      <c r="I40" s="276" t="e">
        <f t="shared" si="0"/>
        <v>#DIV/0!</v>
      </c>
    </row>
    <row r="41" spans="1:9" ht="31.5" hidden="1">
      <c r="A41" s="36" t="str">
        <f>'11+'!A125</f>
        <v>Социальное обеспечение и иные выплаты населению</v>
      </c>
      <c r="B41" s="36"/>
      <c r="C41" s="35" t="str">
        <f>'11+'!C125</f>
        <v>10</v>
      </c>
      <c r="D41" s="35" t="str">
        <f>'11+'!D125</f>
        <v>03</v>
      </c>
      <c r="E41" s="35" t="str">
        <f>'11+'!E125</f>
        <v>01 1 03 76110</v>
      </c>
      <c r="F41" s="35" t="str">
        <f>'11+'!F125</f>
        <v>300</v>
      </c>
      <c r="G41" s="186">
        <f>'11+'!G125</f>
        <v>0</v>
      </c>
      <c r="H41" s="186">
        <f>'11+'!H125</f>
        <v>0</v>
      </c>
      <c r="I41" s="276" t="e">
        <f t="shared" si="0"/>
        <v>#DIV/0!</v>
      </c>
    </row>
    <row r="42" spans="1:9" ht="31.5" hidden="1">
      <c r="A42" s="36" t="str">
        <f>'11+'!A126</f>
        <v>Публичные нормативные социальные выплаты гражданам</v>
      </c>
      <c r="B42" s="36"/>
      <c r="C42" s="35" t="str">
        <f>'11+'!C126</f>
        <v>10</v>
      </c>
      <c r="D42" s="35" t="str">
        <f>'11+'!D126</f>
        <v>03</v>
      </c>
      <c r="E42" s="35" t="str">
        <f>'11+'!E126</f>
        <v>01 1 03 76110</v>
      </c>
      <c r="F42" s="35" t="str">
        <f>'11+'!F126</f>
        <v>310</v>
      </c>
      <c r="G42" s="186">
        <f>'11+'!G126</f>
        <v>0</v>
      </c>
      <c r="H42" s="186">
        <f>'11+'!H126</f>
        <v>0</v>
      </c>
      <c r="I42" s="276" t="e">
        <f t="shared" si="0"/>
        <v>#DIV/0!</v>
      </c>
    </row>
    <row r="43" spans="1:9" ht="63" hidden="1">
      <c r="A43" s="36" t="str">
        <f>'11+'!A127</f>
        <v>Пособия, коменсации, меры социальной поддержки насления по публичным нормативным обязательствам</v>
      </c>
      <c r="B43" s="36"/>
      <c r="C43" s="35" t="str">
        <f>'11+'!C127</f>
        <v>10</v>
      </c>
      <c r="D43" s="35" t="str">
        <f>'11+'!D127</f>
        <v>03</v>
      </c>
      <c r="E43" s="35" t="str">
        <f>'11+'!E127</f>
        <v>01 1 03 76110</v>
      </c>
      <c r="F43" s="35" t="str">
        <f>'11+'!F127</f>
        <v>313</v>
      </c>
      <c r="G43" s="186">
        <f>'11+'!G127</f>
        <v>0</v>
      </c>
      <c r="H43" s="186">
        <f>'11+'!H127</f>
        <v>0</v>
      </c>
      <c r="I43" s="276" t="e">
        <f t="shared" si="0"/>
        <v>#DIV/0!</v>
      </c>
    </row>
    <row r="44" spans="1:9" ht="63">
      <c r="A44" s="36" t="str">
        <f>'11+'!A128</f>
        <v>Основное мероприятие: Осуществление государственной материальной помощи гражданам</v>
      </c>
      <c r="B44" s="36"/>
      <c r="C44" s="35" t="str">
        <f>'11+'!C128</f>
        <v>10</v>
      </c>
      <c r="D44" s="35" t="str">
        <f>'11+'!D128</f>
        <v>03</v>
      </c>
      <c r="E44" s="35" t="str">
        <f>'11+'!E128</f>
        <v>01 1 04 00000</v>
      </c>
      <c r="F44" s="35">
        <f>'11+'!F128</f>
        <v>0</v>
      </c>
      <c r="G44" s="186">
        <f t="shared" ref="G44:H47" si="1">+G45</f>
        <v>79.2</v>
      </c>
      <c r="H44" s="186">
        <f t="shared" si="1"/>
        <v>57.370699999999999</v>
      </c>
      <c r="I44" s="276">
        <f t="shared" si="0"/>
        <v>72.43775252525252</v>
      </c>
    </row>
    <row r="45" spans="1:9" ht="47.25">
      <c r="A45" s="36" t="str">
        <f>'11+'!A129</f>
        <v>Федеральный Закон от 12 января 1996 года № 8-ФЗ  "О погребении и похоронном деле"</v>
      </c>
      <c r="B45" s="36"/>
      <c r="C45" s="35" t="str">
        <f>'11+'!C129</f>
        <v>10</v>
      </c>
      <c r="D45" s="35" t="str">
        <f>'11+'!D129</f>
        <v>03</v>
      </c>
      <c r="E45" s="35" t="str">
        <f>'11+'!E129</f>
        <v>01 1 04 76120</v>
      </c>
      <c r="F45" s="35" t="str">
        <f>'11+'!F129</f>
        <v xml:space="preserve">   </v>
      </c>
      <c r="G45" s="186">
        <f t="shared" si="1"/>
        <v>79.2</v>
      </c>
      <c r="H45" s="186">
        <f t="shared" si="1"/>
        <v>57.370699999999999</v>
      </c>
      <c r="I45" s="276">
        <f t="shared" si="0"/>
        <v>72.43775252525252</v>
      </c>
    </row>
    <row r="46" spans="1:9" ht="31.5">
      <c r="A46" s="36" t="str">
        <f>'11+'!A130</f>
        <v>Социальное обеспечение и иные выплаты населению</v>
      </c>
      <c r="B46" s="36"/>
      <c r="C46" s="35" t="str">
        <f>'11+'!C130</f>
        <v>10</v>
      </c>
      <c r="D46" s="35" t="str">
        <f>'11+'!D130</f>
        <v>03</v>
      </c>
      <c r="E46" s="35" t="str">
        <f>'11+'!E130</f>
        <v>01 1 04 76120</v>
      </c>
      <c r="F46" s="35" t="str">
        <f>'11+'!F130</f>
        <v>300</v>
      </c>
      <c r="G46" s="186">
        <f t="shared" si="1"/>
        <v>79.2</v>
      </c>
      <c r="H46" s="186">
        <f t="shared" si="1"/>
        <v>57.370699999999999</v>
      </c>
      <c r="I46" s="276">
        <f t="shared" si="0"/>
        <v>72.43775252525252</v>
      </c>
    </row>
    <row r="47" spans="1:9" ht="31.5">
      <c r="A47" s="36" t="str">
        <f>'11+'!A131</f>
        <v>Публичные нормативные социальные выплаты гражданам</v>
      </c>
      <c r="B47" s="36"/>
      <c r="C47" s="35" t="str">
        <f>'11+'!C131</f>
        <v>10</v>
      </c>
      <c r="D47" s="35" t="str">
        <f>'11+'!D131</f>
        <v>03</v>
      </c>
      <c r="E47" s="35" t="str">
        <f>'11+'!E131</f>
        <v>01 1 04 76120</v>
      </c>
      <c r="F47" s="35" t="str">
        <f>'11+'!F131</f>
        <v>310</v>
      </c>
      <c r="G47" s="186">
        <f t="shared" si="1"/>
        <v>79.2</v>
      </c>
      <c r="H47" s="186">
        <f t="shared" si="1"/>
        <v>57.370699999999999</v>
      </c>
      <c r="I47" s="276">
        <f t="shared" si="0"/>
        <v>72.43775252525252</v>
      </c>
    </row>
    <row r="48" spans="1:9" ht="63">
      <c r="A48" s="36" t="str">
        <f>'11+'!A132</f>
        <v>Пособия, коменсации, меры социальной поддержки насления по публичным нормативным обязательствам</v>
      </c>
      <c r="B48" s="36"/>
      <c r="C48" s="35" t="str">
        <f>'11+'!C132</f>
        <v>10</v>
      </c>
      <c r="D48" s="35" t="str">
        <f>'11+'!D132</f>
        <v>03</v>
      </c>
      <c r="E48" s="35" t="str">
        <f>'11+'!E132</f>
        <v>01 1 04 76120</v>
      </c>
      <c r="F48" s="35" t="str">
        <f>'11+'!F132</f>
        <v>313</v>
      </c>
      <c r="G48" s="186">
        <f>'11+'!G132</f>
        <v>79.2</v>
      </c>
      <c r="H48" s="186">
        <f>'11+'!H132</f>
        <v>57.370699999999999</v>
      </c>
      <c r="I48" s="276">
        <f t="shared" si="0"/>
        <v>72.43775252525252</v>
      </c>
    </row>
    <row r="49" spans="1:9" ht="47.25">
      <c r="A49" s="36" t="str">
        <f>'11+'!A133</f>
        <v>Основное мероприятие: "культурно-массовые мероприятия"</v>
      </c>
      <c r="B49" s="36"/>
      <c r="C49" s="35" t="str">
        <f>'11+'!C133</f>
        <v>10</v>
      </c>
      <c r="D49" s="35" t="str">
        <f>'11+'!D133</f>
        <v>03</v>
      </c>
      <c r="E49" s="35" t="str">
        <f>'11+'!E133</f>
        <v>01 1 06 00000</v>
      </c>
      <c r="F49" s="35">
        <f>'11+'!F133</f>
        <v>0</v>
      </c>
      <c r="G49" s="186">
        <f t="shared" ref="G49:H52" si="2">+G50</f>
        <v>220</v>
      </c>
      <c r="H49" s="186">
        <f t="shared" si="2"/>
        <v>220</v>
      </c>
      <c r="I49" s="276">
        <f t="shared" si="0"/>
        <v>100</v>
      </c>
    </row>
    <row r="50" spans="1:9" ht="35.25" customHeight="1">
      <c r="A50" s="36" t="str">
        <f>'11+'!A134</f>
        <v>Создание условий для реализации муниципальной программы</v>
      </c>
      <c r="B50" s="36"/>
      <c r="C50" s="35">
        <f>'11+'!C134</f>
        <v>10</v>
      </c>
      <c r="D50" s="35" t="str">
        <f>'11+'!D134</f>
        <v>03</v>
      </c>
      <c r="E50" s="35" t="str">
        <f>'11+'!E134</f>
        <v>01 1 06 07020</v>
      </c>
      <c r="F50" s="35" t="str">
        <f>'11+'!F134</f>
        <v xml:space="preserve">   </v>
      </c>
      <c r="G50" s="186">
        <f t="shared" si="2"/>
        <v>220</v>
      </c>
      <c r="H50" s="186">
        <f t="shared" si="2"/>
        <v>220</v>
      </c>
      <c r="I50" s="276">
        <f t="shared" si="0"/>
        <v>100</v>
      </c>
    </row>
    <row r="51" spans="1:9" ht="47.25">
      <c r="A51" s="36" t="str">
        <f>'11+'!A135</f>
        <v>Закупка товаров, работ и услуг для государственных (муниципальных) нужд</v>
      </c>
      <c r="B51" s="36"/>
      <c r="C51" s="35">
        <f>'11+'!C135</f>
        <v>10</v>
      </c>
      <c r="D51" s="35" t="str">
        <f>'11+'!D135</f>
        <v>03</v>
      </c>
      <c r="E51" s="35" t="str">
        <f>'11+'!E135</f>
        <v>01 1 06 07020</v>
      </c>
      <c r="F51" s="35">
        <f>'11+'!F135</f>
        <v>200</v>
      </c>
      <c r="G51" s="186">
        <f t="shared" si="2"/>
        <v>220</v>
      </c>
      <c r="H51" s="186">
        <f t="shared" si="2"/>
        <v>220</v>
      </c>
      <c r="I51" s="276">
        <f t="shared" si="0"/>
        <v>100</v>
      </c>
    </row>
    <row r="52" spans="1:9" ht="47.25">
      <c r="A52" s="36" t="str">
        <f>'11+'!A136</f>
        <v>Иные закупки товаров, работ и услуг для государственных (муниципальных) нужд</v>
      </c>
      <c r="B52" s="36"/>
      <c r="C52" s="35">
        <f>'11+'!C136</f>
        <v>10</v>
      </c>
      <c r="D52" s="35" t="str">
        <f>'11+'!D136</f>
        <v>03</v>
      </c>
      <c r="E52" s="35" t="str">
        <f>'11+'!E136</f>
        <v>01 1 06 07020</v>
      </c>
      <c r="F52" s="35">
        <f>'11+'!F136</f>
        <v>240</v>
      </c>
      <c r="G52" s="186">
        <f t="shared" si="2"/>
        <v>220</v>
      </c>
      <c r="H52" s="186">
        <f t="shared" si="2"/>
        <v>220</v>
      </c>
      <c r="I52" s="276">
        <f t="shared" si="0"/>
        <v>100</v>
      </c>
    </row>
    <row r="53" spans="1:9" ht="47.25">
      <c r="A53" s="36" t="str">
        <f>'11+'!A137</f>
        <v>Прочая закупка товаров, работ и услуг для государственных (муниципальных) нужд</v>
      </c>
      <c r="B53" s="36"/>
      <c r="C53" s="35">
        <f>'11+'!C137</f>
        <v>10</v>
      </c>
      <c r="D53" s="35" t="str">
        <f>'11+'!D137</f>
        <v>03</v>
      </c>
      <c r="E53" s="35" t="str">
        <f>'11+'!E137</f>
        <v>01 1 06 07020</v>
      </c>
      <c r="F53" s="35">
        <f>'11+'!F137</f>
        <v>244</v>
      </c>
      <c r="G53" s="186">
        <f>'11+'!G137</f>
        <v>220</v>
      </c>
      <c r="H53" s="186">
        <f>'11+'!H137</f>
        <v>220</v>
      </c>
      <c r="I53" s="276">
        <f t="shared" si="0"/>
        <v>100</v>
      </c>
    </row>
    <row r="54" spans="1:9" ht="31.5">
      <c r="A54" s="36" t="str">
        <f>'11+'!A138</f>
        <v>подпрограмма "Социальная поддержка семьи и детей"</v>
      </c>
      <c r="B54" s="36"/>
      <c r="C54" s="35" t="str">
        <f>'11+'!C138</f>
        <v>10</v>
      </c>
      <c r="D54" s="35" t="str">
        <f>'11+'!D138</f>
        <v>03</v>
      </c>
      <c r="E54" s="35" t="str">
        <f>'11+'!E138</f>
        <v>01 2 00 00000</v>
      </c>
      <c r="F54" s="35">
        <f>'11+'!F138</f>
        <v>0</v>
      </c>
      <c r="G54" s="186">
        <f>+G55+G63</f>
        <v>4745.0999999999995</v>
      </c>
      <c r="H54" s="186">
        <f>+H55+H63</f>
        <v>4616.625</v>
      </c>
      <c r="I54" s="276">
        <f t="shared" si="0"/>
        <v>97.292470127078474</v>
      </c>
    </row>
    <row r="55" spans="1:9" ht="63">
      <c r="A55" s="36" t="str">
        <f>'11+'!A139</f>
        <v>Основное мероприятие: Обеспечение мер социальной поддержки гражданам, имеющим детей</v>
      </c>
      <c r="B55" s="36"/>
      <c r="C55" s="35" t="str">
        <f>'11+'!C139</f>
        <v>10</v>
      </c>
      <c r="D55" s="35" t="str">
        <f>'11+'!D139</f>
        <v>03</v>
      </c>
      <c r="E55" s="35" t="str">
        <f>'11+'!E139</f>
        <v>01 2 01 00000</v>
      </c>
      <c r="F55" s="35">
        <f>'11+'!F139</f>
        <v>0</v>
      </c>
      <c r="G55" s="186">
        <f>+G56</f>
        <v>4745.0999999999995</v>
      </c>
      <c r="H55" s="186">
        <f>+H56</f>
        <v>4616.625</v>
      </c>
      <c r="I55" s="276">
        <f t="shared" si="0"/>
        <v>97.292470127078474</v>
      </c>
    </row>
    <row r="56" spans="1:9" ht="31.5">
      <c r="A56" s="36" t="str">
        <f>'11+'!A140</f>
        <v>Выплата ежемесячного пособия на ребенка</v>
      </c>
      <c r="B56" s="36"/>
      <c r="C56" s="35" t="str">
        <f>'11+'!C140</f>
        <v>10</v>
      </c>
      <c r="D56" s="35" t="str">
        <f>'11+'!D140</f>
        <v>03</v>
      </c>
      <c r="E56" s="35" t="str">
        <f>'11+'!E140</f>
        <v>01 2 01 76070</v>
      </c>
      <c r="F56" s="35">
        <f>'11+'!F140</f>
        <v>0</v>
      </c>
      <c r="G56" s="186">
        <f>+G57+G60</f>
        <v>4745.0999999999995</v>
      </c>
      <c r="H56" s="186">
        <f>+H57+H60</f>
        <v>4616.625</v>
      </c>
      <c r="I56" s="276">
        <f t="shared" si="0"/>
        <v>97.292470127078474</v>
      </c>
    </row>
    <row r="57" spans="1:9" ht="47.25">
      <c r="A57" s="36" t="str">
        <f>'11+'!A141</f>
        <v>Закупка товаров, работ и услуг для государственных (муниципальных) нужд</v>
      </c>
      <c r="B57" s="36"/>
      <c r="C57" s="35" t="str">
        <f>'11+'!C141</f>
        <v>10</v>
      </c>
      <c r="D57" s="35" t="str">
        <f>'11+'!D141</f>
        <v>03</v>
      </c>
      <c r="E57" s="35" t="str">
        <f>'11+'!E141</f>
        <v>01 2 01 76070</v>
      </c>
      <c r="F57" s="35">
        <f>'11+'!F141</f>
        <v>200</v>
      </c>
      <c r="G57" s="186">
        <f>+G58</f>
        <v>4.4669999999999996</v>
      </c>
      <c r="H57" s="186">
        <f>+H58</f>
        <v>4.4669999999999996</v>
      </c>
      <c r="I57" s="276">
        <f t="shared" si="0"/>
        <v>100</v>
      </c>
    </row>
    <row r="58" spans="1:9" ht="47.25">
      <c r="A58" s="36" t="str">
        <f>'11+'!A142</f>
        <v>Иные закупки товаров, работ и услуг для государственных (муниципальных) нужд</v>
      </c>
      <c r="B58" s="36"/>
      <c r="C58" s="35" t="str">
        <f>'11+'!C142</f>
        <v>10</v>
      </c>
      <c r="D58" s="35" t="str">
        <f>'11+'!D142</f>
        <v>03</v>
      </c>
      <c r="E58" s="35" t="str">
        <f>'11+'!E142</f>
        <v>01 2 01 76070</v>
      </c>
      <c r="F58" s="35">
        <f>'11+'!F142</f>
        <v>240</v>
      </c>
      <c r="G58" s="186">
        <f>+G59</f>
        <v>4.4669999999999996</v>
      </c>
      <c r="H58" s="186">
        <f>+H59</f>
        <v>4.4669999999999996</v>
      </c>
      <c r="I58" s="276">
        <f t="shared" si="0"/>
        <v>100</v>
      </c>
    </row>
    <row r="59" spans="1:9" ht="47.25">
      <c r="A59" s="36" t="str">
        <f>'11+'!A143</f>
        <v>Прочая закупка товаров, работ и услуг для государственных (муниципальных) нужд</v>
      </c>
      <c r="B59" s="36"/>
      <c r="C59" s="35" t="str">
        <f>'11+'!C143</f>
        <v>10</v>
      </c>
      <c r="D59" s="35" t="str">
        <f>'11+'!D143</f>
        <v>03</v>
      </c>
      <c r="E59" s="35" t="str">
        <f>'11+'!E143</f>
        <v>01 2 01 76070</v>
      </c>
      <c r="F59" s="35">
        <f>'11+'!F143</f>
        <v>244</v>
      </c>
      <c r="G59" s="186">
        <f>'11+'!G143</f>
        <v>4.4669999999999996</v>
      </c>
      <c r="H59" s="186">
        <f>'11+'!H143</f>
        <v>4.4669999999999996</v>
      </c>
      <c r="I59" s="276">
        <f t="shared" si="0"/>
        <v>100</v>
      </c>
    </row>
    <row r="60" spans="1:9" ht="31.5">
      <c r="A60" s="36" t="str">
        <f>'11+'!A144</f>
        <v>Социальное обеспечение и иные выплаты населению</v>
      </c>
      <c r="B60" s="36"/>
      <c r="C60" s="35" t="str">
        <f>'11+'!C144</f>
        <v>10</v>
      </c>
      <c r="D60" s="35" t="str">
        <f>'11+'!D144</f>
        <v>03</v>
      </c>
      <c r="E60" s="35" t="str">
        <f>'11+'!E144</f>
        <v>01 2 01 76070</v>
      </c>
      <c r="F60" s="35" t="str">
        <f>'11+'!F144</f>
        <v>300</v>
      </c>
      <c r="G60" s="186">
        <f>+G61</f>
        <v>4740.6329999999998</v>
      </c>
      <c r="H60" s="186">
        <f>+H61</f>
        <v>4612.1580000000004</v>
      </c>
      <c r="I60" s="276">
        <f t="shared" si="0"/>
        <v>97.289918877922005</v>
      </c>
    </row>
    <row r="61" spans="1:9" ht="31.5">
      <c r="A61" s="36" t="str">
        <f>'11+'!A145</f>
        <v>Публичные нормативные социальные выплаты гражданам</v>
      </c>
      <c r="B61" s="36"/>
      <c r="C61" s="35" t="str">
        <f>'11+'!C145</f>
        <v>10</v>
      </c>
      <c r="D61" s="35" t="str">
        <f>'11+'!D145</f>
        <v>03</v>
      </c>
      <c r="E61" s="35" t="str">
        <f>'11+'!E145</f>
        <v>01 2 01 76070</v>
      </c>
      <c r="F61" s="35" t="str">
        <f>'11+'!F145</f>
        <v>310</v>
      </c>
      <c r="G61" s="186">
        <f>+G62</f>
        <v>4740.6329999999998</v>
      </c>
      <c r="H61" s="186">
        <f>+H62</f>
        <v>4612.1580000000004</v>
      </c>
      <c r="I61" s="276">
        <f t="shared" si="0"/>
        <v>97.289918877922005</v>
      </c>
    </row>
    <row r="62" spans="1:9" ht="63">
      <c r="A62" s="36" t="str">
        <f>'11+'!A146</f>
        <v>Пособия, коменсации, меры социальной поддержки насления по публичным нормативным обязательствам</v>
      </c>
      <c r="B62" s="36"/>
      <c r="C62" s="35" t="str">
        <f>'11+'!C146</f>
        <v>10</v>
      </c>
      <c r="D62" s="35" t="str">
        <f>'11+'!D146</f>
        <v>03</v>
      </c>
      <c r="E62" s="35" t="str">
        <f>'11+'!E146</f>
        <v>01 2 01 76070</v>
      </c>
      <c r="F62" s="35" t="str">
        <f>'11+'!F146</f>
        <v>313</v>
      </c>
      <c r="G62" s="186">
        <f>'11+'!G146</f>
        <v>4740.6329999999998</v>
      </c>
      <c r="H62" s="186">
        <f>'11+'!H146</f>
        <v>4612.1580000000004</v>
      </c>
      <c r="I62" s="276">
        <f t="shared" si="0"/>
        <v>97.289918877922005</v>
      </c>
    </row>
    <row r="63" spans="1:9" ht="63" hidden="1">
      <c r="A63" s="36" t="str">
        <f>'11+'!A147</f>
        <v>Основное мероприятие: Социальные гарантии гражданам, осуществляющих уход за детьми до 1,5 лет</v>
      </c>
      <c r="B63" s="36"/>
      <c r="C63" s="35" t="str">
        <f>'11+'!C147</f>
        <v>10</v>
      </c>
      <c r="D63" s="35" t="str">
        <f>'11+'!D147</f>
        <v>03</v>
      </c>
      <c r="E63" s="35" t="str">
        <f>'11+'!E147</f>
        <v>01 2 02 00000</v>
      </c>
      <c r="F63" s="35">
        <f>'11+'!F147</f>
        <v>0</v>
      </c>
      <c r="G63" s="186">
        <f t="shared" ref="G63:H66" si="3">+G64</f>
        <v>0</v>
      </c>
      <c r="H63" s="186">
        <f t="shared" si="3"/>
        <v>0</v>
      </c>
      <c r="I63" s="276" t="e">
        <f t="shared" si="0"/>
        <v>#DIV/0!</v>
      </c>
    </row>
    <row r="64" spans="1:9" ht="141.75" hidden="1">
      <c r="A64" s="36" t="str">
        <f>'11+'!A148</f>
        <v>Субвенции на выплату государственных пособий лицам, не подлежащим обязательному социальному страхованию на случай временной нетрудодоступности и в связи с материнством, и лицам, уволенным в связи с ликвидацией организаций</v>
      </c>
      <c r="B64" s="36"/>
      <c r="C64" s="35" t="str">
        <f>'11+'!C148</f>
        <v>10</v>
      </c>
      <c r="D64" s="35" t="str">
        <f>'11+'!D148</f>
        <v>03</v>
      </c>
      <c r="E64" s="35" t="str">
        <f>'11+'!E148</f>
        <v>01 2 02 53800</v>
      </c>
      <c r="F64" s="35">
        <f>'11+'!F148</f>
        <v>0</v>
      </c>
      <c r="G64" s="186">
        <f t="shared" si="3"/>
        <v>0</v>
      </c>
      <c r="H64" s="186">
        <f t="shared" si="3"/>
        <v>0</v>
      </c>
      <c r="I64" s="276" t="e">
        <f t="shared" si="0"/>
        <v>#DIV/0!</v>
      </c>
    </row>
    <row r="65" spans="1:9" ht="31.5" hidden="1">
      <c r="A65" s="36" t="str">
        <f>'11+'!A149</f>
        <v>Социальное обеспечение и иные выплаты населению</v>
      </c>
      <c r="B65" s="36"/>
      <c r="C65" s="35" t="str">
        <f>'11+'!C149</f>
        <v>10</v>
      </c>
      <c r="D65" s="35" t="str">
        <f>'11+'!D149</f>
        <v>03</v>
      </c>
      <c r="E65" s="35" t="str">
        <f>'11+'!E149</f>
        <v>01 2 02 53800</v>
      </c>
      <c r="F65" s="35" t="str">
        <f>'11+'!F149</f>
        <v>300</v>
      </c>
      <c r="G65" s="186">
        <f t="shared" si="3"/>
        <v>0</v>
      </c>
      <c r="H65" s="186">
        <f t="shared" si="3"/>
        <v>0</v>
      </c>
      <c r="I65" s="276" t="e">
        <f t="shared" si="0"/>
        <v>#DIV/0!</v>
      </c>
    </row>
    <row r="66" spans="1:9" ht="31.5" hidden="1">
      <c r="A66" s="36" t="str">
        <f>'11+'!A150</f>
        <v>Публичные нормативные социальные выплаты гражданам</v>
      </c>
      <c r="B66" s="36"/>
      <c r="C66" s="35" t="str">
        <f>'11+'!C150</f>
        <v>10</v>
      </c>
      <c r="D66" s="35" t="str">
        <f>'11+'!D150</f>
        <v>03</v>
      </c>
      <c r="E66" s="35" t="str">
        <f>'11+'!E150</f>
        <v>01 2 02 53800</v>
      </c>
      <c r="F66" s="35" t="str">
        <f>'11+'!F150</f>
        <v>310</v>
      </c>
      <c r="G66" s="186">
        <f t="shared" si="3"/>
        <v>0</v>
      </c>
      <c r="H66" s="186">
        <f t="shared" si="3"/>
        <v>0</v>
      </c>
      <c r="I66" s="276" t="e">
        <f t="shared" si="0"/>
        <v>#DIV/0!</v>
      </c>
    </row>
    <row r="67" spans="1:9" ht="63" hidden="1">
      <c r="A67" s="36" t="str">
        <f>'11+'!A151</f>
        <v>Пособия и компесации, меры социальной поддержки по публичным нормативным обязательствам</v>
      </c>
      <c r="B67" s="36"/>
      <c r="C67" s="35" t="str">
        <f>'11+'!C151</f>
        <v>10</v>
      </c>
      <c r="D67" s="35" t="str">
        <f>'11+'!D151</f>
        <v>03</v>
      </c>
      <c r="E67" s="35" t="str">
        <f>'11+'!E151</f>
        <v>01 2 02 53800</v>
      </c>
      <c r="F67" s="35" t="str">
        <f>'11+'!F151</f>
        <v>313</v>
      </c>
      <c r="G67" s="186">
        <f>'11+'!G151</f>
        <v>0</v>
      </c>
      <c r="H67" s="186">
        <f>'11+'!H151</f>
        <v>0</v>
      </c>
      <c r="I67" s="276" t="e">
        <f t="shared" si="0"/>
        <v>#DIV/0!</v>
      </c>
    </row>
    <row r="68" spans="1:9" ht="63">
      <c r="A68" s="36" t="str">
        <f>'11+'!A152</f>
        <v>подпрограмма "Обеспечение социальной поддержки граждан на оплату жилого помещения и коммунальных услуг"</v>
      </c>
      <c r="B68" s="36"/>
      <c r="C68" s="35" t="str">
        <f>'11+'!C152</f>
        <v>10</v>
      </c>
      <c r="D68" s="35" t="str">
        <f>'11+'!D152</f>
        <v>03</v>
      </c>
      <c r="E68" s="35" t="str">
        <f>'11+'!E152</f>
        <v>01 3 00 00000</v>
      </c>
      <c r="F68" s="35">
        <f>'11+'!F152</f>
        <v>0</v>
      </c>
      <c r="G68" s="186">
        <f>+G69+G77</f>
        <v>8149.2008000000005</v>
      </c>
      <c r="H68" s="186">
        <f>+H69+H77</f>
        <v>8149.2008000000005</v>
      </c>
      <c r="I68" s="276">
        <f t="shared" si="0"/>
        <v>100</v>
      </c>
    </row>
    <row r="69" spans="1:9" ht="47.25">
      <c r="A69" s="36" t="str">
        <f>'11+'!A153</f>
        <v>Основное мероприятие: меры социальной поддержки инвалидам</v>
      </c>
      <c r="B69" s="36"/>
      <c r="C69" s="35" t="str">
        <f>'11+'!C153</f>
        <v>10</v>
      </c>
      <c r="D69" s="35" t="str">
        <f>'11+'!D153</f>
        <v>03</v>
      </c>
      <c r="E69" s="35" t="str">
        <f>'11+'!E153</f>
        <v>01 3 01 00000</v>
      </c>
      <c r="F69" s="35">
        <f>'11+'!F153</f>
        <v>0</v>
      </c>
      <c r="G69" s="186">
        <f>+G70</f>
        <v>4085.0008000000003</v>
      </c>
      <c r="H69" s="186">
        <f>+H70</f>
        <v>4085.0008000000003</v>
      </c>
      <c r="I69" s="276">
        <f t="shared" si="0"/>
        <v>100</v>
      </c>
    </row>
    <row r="70" spans="1:9" ht="47.25">
      <c r="A70" s="36" t="str">
        <f>'11+'!A154</f>
        <v>Оплата жилищно-коммунальных услуг отдельным категориям граждан</v>
      </c>
      <c r="B70" s="36"/>
      <c r="C70" s="35" t="str">
        <f>'11+'!C154</f>
        <v>10</v>
      </c>
      <c r="D70" s="35" t="str">
        <f>'11+'!D154</f>
        <v>03</v>
      </c>
      <c r="E70" s="35" t="str">
        <f>'11+'!E154</f>
        <v>01 3 01 52500</v>
      </c>
      <c r="F70" s="35">
        <f>'11+'!F154</f>
        <v>0</v>
      </c>
      <c r="G70" s="186">
        <f>+G71+G74</f>
        <v>4085.0008000000003</v>
      </c>
      <c r="H70" s="186">
        <f>+H71+H74</f>
        <v>4085.0008000000003</v>
      </c>
      <c r="I70" s="276">
        <f t="shared" si="0"/>
        <v>100</v>
      </c>
    </row>
    <row r="71" spans="1:9" ht="47.25">
      <c r="A71" s="36" t="str">
        <f>'11+'!A155</f>
        <v>Закупка товаров, работ и услуг для государственных (муниципальных) нужд</v>
      </c>
      <c r="B71" s="36"/>
      <c r="C71" s="35" t="str">
        <f>'11+'!C155</f>
        <v>10</v>
      </c>
      <c r="D71" s="35" t="str">
        <f>'11+'!D155</f>
        <v>03</v>
      </c>
      <c r="E71" s="35" t="str">
        <f>'11+'!E155</f>
        <v>01 3 01 52500</v>
      </c>
      <c r="F71" s="35">
        <f>'11+'!F155</f>
        <v>200</v>
      </c>
      <c r="G71" s="186">
        <f>+G72</f>
        <v>16.805399999999999</v>
      </c>
      <c r="H71" s="186">
        <f>+H72</f>
        <v>16.805399999999999</v>
      </c>
      <c r="I71" s="276">
        <f t="shared" si="0"/>
        <v>100</v>
      </c>
    </row>
    <row r="72" spans="1:9" ht="47.25">
      <c r="A72" s="36" t="str">
        <f>'11+'!A156</f>
        <v>Иные закупки товаров, работ и услуг для государственных (муниципальных) нужд</v>
      </c>
      <c r="B72" s="36"/>
      <c r="C72" s="35" t="str">
        <f>'11+'!C156</f>
        <v>10</v>
      </c>
      <c r="D72" s="35" t="str">
        <f>'11+'!D156</f>
        <v>03</v>
      </c>
      <c r="E72" s="35" t="str">
        <f>'11+'!E156</f>
        <v>01 3 01 52500</v>
      </c>
      <c r="F72" s="35">
        <f>'11+'!F156</f>
        <v>240</v>
      </c>
      <c r="G72" s="186">
        <f>+G73</f>
        <v>16.805399999999999</v>
      </c>
      <c r="H72" s="186">
        <f>+H73</f>
        <v>16.805399999999999</v>
      </c>
      <c r="I72" s="276">
        <f t="shared" si="0"/>
        <v>100</v>
      </c>
    </row>
    <row r="73" spans="1:9" ht="47.25">
      <c r="A73" s="36" t="str">
        <f>'11+'!A157</f>
        <v>Прочая закупка товаров, работ и услуг для государственных (муниципальных) нужд</v>
      </c>
      <c r="B73" s="36"/>
      <c r="C73" s="35" t="str">
        <f>'11+'!C157</f>
        <v>10</v>
      </c>
      <c r="D73" s="35" t="str">
        <f>'11+'!D157</f>
        <v>03</v>
      </c>
      <c r="E73" s="35" t="str">
        <f>'11+'!E157</f>
        <v>01 3 01 52500</v>
      </c>
      <c r="F73" s="35">
        <f>'11+'!F157</f>
        <v>244</v>
      </c>
      <c r="G73" s="186">
        <f>'11+'!G157</f>
        <v>16.805399999999999</v>
      </c>
      <c r="H73" s="186">
        <f>'11+'!H157</f>
        <v>16.805399999999999</v>
      </c>
      <c r="I73" s="276">
        <f t="shared" si="0"/>
        <v>100</v>
      </c>
    </row>
    <row r="74" spans="1:9" ht="31.5">
      <c r="A74" s="36" t="str">
        <f>'11+'!A158</f>
        <v>Социальное обеспечение и иные выплаты населению</v>
      </c>
      <c r="B74" s="36"/>
      <c r="C74" s="35" t="str">
        <f>'11+'!C158</f>
        <v>10</v>
      </c>
      <c r="D74" s="35" t="str">
        <f>'11+'!D158</f>
        <v>03</v>
      </c>
      <c r="E74" s="35" t="str">
        <f>'11+'!E158</f>
        <v>01 3 01 52500</v>
      </c>
      <c r="F74" s="35" t="str">
        <f>'11+'!F158</f>
        <v>300</v>
      </c>
      <c r="G74" s="186">
        <f>+G75</f>
        <v>4068.1954000000001</v>
      </c>
      <c r="H74" s="186">
        <f>+H75</f>
        <v>4068.1954000000001</v>
      </c>
      <c r="I74" s="276">
        <f t="shared" si="0"/>
        <v>100</v>
      </c>
    </row>
    <row r="75" spans="1:9" ht="31.5">
      <c r="A75" s="36" t="str">
        <f>'11+'!A159</f>
        <v>Публичные нормативные социальные выплаты гражданам</v>
      </c>
      <c r="B75" s="36"/>
      <c r="C75" s="35" t="str">
        <f>'11+'!C159</f>
        <v>10</v>
      </c>
      <c r="D75" s="35" t="str">
        <f>'11+'!D159</f>
        <v>03</v>
      </c>
      <c r="E75" s="35" t="str">
        <f>'11+'!E159</f>
        <v>01 3 01 52500</v>
      </c>
      <c r="F75" s="35" t="str">
        <f>'11+'!F159</f>
        <v>310</v>
      </c>
      <c r="G75" s="186">
        <f>+G76</f>
        <v>4068.1954000000001</v>
      </c>
      <c r="H75" s="186">
        <f>+H76</f>
        <v>4068.1954000000001</v>
      </c>
      <c r="I75" s="276">
        <f t="shared" si="0"/>
        <v>100</v>
      </c>
    </row>
    <row r="76" spans="1:9" ht="63">
      <c r="A76" s="36" t="str">
        <f>'11+'!A160</f>
        <v>Пособия, коменсации, меры социальной поддержки насления по публичным нормативным обязательствам</v>
      </c>
      <c r="B76" s="36"/>
      <c r="C76" s="35" t="str">
        <f>'11+'!C160</f>
        <v>10</v>
      </c>
      <c r="D76" s="35" t="str">
        <f>'11+'!D160</f>
        <v>03</v>
      </c>
      <c r="E76" s="35" t="str">
        <f>'11+'!E160</f>
        <v>01 3 01 52500</v>
      </c>
      <c r="F76" s="35" t="str">
        <f>'11+'!F160</f>
        <v>313</v>
      </c>
      <c r="G76" s="186">
        <f>'11+'!G160</f>
        <v>4068.1954000000001</v>
      </c>
      <c r="H76" s="186">
        <f>'11+'!H160</f>
        <v>4068.1954000000001</v>
      </c>
      <c r="I76" s="276">
        <f t="shared" si="0"/>
        <v>100</v>
      </c>
    </row>
    <row r="77" spans="1:9" ht="47.25">
      <c r="A77" s="36" t="str">
        <f>'11+'!A161</f>
        <v>Основное мероприятие: Меры социальной поддержки малообеспеченным семьям</v>
      </c>
      <c r="B77" s="36"/>
      <c r="C77" s="35" t="str">
        <f>'11+'!C161</f>
        <v>10</v>
      </c>
      <c r="D77" s="35" t="str">
        <f>'11+'!D161</f>
        <v>03</v>
      </c>
      <c r="E77" s="35" t="str">
        <f>'11+'!E161</f>
        <v>01 3 02 00000</v>
      </c>
      <c r="F77" s="35">
        <f>'11+'!F161</f>
        <v>0</v>
      </c>
      <c r="G77" s="186">
        <f>+G78</f>
        <v>4064.2</v>
      </c>
      <c r="H77" s="186">
        <f>+H78</f>
        <v>4064.2</v>
      </c>
      <c r="I77" s="276">
        <f t="shared" si="0"/>
        <v>100</v>
      </c>
    </row>
    <row r="78" spans="1:9" ht="63">
      <c r="A78" s="36" t="str">
        <f>'11+'!A162</f>
        <v>Предоставление гражданам субсидий на оплату жилого помещения и коммунальных услуг</v>
      </c>
      <c r="B78" s="36"/>
      <c r="C78" s="35" t="str">
        <f>'11+'!C162</f>
        <v>10</v>
      </c>
      <c r="D78" s="35" t="str">
        <f>'11+'!D162</f>
        <v>03</v>
      </c>
      <c r="E78" s="35" t="str">
        <f>'11+'!E162</f>
        <v>01 3 02 76030</v>
      </c>
      <c r="F78" s="35">
        <f>'11+'!F162</f>
        <v>0</v>
      </c>
      <c r="G78" s="186">
        <f>+G79+G82</f>
        <v>4064.2</v>
      </c>
      <c r="H78" s="186">
        <f>+H79+H82</f>
        <v>4064.2</v>
      </c>
      <c r="I78" s="276">
        <f t="shared" si="0"/>
        <v>100</v>
      </c>
    </row>
    <row r="79" spans="1:9" ht="47.25">
      <c r="A79" s="36" t="str">
        <f>'11+'!A163</f>
        <v>Закупка товаров, работ и услуг для государственных (муниципальных) нужд</v>
      </c>
      <c r="B79" s="36"/>
      <c r="C79" s="35" t="str">
        <f>'11+'!C163</f>
        <v>10</v>
      </c>
      <c r="D79" s="35" t="str">
        <f>'11+'!D163</f>
        <v>03</v>
      </c>
      <c r="E79" s="35" t="str">
        <f>'11+'!E163</f>
        <v>01 3 02 76030</v>
      </c>
      <c r="F79" s="35">
        <f>'11+'!F163</f>
        <v>200</v>
      </c>
      <c r="G79" s="186">
        <f>+G80</f>
        <v>40.406509999999997</v>
      </c>
      <c r="H79" s="186">
        <f>+H80</f>
        <v>40.406509999999997</v>
      </c>
      <c r="I79" s="276">
        <f t="shared" si="0"/>
        <v>100</v>
      </c>
    </row>
    <row r="80" spans="1:9" ht="47.25">
      <c r="A80" s="36" t="str">
        <f>'11+'!A164</f>
        <v>Иные закупки товаров, работ и услуг для государственных (муниципальных) нужд</v>
      </c>
      <c r="B80" s="36"/>
      <c r="C80" s="35" t="str">
        <f>'11+'!C164</f>
        <v>10</v>
      </c>
      <c r="D80" s="35" t="str">
        <f>'11+'!D164</f>
        <v>03</v>
      </c>
      <c r="E80" s="35" t="str">
        <f>'11+'!E164</f>
        <v>01 3 02 76030</v>
      </c>
      <c r="F80" s="35">
        <f>'11+'!F164</f>
        <v>240</v>
      </c>
      <c r="G80" s="186">
        <f>+G81</f>
        <v>40.406509999999997</v>
      </c>
      <c r="H80" s="186">
        <f>+H81</f>
        <v>40.406509999999997</v>
      </c>
      <c r="I80" s="276">
        <f t="shared" si="0"/>
        <v>100</v>
      </c>
    </row>
    <row r="81" spans="1:9" ht="47.25">
      <c r="A81" s="36" t="str">
        <f>'11+'!A165</f>
        <v>Прочая закупка товаров, работ и услуг для государственных (муниципальных) нужд</v>
      </c>
      <c r="B81" s="36"/>
      <c r="C81" s="35" t="str">
        <f>'11+'!C165</f>
        <v>10</v>
      </c>
      <c r="D81" s="35" t="str">
        <f>'11+'!D165</f>
        <v>03</v>
      </c>
      <c r="E81" s="35" t="str">
        <f>'11+'!E165</f>
        <v>01 3 02 76030</v>
      </c>
      <c r="F81" s="35">
        <f>'11+'!F165</f>
        <v>244</v>
      </c>
      <c r="G81" s="186">
        <f>'11+'!G165</f>
        <v>40.406509999999997</v>
      </c>
      <c r="H81" s="186">
        <f>'11+'!H165</f>
        <v>40.406509999999997</v>
      </c>
      <c r="I81" s="276">
        <f t="shared" si="0"/>
        <v>100</v>
      </c>
    </row>
    <row r="82" spans="1:9" ht="31.5">
      <c r="A82" s="36" t="str">
        <f>'11+'!A166</f>
        <v>Социальное обеспечение и иные выплаты населению</v>
      </c>
      <c r="B82" s="36"/>
      <c r="C82" s="35" t="str">
        <f>'11+'!C166</f>
        <v>10</v>
      </c>
      <c r="D82" s="35" t="str">
        <f>'11+'!D166</f>
        <v>03</v>
      </c>
      <c r="E82" s="35" t="str">
        <f>'11+'!E166</f>
        <v>01 3 02 76030</v>
      </c>
      <c r="F82" s="35" t="str">
        <f>'11+'!F166</f>
        <v>300</v>
      </c>
      <c r="G82" s="186">
        <f>+G83</f>
        <v>4023.79349</v>
      </c>
      <c r="H82" s="186">
        <f>+H83</f>
        <v>4023.79349</v>
      </c>
      <c r="I82" s="276">
        <f t="shared" si="0"/>
        <v>100</v>
      </c>
    </row>
    <row r="83" spans="1:9" ht="31.5">
      <c r="A83" s="36" t="str">
        <f>'11+'!A167</f>
        <v>Публичные нормативные социальные выплаты гражданам</v>
      </c>
      <c r="B83" s="36"/>
      <c r="C83" s="35" t="str">
        <f>'11+'!C167</f>
        <v>10</v>
      </c>
      <c r="D83" s="35" t="str">
        <f>'11+'!D167</f>
        <v>03</v>
      </c>
      <c r="E83" s="35" t="str">
        <f>'11+'!E167</f>
        <v>01 3 02 76030</v>
      </c>
      <c r="F83" s="35" t="str">
        <f>'11+'!F167</f>
        <v>310</v>
      </c>
      <c r="G83" s="186">
        <f>+G84</f>
        <v>4023.79349</v>
      </c>
      <c r="H83" s="186">
        <f>+H84</f>
        <v>4023.79349</v>
      </c>
      <c r="I83" s="276">
        <f t="shared" si="0"/>
        <v>100</v>
      </c>
    </row>
    <row r="84" spans="1:9" ht="63">
      <c r="A84" s="36" t="str">
        <f>'11+'!A168</f>
        <v>Пособия, коменсации, меры социальной поддержки насления по публичным нормативным обязательствам</v>
      </c>
      <c r="B84" s="36"/>
      <c r="C84" s="35" t="str">
        <f>'11+'!C168</f>
        <v>10</v>
      </c>
      <c r="D84" s="35" t="str">
        <f>'11+'!D168</f>
        <v>03</v>
      </c>
      <c r="E84" s="35" t="str">
        <f>'11+'!E168</f>
        <v>01 3 02 76030</v>
      </c>
      <c r="F84" s="35" t="str">
        <f>'11+'!F168</f>
        <v>313</v>
      </c>
      <c r="G84" s="186">
        <f>'11+'!G168</f>
        <v>4023.79349</v>
      </c>
      <c r="H84" s="186">
        <f>'11+'!H168</f>
        <v>4023.79349</v>
      </c>
      <c r="I84" s="276">
        <f t="shared" ref="I84:I147" si="4">H84/G84*100</f>
        <v>100</v>
      </c>
    </row>
    <row r="85" spans="1:9">
      <c r="A85" s="37" t="str">
        <f>+'11+'!A169</f>
        <v>"Охрана семьи и детства"</v>
      </c>
      <c r="B85" s="37"/>
      <c r="C85" s="38" t="str">
        <f>+'11+'!C169</f>
        <v>10</v>
      </c>
      <c r="D85" s="38" t="str">
        <f>+'11+'!D169</f>
        <v>04</v>
      </c>
      <c r="E85" s="38" t="str">
        <f>+'11+'!E169</f>
        <v>01 2 00 00000</v>
      </c>
      <c r="F85" s="38">
        <f>+'11+'!F169</f>
        <v>0</v>
      </c>
      <c r="G85" s="186">
        <f>+G86+G91</f>
        <v>21747.52</v>
      </c>
      <c r="H85" s="186">
        <f>+H86+H91</f>
        <v>21747.497289999999</v>
      </c>
      <c r="I85" s="276">
        <f t="shared" si="4"/>
        <v>99.999895574299956</v>
      </c>
    </row>
    <row r="86" spans="1:9" ht="63">
      <c r="A86" s="37" t="str">
        <f>+'11+'!A170</f>
        <v>Основное мероприятие: Социальные гарантии гражданам, осуществляющих уход за детьми до 1,5 лет</v>
      </c>
      <c r="B86" s="37"/>
      <c r="C86" s="38" t="str">
        <f>+'11+'!C170</f>
        <v>10</v>
      </c>
      <c r="D86" s="38" t="str">
        <f>+'11+'!D170</f>
        <v>04</v>
      </c>
      <c r="E86" s="38" t="str">
        <f>+'11+'!E170</f>
        <v>01 2 02 00000</v>
      </c>
      <c r="F86" s="38">
        <f>+'11+'!F170</f>
        <v>0</v>
      </c>
      <c r="G86" s="186">
        <f>+'11+'!G170</f>
        <v>19323.900000000001</v>
      </c>
      <c r="H86" s="186">
        <f>+'11+'!H170</f>
        <v>19323.885289999998</v>
      </c>
      <c r="I86" s="276">
        <f t="shared" si="4"/>
        <v>99.999923876650143</v>
      </c>
    </row>
    <row r="87" spans="1:9" ht="141.75">
      <c r="A87" s="37" t="str">
        <f>+'11+'!A171</f>
        <v>Субвенции на выплату государственных пособий лицам, не подлежащим обязательному социальному страхованию на случай временной нетрудодоступности и в связи с материнством, и лицам, уволенным в связи с ликвидацией организаций</v>
      </c>
      <c r="B87" s="37"/>
      <c r="C87" s="38" t="str">
        <f>+'11+'!C171</f>
        <v>10</v>
      </c>
      <c r="D87" s="38" t="str">
        <f>+'11+'!D171</f>
        <v>04</v>
      </c>
      <c r="E87" s="38" t="str">
        <f>+'11+'!E171</f>
        <v>01 2 02 53800</v>
      </c>
      <c r="F87" s="38">
        <f>+'11+'!F171</f>
        <v>0</v>
      </c>
      <c r="G87" s="186">
        <f>+'11+'!G171</f>
        <v>19323.900000000001</v>
      </c>
      <c r="H87" s="186">
        <f>+'11+'!H171</f>
        <v>19323.885289999998</v>
      </c>
      <c r="I87" s="276">
        <f t="shared" si="4"/>
        <v>99.999923876650143</v>
      </c>
    </row>
    <row r="88" spans="1:9" ht="31.5">
      <c r="A88" s="37" t="str">
        <f>+'11+'!A172</f>
        <v>Социальное обеспечение и иные выплаты населению</v>
      </c>
      <c r="B88" s="37"/>
      <c r="C88" s="38" t="str">
        <f>+'11+'!C172</f>
        <v>10</v>
      </c>
      <c r="D88" s="38" t="str">
        <f>+'11+'!D172</f>
        <v>04</v>
      </c>
      <c r="E88" s="38" t="str">
        <f>+'11+'!E172</f>
        <v>01 2 02 53800</v>
      </c>
      <c r="F88" s="38" t="str">
        <f>+'11+'!F172</f>
        <v>300</v>
      </c>
      <c r="G88" s="186">
        <f>+'11+'!G172</f>
        <v>19323.900000000001</v>
      </c>
      <c r="H88" s="186">
        <f>+'11+'!H172</f>
        <v>19323.885289999998</v>
      </c>
      <c r="I88" s="276">
        <f t="shared" si="4"/>
        <v>99.999923876650143</v>
      </c>
    </row>
    <row r="89" spans="1:9" ht="31.5">
      <c r="A89" s="37" t="str">
        <f>+'11+'!A173</f>
        <v>Публичные нормативные социальные выплаты гражданам</v>
      </c>
      <c r="B89" s="37"/>
      <c r="C89" s="38" t="str">
        <f>+'11+'!C173</f>
        <v>10</v>
      </c>
      <c r="D89" s="38" t="str">
        <f>+'11+'!D173</f>
        <v>04</v>
      </c>
      <c r="E89" s="38" t="str">
        <f>+'11+'!E173</f>
        <v>01 2 02 53800</v>
      </c>
      <c r="F89" s="38" t="str">
        <f>+'11+'!F173</f>
        <v>310</v>
      </c>
      <c r="G89" s="186">
        <f>+'11+'!G173</f>
        <v>19323.900000000001</v>
      </c>
      <c r="H89" s="186">
        <f>+'11+'!H173</f>
        <v>19323.885289999998</v>
      </c>
      <c r="I89" s="276">
        <f t="shared" si="4"/>
        <v>99.999923876650143</v>
      </c>
    </row>
    <row r="90" spans="1:9" ht="63">
      <c r="A90" s="37" t="str">
        <f>+'11+'!A174</f>
        <v>Пособия и компесации, меры социальной поддержки по публичным нормативным обязательствам</v>
      </c>
      <c r="B90" s="37"/>
      <c r="C90" s="38" t="str">
        <f>+'11+'!C174</f>
        <v>10</v>
      </c>
      <c r="D90" s="38" t="str">
        <f>+'11+'!D174</f>
        <v>04</v>
      </c>
      <c r="E90" s="38" t="str">
        <f>+'11+'!E174</f>
        <v>01 2 02 53800</v>
      </c>
      <c r="F90" s="38" t="str">
        <f>+'11+'!F174</f>
        <v>313</v>
      </c>
      <c r="G90" s="186">
        <f>+'11+'!G174</f>
        <v>19323.900000000001</v>
      </c>
      <c r="H90" s="186">
        <f>+'11+'!H174</f>
        <v>19323.885289999998</v>
      </c>
      <c r="I90" s="276">
        <f t="shared" si="4"/>
        <v>99.999923876650143</v>
      </c>
    </row>
    <row r="91" spans="1:9" ht="110.25">
      <c r="A91" s="36" t="str">
        <f>+'11+'!A175</f>
        <v>Субвенции бюджетам муниципальных районов на выполнение полномочий Российской Федерации по осуществлению ежемесячной выплаты в связи с рождением (усыновлением) первого ребенка</v>
      </c>
      <c r="B91" s="36"/>
      <c r="C91" s="105" t="str">
        <f>+'11+'!C175</f>
        <v>10</v>
      </c>
      <c r="D91" s="105" t="str">
        <f>+'11+'!D175</f>
        <v>04</v>
      </c>
      <c r="E91" s="105" t="str">
        <f>+'11+'!E175</f>
        <v>01 2 03 55730</v>
      </c>
      <c r="F91" s="105">
        <f>+'11+'!F175</f>
        <v>0</v>
      </c>
      <c r="G91" s="187">
        <f>+'11+'!G175</f>
        <v>2423.62</v>
      </c>
      <c r="H91" s="187">
        <f>+'11+'!H175</f>
        <v>2423.6120000000001</v>
      </c>
      <c r="I91" s="276">
        <f t="shared" si="4"/>
        <v>99.999669915250749</v>
      </c>
    </row>
    <row r="92" spans="1:9" ht="31.5">
      <c r="A92" s="36" t="str">
        <f>+'11+'!A176</f>
        <v>Социальное обеспечение и иные выплаты населению</v>
      </c>
      <c r="B92" s="36"/>
      <c r="C92" s="105" t="str">
        <f>+'11+'!C176</f>
        <v>10</v>
      </c>
      <c r="D92" s="105" t="str">
        <f>+'11+'!D176</f>
        <v>04</v>
      </c>
      <c r="E92" s="105" t="str">
        <f>+'11+'!E176</f>
        <v>01 2 03 55730</v>
      </c>
      <c r="F92" s="105" t="str">
        <f>+'11+'!F176</f>
        <v>300</v>
      </c>
      <c r="G92" s="187">
        <f>+'11+'!G176</f>
        <v>2423.62</v>
      </c>
      <c r="H92" s="187">
        <f>+'11+'!H176</f>
        <v>2423.6120000000001</v>
      </c>
      <c r="I92" s="276">
        <f t="shared" si="4"/>
        <v>99.999669915250749</v>
      </c>
    </row>
    <row r="93" spans="1:9" ht="31.5">
      <c r="A93" s="36" t="str">
        <f>+'11+'!A177</f>
        <v>Публичные нормативные социальные выплаты гражданам</v>
      </c>
      <c r="B93" s="36"/>
      <c r="C93" s="105" t="str">
        <f>+'11+'!C177</f>
        <v>10</v>
      </c>
      <c r="D93" s="105" t="str">
        <f>+'11+'!D177</f>
        <v>04</v>
      </c>
      <c r="E93" s="105" t="str">
        <f>+'11+'!E177</f>
        <v>01 2 03 55730</v>
      </c>
      <c r="F93" s="105" t="str">
        <f>+'11+'!F177</f>
        <v>310</v>
      </c>
      <c r="G93" s="187">
        <f>+'11+'!G177</f>
        <v>2423.62</v>
      </c>
      <c r="H93" s="187">
        <f>+'11+'!H177</f>
        <v>2423.6120000000001</v>
      </c>
      <c r="I93" s="276">
        <f t="shared" si="4"/>
        <v>99.999669915250749</v>
      </c>
    </row>
    <row r="94" spans="1:9" ht="63">
      <c r="A94" s="36" t="str">
        <f>+'11+'!A178</f>
        <v>Пособия и компесации, меры социальной поддержки по публичным нормативным обязательствам</v>
      </c>
      <c r="B94" s="36"/>
      <c r="C94" s="105" t="str">
        <f>+'11+'!C178</f>
        <v>10</v>
      </c>
      <c r="D94" s="105" t="str">
        <f>+'11+'!D178</f>
        <v>04</v>
      </c>
      <c r="E94" s="105" t="str">
        <f>+'11+'!E178</f>
        <v>01 2 03 55730</v>
      </c>
      <c r="F94" s="105" t="str">
        <f>+'11+'!F178</f>
        <v>313</v>
      </c>
      <c r="G94" s="187">
        <f>+'11+'!G178</f>
        <v>2423.62</v>
      </c>
      <c r="H94" s="187">
        <f>+'11+'!H178</f>
        <v>2423.6120000000001</v>
      </c>
      <c r="I94" s="276">
        <f t="shared" si="4"/>
        <v>99.999669915250749</v>
      </c>
    </row>
    <row r="95" spans="1:9" ht="31.5">
      <c r="A95" s="36" t="str">
        <f>'11+'!A179</f>
        <v>Другие вопросы в области социальной политики</v>
      </c>
      <c r="B95" s="36"/>
      <c r="C95" s="35" t="str">
        <f>'11+'!C179</f>
        <v>10</v>
      </c>
      <c r="D95" s="35" t="str">
        <f>'11+'!D179</f>
        <v>06</v>
      </c>
      <c r="E95" s="35" t="str">
        <f>'11+'!E179</f>
        <v xml:space="preserve">         </v>
      </c>
      <c r="F95" s="35" t="str">
        <f>'11+'!F179</f>
        <v xml:space="preserve">   </v>
      </c>
      <c r="G95" s="186">
        <f>+G96</f>
        <v>3188.6560600000003</v>
      </c>
      <c r="H95" s="186">
        <f>+H96</f>
        <v>3188.6237100000003</v>
      </c>
      <c r="I95" s="276">
        <f t="shared" si="4"/>
        <v>99.998985465995986</v>
      </c>
    </row>
    <row r="96" spans="1:9" ht="63">
      <c r="A96" s="36" t="str">
        <f>'11+'!A180</f>
        <v>Подпрограмма "Обеспечение реализации муниципальной программы и прочие мероприятия"</v>
      </c>
      <c r="B96" s="36"/>
      <c r="C96" s="35">
        <f>'11+'!C180</f>
        <v>10</v>
      </c>
      <c r="D96" s="35" t="str">
        <f>'11+'!D180</f>
        <v>06</v>
      </c>
      <c r="E96" s="35" t="str">
        <f>'11+'!E180</f>
        <v>01 4 00 00000</v>
      </c>
      <c r="F96" s="35" t="str">
        <f>'11+'!F180</f>
        <v xml:space="preserve">   </v>
      </c>
      <c r="G96" s="186">
        <f>+G97+G111</f>
        <v>3188.6560600000003</v>
      </c>
      <c r="H96" s="186">
        <f>+H97+H111</f>
        <v>3188.6237100000003</v>
      </c>
      <c r="I96" s="276">
        <f t="shared" si="4"/>
        <v>99.998985465995986</v>
      </c>
    </row>
    <row r="97" spans="1:9" ht="63">
      <c r="A97" s="36" t="str">
        <f>'11+'!A181</f>
        <v>Основное мероприятие:Обеспечение деятельности органа социальной защиты</v>
      </c>
      <c r="B97" s="36"/>
      <c r="C97" s="35">
        <f>'11+'!C181</f>
        <v>10</v>
      </c>
      <c r="D97" s="35" t="str">
        <f>'11+'!D181</f>
        <v>06</v>
      </c>
      <c r="E97" s="35" t="str">
        <f>'11+'!E181</f>
        <v>01 4 01 00000</v>
      </c>
      <c r="F97" s="35">
        <f>'11+'!F181</f>
        <v>0</v>
      </c>
      <c r="G97" s="186">
        <f>+G98</f>
        <v>2893.3560600000001</v>
      </c>
      <c r="H97" s="186">
        <f>+H98</f>
        <v>2893.3237100000001</v>
      </c>
      <c r="I97" s="276">
        <f t="shared" si="4"/>
        <v>99.998881921224722</v>
      </c>
    </row>
    <row r="98" spans="1:9" ht="47.25">
      <c r="A98" s="36" t="str">
        <f>'11+'!A182</f>
        <v>Обеспечение деятельности органов местного самоуправления</v>
      </c>
      <c r="B98" s="36"/>
      <c r="C98" s="35">
        <f>'11+'!C182</f>
        <v>10</v>
      </c>
      <c r="D98" s="35" t="str">
        <f>'11+'!D182</f>
        <v>06</v>
      </c>
      <c r="E98" s="35" t="str">
        <f>'11+'!E182</f>
        <v>01 4 01 00019</v>
      </c>
      <c r="F98" s="35" t="str">
        <f>'11+'!F182</f>
        <v xml:space="preserve">   </v>
      </c>
      <c r="G98" s="186">
        <f>+G99+G103+G107</f>
        <v>2893.3560600000001</v>
      </c>
      <c r="H98" s="186">
        <f>+H99+H103+H107</f>
        <v>2893.3237100000001</v>
      </c>
      <c r="I98" s="276">
        <f t="shared" si="4"/>
        <v>99.998881921224722</v>
      </c>
    </row>
    <row r="99" spans="1:9" ht="47.25">
      <c r="A99" s="36" t="str">
        <f>'11+'!A183</f>
        <v>Расходы на выплаты персоналу государственных (муниципальных) органов</v>
      </c>
      <c r="B99" s="36"/>
      <c r="C99" s="35">
        <f>'11+'!C183</f>
        <v>10</v>
      </c>
      <c r="D99" s="35" t="str">
        <f>'11+'!D183</f>
        <v>06</v>
      </c>
      <c r="E99" s="35" t="str">
        <f>'11+'!E183</f>
        <v>01 4 01 00019</v>
      </c>
      <c r="F99" s="35" t="str">
        <f>'11+'!F183</f>
        <v>120</v>
      </c>
      <c r="G99" s="186">
        <f>+G100+G101+G102</f>
        <v>2753.7560600000002</v>
      </c>
      <c r="H99" s="186">
        <f>+H100+H101+H102</f>
        <v>2753.7560600000002</v>
      </c>
      <c r="I99" s="276">
        <f t="shared" si="4"/>
        <v>100</v>
      </c>
    </row>
    <row r="100" spans="1:9" ht="31.5">
      <c r="A100" s="36" t="str">
        <f>'11+'!A184</f>
        <v>Фонд оплаты труда и страховые взносы</v>
      </c>
      <c r="B100" s="36"/>
      <c r="C100" s="35">
        <f>'11+'!C184</f>
        <v>10</v>
      </c>
      <c r="D100" s="35" t="str">
        <f>'11+'!D184</f>
        <v>06</v>
      </c>
      <c r="E100" s="35" t="str">
        <f>'11+'!E184</f>
        <v>01 4 01 00019</v>
      </c>
      <c r="F100" s="35" t="str">
        <f>'11+'!F184</f>
        <v>121</v>
      </c>
      <c r="G100" s="186">
        <f>'11+'!G184</f>
        <v>2110.2222000000002</v>
      </c>
      <c r="H100" s="186">
        <f>'11+'!H184</f>
        <v>2110.2222000000002</v>
      </c>
      <c r="I100" s="276">
        <f t="shared" si="4"/>
        <v>100</v>
      </c>
    </row>
    <row r="101" spans="1:9" ht="47.25">
      <c r="A101" s="36" t="str">
        <f>'11+'!A185</f>
        <v>Иные выплаты персоналу, за исключением фонда оплаты труда</v>
      </c>
      <c r="B101" s="36"/>
      <c r="C101" s="35">
        <f>'11+'!C185</f>
        <v>10</v>
      </c>
      <c r="D101" s="35" t="str">
        <f>'11+'!D185</f>
        <v>06</v>
      </c>
      <c r="E101" s="35" t="str">
        <f>'11+'!E185</f>
        <v>01 4 01 00019</v>
      </c>
      <c r="F101" s="35" t="str">
        <f>'11+'!F185</f>
        <v>122</v>
      </c>
      <c r="G101" s="186">
        <f>'11+'!G185</f>
        <v>0</v>
      </c>
      <c r="H101" s="186">
        <f>'11+'!H185</f>
        <v>0</v>
      </c>
      <c r="I101" s="276" t="e">
        <f t="shared" si="4"/>
        <v>#DIV/0!</v>
      </c>
    </row>
    <row r="102" spans="1:9" ht="94.5">
      <c r="A102" s="36" t="str">
        <f>'11+'!A186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102" s="36"/>
      <c r="C102" s="35">
        <f>'11+'!C186</f>
        <v>10</v>
      </c>
      <c r="D102" s="35" t="str">
        <f>'11+'!D186</f>
        <v>06</v>
      </c>
      <c r="E102" s="35" t="str">
        <f>'11+'!E186</f>
        <v>01 4 01 00019</v>
      </c>
      <c r="F102" s="35" t="str">
        <f>'11+'!F186</f>
        <v>129</v>
      </c>
      <c r="G102" s="186">
        <f>'11+'!G186</f>
        <v>643.53386</v>
      </c>
      <c r="H102" s="186">
        <f>'11+'!H186</f>
        <v>643.53386</v>
      </c>
      <c r="I102" s="276">
        <f t="shared" si="4"/>
        <v>100</v>
      </c>
    </row>
    <row r="103" spans="1:9" ht="47.25">
      <c r="A103" s="36" t="str">
        <f>'11+'!A187</f>
        <v>Закупка товаров, работ и услуг для государственных (муниципальных) нужд</v>
      </c>
      <c r="B103" s="36"/>
      <c r="C103" s="35">
        <f>'11+'!C187</f>
        <v>10</v>
      </c>
      <c r="D103" s="35" t="str">
        <f>'11+'!D187</f>
        <v>06</v>
      </c>
      <c r="E103" s="35" t="str">
        <f>'11+'!E187</f>
        <v>01 4 01 00019</v>
      </c>
      <c r="F103" s="35" t="str">
        <f>'11+'!F187</f>
        <v>200</v>
      </c>
      <c r="G103" s="186">
        <f>+G104</f>
        <v>134.60000000000002</v>
      </c>
      <c r="H103" s="186">
        <f>+H104</f>
        <v>134.56765000000001</v>
      </c>
      <c r="I103" s="276">
        <f t="shared" si="4"/>
        <v>99.975965824665664</v>
      </c>
    </row>
    <row r="104" spans="1:9" ht="47.25">
      <c r="A104" s="36" t="str">
        <f>'11+'!A188</f>
        <v>Иные закупки товаров, работ и услуг для государственных (муниципальных) нужд</v>
      </c>
      <c r="B104" s="36"/>
      <c r="C104" s="35">
        <f>'11+'!C188</f>
        <v>10</v>
      </c>
      <c r="D104" s="35" t="str">
        <f>'11+'!D188</f>
        <v>06</v>
      </c>
      <c r="E104" s="35" t="str">
        <f>'11+'!E188</f>
        <v>01 4 01 00019</v>
      </c>
      <c r="F104" s="35" t="str">
        <f>'11+'!F188</f>
        <v>240</v>
      </c>
      <c r="G104" s="186">
        <f>+G105+G106</f>
        <v>134.60000000000002</v>
      </c>
      <c r="H104" s="186">
        <f>+H105+H106</f>
        <v>134.56765000000001</v>
      </c>
      <c r="I104" s="276">
        <f t="shared" si="4"/>
        <v>99.975965824665664</v>
      </c>
    </row>
    <row r="105" spans="1:9" ht="47.25">
      <c r="A105" s="36" t="str">
        <f>'11+'!A189</f>
        <v>Закупка товаров, работ, услкг в сфере информационно- коммуникационных технологий</v>
      </c>
      <c r="B105" s="36"/>
      <c r="C105" s="35">
        <f>'11+'!C189</f>
        <v>10</v>
      </c>
      <c r="D105" s="35" t="str">
        <f>'11+'!D189</f>
        <v>06</v>
      </c>
      <c r="E105" s="35" t="str">
        <f>'11+'!E189</f>
        <v>01 4 01 00019</v>
      </c>
      <c r="F105" s="35" t="str">
        <f>'11+'!F189</f>
        <v>242</v>
      </c>
      <c r="G105" s="186">
        <f>'11+'!G189</f>
        <v>91.4</v>
      </c>
      <c r="H105" s="186">
        <f>'11+'!H189</f>
        <v>91.367649999999998</v>
      </c>
      <c r="I105" s="276">
        <f t="shared" si="4"/>
        <v>99.96460612691466</v>
      </c>
    </row>
    <row r="106" spans="1:9" ht="47.25">
      <c r="A106" s="36" t="str">
        <f>'11+'!A190</f>
        <v>Прочая закупка товаров, работ и услуг для государственных (муниципальных) нужд</v>
      </c>
      <c r="B106" s="36"/>
      <c r="C106" s="35">
        <f>'11+'!C190</f>
        <v>10</v>
      </c>
      <c r="D106" s="35" t="str">
        <f>'11+'!D190</f>
        <v>06</v>
      </c>
      <c r="E106" s="35" t="str">
        <f>'11+'!E190</f>
        <v>01 4 01 00019</v>
      </c>
      <c r="F106" s="35" t="str">
        <f>'11+'!F190</f>
        <v>244</v>
      </c>
      <c r="G106" s="186">
        <f>'11+'!G190</f>
        <v>43.2</v>
      </c>
      <c r="H106" s="186">
        <f>'11+'!H190</f>
        <v>43.2</v>
      </c>
      <c r="I106" s="276">
        <f t="shared" si="4"/>
        <v>100</v>
      </c>
    </row>
    <row r="107" spans="1:9">
      <c r="A107" s="36" t="str">
        <f>'11+'!A191</f>
        <v>Иные бюджетные ассигнования</v>
      </c>
      <c r="B107" s="36"/>
      <c r="C107" s="35">
        <f>'11+'!C191</f>
        <v>10</v>
      </c>
      <c r="D107" s="35" t="str">
        <f>'11+'!D191</f>
        <v>06</v>
      </c>
      <c r="E107" s="35" t="str">
        <f>'11+'!E191</f>
        <v>01 4 01 00019</v>
      </c>
      <c r="F107" s="35" t="str">
        <f>'11+'!F191</f>
        <v>800</v>
      </c>
      <c r="G107" s="186">
        <f>+G108</f>
        <v>5</v>
      </c>
      <c r="H107" s="186">
        <f>+H108</f>
        <v>5</v>
      </c>
      <c r="I107" s="276">
        <f t="shared" si="4"/>
        <v>100</v>
      </c>
    </row>
    <row r="108" spans="1:9" ht="31.5">
      <c r="A108" s="36" t="str">
        <f>'11+'!A192</f>
        <v>Уплата налогов, сборов, и иных платежей</v>
      </c>
      <c r="B108" s="36"/>
      <c r="C108" s="35">
        <f>'11+'!C192</f>
        <v>10</v>
      </c>
      <c r="D108" s="35" t="str">
        <f>'11+'!D192</f>
        <v>06</v>
      </c>
      <c r="E108" s="35" t="str">
        <f>'11+'!E192</f>
        <v>01 4 01 00019</v>
      </c>
      <c r="F108" s="35" t="str">
        <f>'11+'!F192</f>
        <v>850</v>
      </c>
      <c r="G108" s="186">
        <f>+G109+G110</f>
        <v>5</v>
      </c>
      <c r="H108" s="186">
        <f>+H109+H110</f>
        <v>5</v>
      </c>
      <c r="I108" s="276">
        <f t="shared" si="4"/>
        <v>100</v>
      </c>
    </row>
    <row r="109" spans="1:9" ht="31.5">
      <c r="A109" s="36" t="str">
        <f>'11+'!A193</f>
        <v>Уплата налога на имущество организаций и земельного налога</v>
      </c>
      <c r="B109" s="36"/>
      <c r="C109" s="35">
        <f>'11+'!C193</f>
        <v>10</v>
      </c>
      <c r="D109" s="35" t="str">
        <f>'11+'!D193</f>
        <v>06</v>
      </c>
      <c r="E109" s="35" t="str">
        <f>'11+'!E193</f>
        <v>01 4 01 00019</v>
      </c>
      <c r="F109" s="35" t="str">
        <f>'11+'!F193</f>
        <v>851</v>
      </c>
      <c r="G109" s="186">
        <f>'11+'!G193</f>
        <v>5</v>
      </c>
      <c r="H109" s="186">
        <f>'11+'!H193</f>
        <v>5</v>
      </c>
      <c r="I109" s="276">
        <f t="shared" si="4"/>
        <v>100</v>
      </c>
    </row>
    <row r="110" spans="1:9" s="102" customFormat="1" ht="26.25" customHeight="1">
      <c r="A110" s="103" t="str">
        <f>+'11+'!A194</f>
        <v>Уплата иных платежей</v>
      </c>
      <c r="B110" s="101" t="str">
        <f>+'11+'!B194</f>
        <v>804</v>
      </c>
      <c r="C110" s="101">
        <f>+'11+'!C194</f>
        <v>10</v>
      </c>
      <c r="D110" s="101" t="str">
        <f>+'11+'!D194</f>
        <v>06</v>
      </c>
      <c r="E110" s="101" t="str">
        <f>+'11+'!E194</f>
        <v>01 4 01 00019</v>
      </c>
      <c r="F110" s="101" t="str">
        <f>+'11+'!F194</f>
        <v>853</v>
      </c>
      <c r="G110" s="187">
        <f>+'11+'!G194</f>
        <v>0</v>
      </c>
      <c r="H110" s="187">
        <f>+'11+'!H194</f>
        <v>0</v>
      </c>
      <c r="I110" s="276" t="e">
        <f t="shared" si="4"/>
        <v>#DIV/0!</v>
      </c>
    </row>
    <row r="111" spans="1:9" ht="94.5">
      <c r="A111" s="36" t="str">
        <f>'11+'!A195</f>
        <v xml:space="preserve">Основное мероприятие: Осуществление государственных полномочий по организации деятельности органов управления социальной защиты населения </v>
      </c>
      <c r="B111" s="36"/>
      <c r="C111" s="35">
        <f>'11+'!C195</f>
        <v>10</v>
      </c>
      <c r="D111" s="35" t="str">
        <f>'11+'!D195</f>
        <v>06</v>
      </c>
      <c r="E111" s="35" t="str">
        <f>'11+'!E195</f>
        <v>01 4 02 00000</v>
      </c>
      <c r="F111" s="35">
        <f>'11+'!F195</f>
        <v>0</v>
      </c>
      <c r="G111" s="186">
        <f>+G112</f>
        <v>295.3</v>
      </c>
      <c r="H111" s="186">
        <f>+H112</f>
        <v>295.3</v>
      </c>
      <c r="I111" s="276">
        <f t="shared" si="4"/>
        <v>100</v>
      </c>
    </row>
    <row r="112" spans="1:9" ht="94.5">
      <c r="A112" s="36" t="str">
        <f>'11+'!A196</f>
        <v>Выполнение передаваемых государственных полномочий в соответствии с действующим законодательством по расчету предоставления жилищных субсидий гражданам</v>
      </c>
      <c r="B112" s="36"/>
      <c r="C112" s="35" t="str">
        <f>'11+'!C196</f>
        <v>10</v>
      </c>
      <c r="D112" s="35" t="str">
        <f>'11+'!D196</f>
        <v>06</v>
      </c>
      <c r="E112" s="35" t="str">
        <f>'11+'!E196</f>
        <v>01 4 02 76040</v>
      </c>
      <c r="F112" s="35" t="str">
        <f>'11+'!F196</f>
        <v xml:space="preserve">   </v>
      </c>
      <c r="G112" s="186">
        <f>+G113+G116</f>
        <v>295.3</v>
      </c>
      <c r="H112" s="186">
        <f>+H113+H116</f>
        <v>295.3</v>
      </c>
      <c r="I112" s="276">
        <f t="shared" si="4"/>
        <v>100</v>
      </c>
    </row>
    <row r="113" spans="1:9">
      <c r="A113" s="36" t="str">
        <f>'11+'!A197</f>
        <v>Межбюджетные трансферты</v>
      </c>
      <c r="B113" s="36"/>
      <c r="C113" s="35" t="str">
        <f>'11+'!C197</f>
        <v>10</v>
      </c>
      <c r="D113" s="35" t="str">
        <f>'11+'!D197</f>
        <v>06</v>
      </c>
      <c r="E113" s="35" t="str">
        <f>'11+'!E197</f>
        <v>01 4 02 76040</v>
      </c>
      <c r="F113" s="35" t="str">
        <f>'11+'!F197</f>
        <v>100</v>
      </c>
      <c r="G113" s="186">
        <f>+G114</f>
        <v>0</v>
      </c>
      <c r="H113" s="186">
        <f>+H114</f>
        <v>0</v>
      </c>
      <c r="I113" s="276" t="e">
        <f t="shared" si="4"/>
        <v>#DIV/0!</v>
      </c>
    </row>
    <row r="114" spans="1:9" ht="31.5">
      <c r="A114" s="36" t="str">
        <f>'11+'!A198</f>
        <v>Расходы на выплаты персоналу казенных учреждений</v>
      </c>
      <c r="B114" s="36"/>
      <c r="C114" s="35" t="str">
        <f>'11+'!C198</f>
        <v>10</v>
      </c>
      <c r="D114" s="35" t="str">
        <f>'11+'!D198</f>
        <v>06</v>
      </c>
      <c r="E114" s="35" t="str">
        <f>'11+'!E198</f>
        <v>01 4 02 76040</v>
      </c>
      <c r="F114" s="35" t="str">
        <f>'11+'!F198</f>
        <v>110</v>
      </c>
      <c r="G114" s="186">
        <f>+G115</f>
        <v>0</v>
      </c>
      <c r="H114" s="186">
        <f>+H115</f>
        <v>0</v>
      </c>
      <c r="I114" s="276" t="e">
        <f t="shared" si="4"/>
        <v>#DIV/0!</v>
      </c>
    </row>
    <row r="115" spans="1:9" ht="47.25">
      <c r="A115" s="36" t="str">
        <f>'11+'!A199</f>
        <v>Иные выплаты персоналу, за исключением фонда оплаты труда</v>
      </c>
      <c r="B115" s="36"/>
      <c r="C115" s="35" t="str">
        <f>'11+'!C199</f>
        <v>10</v>
      </c>
      <c r="D115" s="35" t="str">
        <f>'11+'!D199</f>
        <v>06</v>
      </c>
      <c r="E115" s="35" t="str">
        <f>'11+'!E199</f>
        <v>01 4 02 76040</v>
      </c>
      <c r="F115" s="35" t="str">
        <f>'11+'!F199</f>
        <v>112</v>
      </c>
      <c r="G115" s="186">
        <f>'11+'!G199</f>
        <v>0</v>
      </c>
      <c r="H115" s="186">
        <f>'11+'!H199</f>
        <v>0</v>
      </c>
      <c r="I115" s="276" t="e">
        <f t="shared" si="4"/>
        <v>#DIV/0!</v>
      </c>
    </row>
    <row r="116" spans="1:9" ht="47.25">
      <c r="A116" s="36" t="str">
        <f>'11+'!A200</f>
        <v>Закупка товаров, работ и услуг для государственных (муниципальных) нужд</v>
      </c>
      <c r="B116" s="36"/>
      <c r="C116" s="35">
        <f>'11+'!C200</f>
        <v>10</v>
      </c>
      <c r="D116" s="35" t="str">
        <f>'11+'!D200</f>
        <v>06</v>
      </c>
      <c r="E116" s="35" t="str">
        <f>'11+'!E200</f>
        <v>01 4 02 76040</v>
      </c>
      <c r="F116" s="35" t="str">
        <f>'11+'!F200</f>
        <v>200</v>
      </c>
      <c r="G116" s="186">
        <f>+G117+G118</f>
        <v>295.3</v>
      </c>
      <c r="H116" s="186">
        <f>+H117+H118</f>
        <v>295.3</v>
      </c>
      <c r="I116" s="276">
        <f t="shared" si="4"/>
        <v>100</v>
      </c>
    </row>
    <row r="117" spans="1:9" ht="47.25">
      <c r="A117" s="36" t="str">
        <f>'11+'!A201</f>
        <v>Закупка товаров, работ, услкг в сфере информационно- коммуникационных технологий</v>
      </c>
      <c r="B117" s="36"/>
      <c r="C117" s="35" t="str">
        <f>'11+'!C201</f>
        <v>10</v>
      </c>
      <c r="D117" s="35" t="str">
        <f>'11+'!D201</f>
        <v>06</v>
      </c>
      <c r="E117" s="35" t="str">
        <f>'11+'!E201</f>
        <v>01 4 02 76040</v>
      </c>
      <c r="F117" s="35" t="str">
        <f>'11+'!F201</f>
        <v>242</v>
      </c>
      <c r="G117" s="186">
        <f>'11+'!G201</f>
        <v>20.3</v>
      </c>
      <c r="H117" s="186">
        <f>'11+'!H201</f>
        <v>20.3</v>
      </c>
      <c r="I117" s="276">
        <f t="shared" si="4"/>
        <v>100</v>
      </c>
    </row>
    <row r="118" spans="1:9" ht="47.25">
      <c r="A118" s="36" t="str">
        <f>'11+'!A202</f>
        <v>Прочая закупка товаров, работ и услуг для государственных (муниципальных) нужд</v>
      </c>
      <c r="B118" s="36"/>
      <c r="C118" s="35" t="str">
        <f>'11+'!C202</f>
        <v>10</v>
      </c>
      <c r="D118" s="35" t="str">
        <f>'11+'!D202</f>
        <v>06</v>
      </c>
      <c r="E118" s="35" t="str">
        <f>'11+'!E202</f>
        <v>01 4 02 76040</v>
      </c>
      <c r="F118" s="35" t="str">
        <f>'11+'!F202</f>
        <v>244</v>
      </c>
      <c r="G118" s="186">
        <f>'11+'!G202</f>
        <v>275</v>
      </c>
      <c r="H118" s="186">
        <f>'11+'!H202</f>
        <v>275</v>
      </c>
      <c r="I118" s="276">
        <f t="shared" si="4"/>
        <v>100</v>
      </c>
    </row>
    <row r="119" spans="1:9" s="39" customFormat="1" ht="31.5">
      <c r="A119" s="120" t="s">
        <v>588</v>
      </c>
      <c r="B119" s="120"/>
      <c r="C119" s="41"/>
      <c r="D119" s="41"/>
      <c r="E119" s="41" t="s">
        <v>393</v>
      </c>
      <c r="F119" s="41"/>
      <c r="G119" s="180">
        <f>G120+G126+G132</f>
        <v>66</v>
      </c>
      <c r="H119" s="180">
        <f>H120+H126+H132</f>
        <v>66</v>
      </c>
      <c r="I119" s="276">
        <f t="shared" si="4"/>
        <v>100</v>
      </c>
    </row>
    <row r="120" spans="1:9" ht="63" hidden="1">
      <c r="A120" s="36" t="str">
        <f>+'11+'!A441</f>
        <v>Предупреждение и ликвидация последствий чрезвычайных ситуаций реализация мер пожарной безопасности</v>
      </c>
      <c r="B120" s="36"/>
      <c r="C120" s="35" t="str">
        <f>+'11+'!C441</f>
        <v>01</v>
      </c>
      <c r="D120" s="35" t="str">
        <f>+'11+'!D441</f>
        <v>04</v>
      </c>
      <c r="E120" s="35" t="str">
        <f>+'11+'!E441</f>
        <v>77 1 00 00000</v>
      </c>
      <c r="F120" s="35">
        <f>+'11+'!F441</f>
        <v>0</v>
      </c>
      <c r="G120" s="186">
        <f t="shared" ref="G120:H124" si="5">+G121</f>
        <v>0</v>
      </c>
      <c r="H120" s="186">
        <f t="shared" si="5"/>
        <v>0</v>
      </c>
      <c r="I120" s="276" t="e">
        <f t="shared" si="4"/>
        <v>#DIV/0!</v>
      </c>
    </row>
    <row r="121" spans="1:9" ht="31.5" hidden="1">
      <c r="A121" s="36" t="str">
        <f>+'11+'!A442</f>
        <v>Основное мероприятие : "резервные фонды"</v>
      </c>
      <c r="B121" s="36"/>
      <c r="C121" s="35" t="str">
        <f>+'11+'!C442</f>
        <v>01</v>
      </c>
      <c r="D121" s="35" t="str">
        <f>+'11+'!D442</f>
        <v>04</v>
      </c>
      <c r="E121" s="35" t="str">
        <f>+'11+'!E442</f>
        <v>77 1 01 00000</v>
      </c>
      <c r="F121" s="35">
        <f>+'11+'!F442</f>
        <v>0</v>
      </c>
      <c r="G121" s="186">
        <f t="shared" si="5"/>
        <v>0</v>
      </c>
      <c r="H121" s="186">
        <f t="shared" si="5"/>
        <v>0</v>
      </c>
      <c r="I121" s="276" t="e">
        <f t="shared" si="4"/>
        <v>#DIV/0!</v>
      </c>
    </row>
    <row r="122" spans="1:9" hidden="1">
      <c r="A122" s="36" t="str">
        <f>+'11+'!A443</f>
        <v>Резервные средства</v>
      </c>
      <c r="B122" s="36"/>
      <c r="C122" s="35" t="str">
        <f>+'11+'!C443</f>
        <v>01</v>
      </c>
      <c r="D122" s="35" t="str">
        <f>+'11+'!D443</f>
        <v>04</v>
      </c>
      <c r="E122" s="35" t="str">
        <f>+'11+'!E443</f>
        <v>77 1 01 07008</v>
      </c>
      <c r="F122" s="35">
        <f>+'11+'!F443</f>
        <v>0</v>
      </c>
      <c r="G122" s="186">
        <f t="shared" si="5"/>
        <v>0</v>
      </c>
      <c r="H122" s="186">
        <f t="shared" si="5"/>
        <v>0</v>
      </c>
      <c r="I122" s="276" t="e">
        <f t="shared" si="4"/>
        <v>#DIV/0!</v>
      </c>
    </row>
    <row r="123" spans="1:9" ht="47.25" hidden="1">
      <c r="A123" s="36" t="str">
        <f>+'11+'!A444</f>
        <v>Закупка товаров, работ и услуг для государственных (муниципальных) нужд</v>
      </c>
      <c r="B123" s="36"/>
      <c r="C123" s="35" t="str">
        <f>+'11+'!C444</f>
        <v>01</v>
      </c>
      <c r="D123" s="35" t="str">
        <f>+'11+'!D444</f>
        <v>04</v>
      </c>
      <c r="E123" s="35" t="str">
        <f>+'11+'!E444</f>
        <v>77 1 01 07008</v>
      </c>
      <c r="F123" s="35" t="str">
        <f>+'11+'!F444</f>
        <v>200</v>
      </c>
      <c r="G123" s="186">
        <f t="shared" si="5"/>
        <v>0</v>
      </c>
      <c r="H123" s="186">
        <f t="shared" si="5"/>
        <v>0</v>
      </c>
      <c r="I123" s="276" t="e">
        <f t="shared" si="4"/>
        <v>#DIV/0!</v>
      </c>
    </row>
    <row r="124" spans="1:9" ht="47.25" hidden="1">
      <c r="A124" s="36" t="str">
        <f>+'11+'!A445</f>
        <v>Иные закупки товаров, работ и услуг для государственных (муниципальных) нужд</v>
      </c>
      <c r="B124" s="36"/>
      <c r="C124" s="35" t="str">
        <f>+'11+'!C445</f>
        <v>01</v>
      </c>
      <c r="D124" s="35" t="str">
        <f>+'11+'!D445</f>
        <v>04</v>
      </c>
      <c r="E124" s="35" t="str">
        <f>+'11+'!E445</f>
        <v>77 1 01 07008</v>
      </c>
      <c r="F124" s="35" t="str">
        <f>+'11+'!F445</f>
        <v>240</v>
      </c>
      <c r="G124" s="186">
        <f t="shared" si="5"/>
        <v>0</v>
      </c>
      <c r="H124" s="186">
        <f t="shared" si="5"/>
        <v>0</v>
      </c>
      <c r="I124" s="276" t="e">
        <f t="shared" si="4"/>
        <v>#DIV/0!</v>
      </c>
    </row>
    <row r="125" spans="1:9" ht="47.25" hidden="1">
      <c r="A125" s="36" t="str">
        <f>+'11+'!A446</f>
        <v>Прочая закупка товаров, работ и услуг для государственных (муниципальных) нужд</v>
      </c>
      <c r="B125" s="36"/>
      <c r="C125" s="35" t="str">
        <f>+'11+'!C446</f>
        <v>01</v>
      </c>
      <c r="D125" s="35" t="str">
        <f>+'11+'!D446</f>
        <v>04</v>
      </c>
      <c r="E125" s="35" t="str">
        <f>+'11+'!E446</f>
        <v>77 1 01 07008</v>
      </c>
      <c r="F125" s="35" t="str">
        <f>+'11+'!F446</f>
        <v>244</v>
      </c>
      <c r="I125" s="276" t="e">
        <f t="shared" si="4"/>
        <v>#DIV/0!</v>
      </c>
    </row>
    <row r="126" spans="1:9" hidden="1">
      <c r="A126" s="36" t="str">
        <f>+'11+'!A453</f>
        <v>Резервные фонды</v>
      </c>
      <c r="B126" s="36"/>
      <c r="C126" s="35" t="str">
        <f>+'11+'!C453</f>
        <v>01</v>
      </c>
      <c r="D126" s="35" t="str">
        <f>+'11+'!D453</f>
        <v>11</v>
      </c>
      <c r="E126" s="35" t="str">
        <f>+'11+'!E453</f>
        <v xml:space="preserve">         </v>
      </c>
      <c r="F126" s="35" t="str">
        <f>+'11+'!F453</f>
        <v xml:space="preserve">   </v>
      </c>
      <c r="G126" s="186">
        <f t="shared" ref="G126:H130" si="6">+G127</f>
        <v>0</v>
      </c>
      <c r="H126" s="186">
        <f t="shared" si="6"/>
        <v>0</v>
      </c>
      <c r="I126" s="276" t="e">
        <f t="shared" si="4"/>
        <v>#DIV/0!</v>
      </c>
    </row>
    <row r="127" spans="1:9" hidden="1">
      <c r="A127" s="36" t="str">
        <f>+'11+'!A454</f>
        <v>Программа "Безопасность"</v>
      </c>
      <c r="B127" s="36"/>
      <c r="C127" s="35" t="str">
        <f>+'11+'!C454</f>
        <v>01</v>
      </c>
      <c r="D127" s="35" t="str">
        <f>+'11+'!D454</f>
        <v>11</v>
      </c>
      <c r="E127" s="35" t="str">
        <f>+'11+'!E454</f>
        <v>77 0 00 00000</v>
      </c>
      <c r="F127" s="35" t="str">
        <f>+'11+'!F454</f>
        <v xml:space="preserve">   </v>
      </c>
      <c r="G127" s="186">
        <f t="shared" si="6"/>
        <v>0</v>
      </c>
      <c r="H127" s="186">
        <f t="shared" si="6"/>
        <v>0</v>
      </c>
      <c r="I127" s="276" t="e">
        <f t="shared" si="4"/>
        <v>#DIV/0!</v>
      </c>
    </row>
    <row r="128" spans="1:9" ht="63" hidden="1">
      <c r="A128" s="36" t="str">
        <f>+'11+'!A455</f>
        <v>Предупреждение и ликвидация последствий чрезвычайных ситуаций реализация мер пожарной безопасности</v>
      </c>
      <c r="B128" s="36"/>
      <c r="C128" s="35" t="str">
        <f>+'11+'!C455</f>
        <v>01</v>
      </c>
      <c r="D128" s="35" t="str">
        <f>+'11+'!D455</f>
        <v>11</v>
      </c>
      <c r="E128" s="35" t="str">
        <f>+'11+'!E455</f>
        <v>77 1 00 00000</v>
      </c>
      <c r="F128" s="35" t="str">
        <f>+'11+'!F455</f>
        <v xml:space="preserve">   </v>
      </c>
      <c r="G128" s="186">
        <f t="shared" si="6"/>
        <v>0</v>
      </c>
      <c r="H128" s="186">
        <f t="shared" si="6"/>
        <v>0</v>
      </c>
      <c r="I128" s="276" t="e">
        <f t="shared" si="4"/>
        <v>#DIV/0!</v>
      </c>
    </row>
    <row r="129" spans="1:9" ht="31.5" hidden="1">
      <c r="A129" s="36" t="str">
        <f>+'11+'!A456</f>
        <v>Основное мероприятие : "резервные фонды"</v>
      </c>
      <c r="B129" s="36"/>
      <c r="C129" s="35" t="str">
        <f>+'11+'!C456</f>
        <v>01</v>
      </c>
      <c r="D129" s="35" t="str">
        <f>+'11+'!D456</f>
        <v>11</v>
      </c>
      <c r="E129" s="35" t="str">
        <f>+'11+'!E456</f>
        <v>77 1 01 00000</v>
      </c>
      <c r="F129" s="35">
        <f>+'11+'!F456</f>
        <v>0</v>
      </c>
      <c r="G129" s="186">
        <f t="shared" si="6"/>
        <v>0</v>
      </c>
      <c r="H129" s="186">
        <f t="shared" si="6"/>
        <v>0</v>
      </c>
      <c r="I129" s="276" t="e">
        <f t="shared" si="4"/>
        <v>#DIV/0!</v>
      </c>
    </row>
    <row r="130" spans="1:9" hidden="1">
      <c r="A130" s="36" t="str">
        <f>+'11+'!A457</f>
        <v>Иные бюджетные ассигнования</v>
      </c>
      <c r="B130" s="36"/>
      <c r="C130" s="35" t="str">
        <f>+'11+'!C457</f>
        <v>01</v>
      </c>
      <c r="D130" s="35" t="str">
        <f>+'11+'!D457</f>
        <v>11</v>
      </c>
      <c r="E130" s="35" t="str">
        <f>+'11+'!E457</f>
        <v>77 1 01 07008</v>
      </c>
      <c r="F130" s="35" t="str">
        <f>+'11+'!F457</f>
        <v>300</v>
      </c>
      <c r="G130" s="186">
        <f t="shared" si="6"/>
        <v>0</v>
      </c>
      <c r="H130" s="186">
        <f t="shared" si="6"/>
        <v>0</v>
      </c>
      <c r="I130" s="276" t="e">
        <f t="shared" si="4"/>
        <v>#DIV/0!</v>
      </c>
    </row>
    <row r="131" spans="1:9" hidden="1">
      <c r="A131" s="36" t="str">
        <f>+'11+'!A458</f>
        <v>Резервные средства</v>
      </c>
      <c r="B131" s="36"/>
      <c r="C131" s="35" t="str">
        <f>+'11+'!C458</f>
        <v>01</v>
      </c>
      <c r="D131" s="35" t="str">
        <f>+'11+'!D458</f>
        <v>11</v>
      </c>
      <c r="E131" s="35" t="str">
        <f>+'11+'!E458</f>
        <v>77 1 01 07008</v>
      </c>
      <c r="F131" s="35" t="str">
        <f>+'11+'!F458</f>
        <v>360</v>
      </c>
      <c r="I131" s="276" t="e">
        <f t="shared" si="4"/>
        <v>#DIV/0!</v>
      </c>
    </row>
    <row r="132" spans="1:9" ht="31.5">
      <c r="A132" s="36" t="str">
        <f>+'11+'!A482</f>
        <v>Подпрограмма "Профилактика правонарушений"</v>
      </c>
      <c r="B132" s="36"/>
      <c r="C132" s="35" t="str">
        <f>+'11+'!C482</f>
        <v>01</v>
      </c>
      <c r="D132" s="35" t="str">
        <f>+'11+'!D482</f>
        <v>13</v>
      </c>
      <c r="E132" s="35" t="str">
        <f>+'11+'!E482</f>
        <v>02 2 00 00000</v>
      </c>
      <c r="F132" s="35" t="str">
        <f>+'11+'!F482</f>
        <v xml:space="preserve">   </v>
      </c>
      <c r="G132" s="186">
        <f t="shared" ref="G132:H135" si="7">+G133</f>
        <v>66</v>
      </c>
      <c r="H132" s="186">
        <f t="shared" si="7"/>
        <v>66</v>
      </c>
      <c r="I132" s="276">
        <f t="shared" si="4"/>
        <v>100</v>
      </c>
    </row>
    <row r="133" spans="1:9" ht="94.5">
      <c r="A133" s="36" t="str">
        <f>+'11+'!A483</f>
        <v>Основное мероприятие: Осуществление отдельных государственных полномочий по профилактике безнадзорности и правонарушений несовершеннолетних</v>
      </c>
      <c r="B133" s="36"/>
      <c r="C133" s="35" t="str">
        <f>+'11+'!C483</f>
        <v>01</v>
      </c>
      <c r="D133" s="35" t="str">
        <f>+'11+'!D483</f>
        <v>13</v>
      </c>
      <c r="E133" s="35" t="str">
        <f>+'11+'!E483</f>
        <v>02 2 01 00000</v>
      </c>
      <c r="F133" s="35">
        <f>+'11+'!F483</f>
        <v>0</v>
      </c>
      <c r="G133" s="186">
        <f t="shared" si="7"/>
        <v>66</v>
      </c>
      <c r="H133" s="186">
        <f t="shared" si="7"/>
        <v>66</v>
      </c>
      <c r="I133" s="276">
        <f t="shared" si="4"/>
        <v>100</v>
      </c>
    </row>
    <row r="134" spans="1:9" ht="47.25">
      <c r="A134" s="36" t="str">
        <f>+'11+'!A484</f>
        <v>Закупка товаров, работ и услуг для государственных (муниципальных) нужд</v>
      </c>
      <c r="B134" s="36"/>
      <c r="C134" s="35" t="str">
        <f>+'11+'!C484</f>
        <v>01</v>
      </c>
      <c r="D134" s="35" t="str">
        <f>+'11+'!D484</f>
        <v>13</v>
      </c>
      <c r="E134" s="35" t="str">
        <f>+'11+'!E484</f>
        <v>02 2 01 04016</v>
      </c>
      <c r="F134" s="35">
        <f>+'11+'!F484</f>
        <v>200</v>
      </c>
      <c r="G134" s="186">
        <f t="shared" si="7"/>
        <v>66</v>
      </c>
      <c r="H134" s="186">
        <f t="shared" si="7"/>
        <v>66</v>
      </c>
      <c r="I134" s="276">
        <f t="shared" si="4"/>
        <v>100</v>
      </c>
    </row>
    <row r="135" spans="1:9" ht="47.25">
      <c r="A135" s="36" t="str">
        <f>+'11+'!A485</f>
        <v>Иные закупки товаров, работ и услуг для государственных (муниципальных) нужд</v>
      </c>
      <c r="B135" s="36"/>
      <c r="C135" s="35" t="str">
        <f>+'11+'!C485</f>
        <v>01</v>
      </c>
      <c r="D135" s="35" t="str">
        <f>+'11+'!D485</f>
        <v>13</v>
      </c>
      <c r="E135" s="35" t="str">
        <f>+'11+'!E485</f>
        <v>02 2 01 04016</v>
      </c>
      <c r="F135" s="35">
        <f>+'11+'!F485</f>
        <v>240</v>
      </c>
      <c r="G135" s="186">
        <f t="shared" si="7"/>
        <v>66</v>
      </c>
      <c r="H135" s="186">
        <f t="shared" si="7"/>
        <v>66</v>
      </c>
      <c r="I135" s="276">
        <f t="shared" si="4"/>
        <v>100</v>
      </c>
    </row>
    <row r="136" spans="1:9" ht="47.25">
      <c r="A136" s="36" t="str">
        <f>+'11+'!A486</f>
        <v>Прочая закупка товаров, работ и услуг для государственных (муниципальных) нужд</v>
      </c>
      <c r="B136" s="36"/>
      <c r="C136" s="35" t="str">
        <f>+'11+'!C486</f>
        <v>01</v>
      </c>
      <c r="D136" s="35" t="str">
        <f>+'11+'!D486</f>
        <v>13</v>
      </c>
      <c r="E136" s="35" t="str">
        <f>+'11+'!E486</f>
        <v>02 2 01 04016</v>
      </c>
      <c r="F136" s="35">
        <f>+'11+'!F486</f>
        <v>244</v>
      </c>
      <c r="G136" s="186">
        <f>+'11+'!G486</f>
        <v>66</v>
      </c>
      <c r="H136" s="186">
        <f>+'11+'!H486</f>
        <v>66</v>
      </c>
      <c r="I136" s="276">
        <f t="shared" si="4"/>
        <v>100</v>
      </c>
    </row>
    <row r="137" spans="1:9" s="39" customFormat="1" ht="38.25" customHeight="1">
      <c r="A137" s="120" t="s">
        <v>257</v>
      </c>
      <c r="B137" s="120"/>
      <c r="C137" s="41"/>
      <c r="D137" s="41"/>
      <c r="E137" s="41" t="str">
        <f>+'11+'!E586</f>
        <v>03 1 01 75030</v>
      </c>
      <c r="F137" s="41" t="str">
        <f>+'11+'!F586</f>
        <v>244</v>
      </c>
      <c r="G137" s="180">
        <f>G138+G143+G151</f>
        <v>2606.5910800000001</v>
      </c>
      <c r="H137" s="180">
        <f>H138+H143+H151</f>
        <v>2523.4803099999999</v>
      </c>
      <c r="I137" s="276">
        <f t="shared" si="4"/>
        <v>96.811514831087337</v>
      </c>
    </row>
    <row r="138" spans="1:9" s="39" customFormat="1">
      <c r="A138" s="36" t="str">
        <f>+'11+'!A580</f>
        <v>Коммунальное хозяйство</v>
      </c>
      <c r="B138" s="36"/>
      <c r="C138" s="105" t="str">
        <f>+'11+'!C580</f>
        <v>05</v>
      </c>
      <c r="D138" s="105" t="str">
        <f>+'11+'!D580</f>
        <v>02</v>
      </c>
      <c r="E138" s="105">
        <f>+'11+'!E580</f>
        <v>0</v>
      </c>
      <c r="F138" s="105">
        <f>+'11+'!F580</f>
        <v>0</v>
      </c>
      <c r="G138" s="187">
        <f>+'11+'!G580</f>
        <v>1368</v>
      </c>
      <c r="H138" s="187">
        <f>+'11+'!H580</f>
        <v>1368</v>
      </c>
      <c r="I138" s="276">
        <f t="shared" si="4"/>
        <v>100</v>
      </c>
    </row>
    <row r="139" spans="1:9" s="39" customFormat="1">
      <c r="A139" s="36" t="str">
        <f>+'11+'!A581</f>
        <v>Международное сотрудничество</v>
      </c>
      <c r="B139" s="36"/>
      <c r="C139" s="105" t="str">
        <f>+'11+'!C581</f>
        <v>05</v>
      </c>
      <c r="D139" s="105" t="str">
        <f>+'11+'!D581</f>
        <v>02</v>
      </c>
      <c r="E139" s="105" t="str">
        <f>+'11+'!E581</f>
        <v>03 0 00 00000</v>
      </c>
      <c r="F139" s="105">
        <f>+'11+'!F581</f>
        <v>0</v>
      </c>
      <c r="G139" s="187">
        <f>+'11+'!G581</f>
        <v>1368</v>
      </c>
      <c r="H139" s="187">
        <f>+'11+'!H581</f>
        <v>1368</v>
      </c>
      <c r="I139" s="276">
        <f t="shared" si="4"/>
        <v>100</v>
      </c>
    </row>
    <row r="140" spans="1:9" s="39" customFormat="1" ht="47.25">
      <c r="A140" s="36" t="s">
        <v>664</v>
      </c>
      <c r="B140" s="36"/>
      <c r="C140" s="105" t="str">
        <f>+'11+'!C582</f>
        <v>05</v>
      </c>
      <c r="D140" s="105" t="str">
        <f>+'11+'!D582</f>
        <v>02</v>
      </c>
      <c r="E140" s="105" t="str">
        <f>+'11+'!E582</f>
        <v>03 1 00 00000</v>
      </c>
      <c r="F140" s="105">
        <f>+'11+'!F582</f>
        <v>0</v>
      </c>
      <c r="G140" s="187">
        <f>+'11+'!G582</f>
        <v>1368</v>
      </c>
      <c r="H140" s="187">
        <f>+'11+'!H582</f>
        <v>1368</v>
      </c>
      <c r="I140" s="276">
        <f t="shared" si="4"/>
        <v>100</v>
      </c>
    </row>
    <row r="141" spans="1:9" s="39" customFormat="1" ht="47.25">
      <c r="A141" s="36" t="str">
        <f>+'11+'!A583</f>
        <v>Субсидии на строительство и реконструкцию локальных систем водоснабжения</v>
      </c>
      <c r="B141" s="36"/>
      <c r="C141" s="105" t="str">
        <f>+'11+'!C583</f>
        <v>05</v>
      </c>
      <c r="D141" s="105" t="str">
        <f>+'11+'!D583</f>
        <v>02</v>
      </c>
      <c r="E141" s="105" t="str">
        <f>+'11+'!E583</f>
        <v>03 1 01 00000</v>
      </c>
      <c r="F141" s="105">
        <f>+'11+'!F583</f>
        <v>0</v>
      </c>
      <c r="G141" s="187">
        <f>+'11+'!G583</f>
        <v>1368</v>
      </c>
      <c r="H141" s="187">
        <f>+'11+'!H583</f>
        <v>1368</v>
      </c>
      <c r="I141" s="276">
        <f t="shared" si="4"/>
        <v>100</v>
      </c>
    </row>
    <row r="142" spans="1:9" s="39" customFormat="1" ht="47.25">
      <c r="A142" s="36" t="str">
        <f>+'11+'!A584</f>
        <v>Закупка товаров, работ и услуг для государственных (муниципальных) нужд</v>
      </c>
      <c r="B142" s="36"/>
      <c r="C142" s="105" t="str">
        <f>+'11+'!C584</f>
        <v>05</v>
      </c>
      <c r="D142" s="105" t="str">
        <f>+'11+'!D584</f>
        <v>02</v>
      </c>
      <c r="E142" s="105" t="str">
        <f>+'11+'!E584</f>
        <v>03 1 01 75030</v>
      </c>
      <c r="F142" s="105" t="str">
        <f>+'11+'!F584</f>
        <v>200</v>
      </c>
      <c r="G142" s="187">
        <f>+'11+'!G584</f>
        <v>50</v>
      </c>
      <c r="H142" s="187">
        <f>+'11+'!H584</f>
        <v>50</v>
      </c>
      <c r="I142" s="276">
        <f t="shared" si="4"/>
        <v>100</v>
      </c>
    </row>
    <row r="143" spans="1:9">
      <c r="A143" s="36" t="str">
        <f>+'11+'!A590</f>
        <v>Благоустройство</v>
      </c>
      <c r="B143" s="36"/>
      <c r="C143" s="35" t="str">
        <f>+'11+'!C590</f>
        <v>05</v>
      </c>
      <c r="D143" s="35" t="str">
        <f>+'11+'!D590</f>
        <v>03</v>
      </c>
      <c r="E143" s="35">
        <f>+'11+'!E590</f>
        <v>0</v>
      </c>
      <c r="F143" s="35">
        <f>+'11+'!F590</f>
        <v>0</v>
      </c>
      <c r="G143" s="186">
        <f t="shared" ref="G143:H146" si="8">+G144</f>
        <v>641.9</v>
      </c>
      <c r="H143" s="186">
        <f t="shared" si="8"/>
        <v>641.87130999999999</v>
      </c>
      <c r="I143" s="276">
        <f t="shared" si="4"/>
        <v>99.995530456457388</v>
      </c>
    </row>
    <row r="144" spans="1:9" ht="47.25">
      <c r="A144" s="36" t="str">
        <f>+'11+'!A591</f>
        <v>Программа "Содержание и развитие муниципального хозяйства"</v>
      </c>
      <c r="B144" s="36"/>
      <c r="C144" s="35" t="str">
        <f>+'11+'!C591</f>
        <v>05</v>
      </c>
      <c r="D144" s="35" t="str">
        <f>+'11+'!D591</f>
        <v>03</v>
      </c>
      <c r="E144" s="35" t="str">
        <f>+'11+'!E591</f>
        <v>03 0 00 00000</v>
      </c>
      <c r="F144" s="35">
        <f>+'11+'!F591</f>
        <v>0</v>
      </c>
      <c r="G144" s="186">
        <f t="shared" si="8"/>
        <v>641.9</v>
      </c>
      <c r="H144" s="186">
        <f t="shared" si="8"/>
        <v>641.87130999999999</v>
      </c>
      <c r="I144" s="276">
        <f t="shared" si="4"/>
        <v>99.995530456457388</v>
      </c>
    </row>
    <row r="145" spans="1:9">
      <c r="A145" s="36" t="str">
        <f>+'11+'!A592</f>
        <v>Подпрограмма "Благоустройство"</v>
      </c>
      <c r="B145" s="36"/>
      <c r="C145" s="35" t="str">
        <f>+'11+'!C592</f>
        <v>05</v>
      </c>
      <c r="D145" s="35" t="str">
        <f>+'11+'!D592</f>
        <v>03</v>
      </c>
      <c r="E145" s="35" t="str">
        <f>+'11+'!E592</f>
        <v>03 1 00 00000</v>
      </c>
      <c r="F145" s="35">
        <f>+'11+'!F592</f>
        <v>0</v>
      </c>
      <c r="G145" s="186">
        <f t="shared" si="8"/>
        <v>641.9</v>
      </c>
      <c r="H145" s="186">
        <f t="shared" si="8"/>
        <v>641.87130999999999</v>
      </c>
      <c r="I145" s="276">
        <f t="shared" si="4"/>
        <v>99.995530456457388</v>
      </c>
    </row>
    <row r="146" spans="1:9" ht="47.25">
      <c r="A146" s="36" t="str">
        <f>+'11+'!A593</f>
        <v>Основное мероприятие: Благоустройство территории поселения</v>
      </c>
      <c r="B146" s="36"/>
      <c r="C146" s="35" t="str">
        <f>+'11+'!C593</f>
        <v>05</v>
      </c>
      <c r="D146" s="35" t="str">
        <f>+'11+'!D593</f>
        <v>03</v>
      </c>
      <c r="E146" s="35" t="str">
        <f>+'11+'!E593</f>
        <v>03 1 01 00000</v>
      </c>
      <c r="F146" s="35">
        <f>+'11+'!F593</f>
        <v>0</v>
      </c>
      <c r="G146" s="186">
        <f t="shared" si="8"/>
        <v>641.9</v>
      </c>
      <c r="H146" s="186">
        <f t="shared" si="8"/>
        <v>641.87130999999999</v>
      </c>
      <c r="I146" s="276">
        <f t="shared" si="4"/>
        <v>99.995530456457388</v>
      </c>
    </row>
    <row r="147" spans="1:9" ht="31.5">
      <c r="A147" s="36" t="str">
        <f>+'11+'!A594</f>
        <v>Благоустройство территории поселения</v>
      </c>
      <c r="B147" s="36"/>
      <c r="C147" s="35" t="str">
        <f>+'11+'!C594</f>
        <v>05</v>
      </c>
      <c r="D147" s="35" t="str">
        <f>+'11+'!D594</f>
        <v>03</v>
      </c>
      <c r="E147" s="35" t="str">
        <f>+'11+'!E594</f>
        <v>03 1 01 07011</v>
      </c>
      <c r="F147" s="35">
        <f>+'11+'!F594</f>
        <v>0</v>
      </c>
      <c r="G147" s="186">
        <f>+G148</f>
        <v>641.9</v>
      </c>
      <c r="H147" s="186">
        <f>+H148</f>
        <v>641.87130999999999</v>
      </c>
      <c r="I147" s="276">
        <f t="shared" si="4"/>
        <v>99.995530456457388</v>
      </c>
    </row>
    <row r="148" spans="1:9" ht="47.25">
      <c r="A148" s="36" t="str">
        <f>+'11+'!A595</f>
        <v>Закупка товаров, работ и услуг для государственных (муниципальных) нужд</v>
      </c>
      <c r="B148" s="36"/>
      <c r="C148" s="35" t="str">
        <f>+'11+'!C595</f>
        <v>05</v>
      </c>
      <c r="D148" s="35" t="str">
        <f>+'11+'!D595</f>
        <v>03</v>
      </c>
      <c r="E148" s="35" t="str">
        <f>+'11+'!E595</f>
        <v>03 1 01 07011</v>
      </c>
      <c r="F148" s="35" t="str">
        <f>+'11+'!F595</f>
        <v>200</v>
      </c>
      <c r="G148" s="186">
        <f>+'11+'!G595</f>
        <v>641.9</v>
      </c>
      <c r="H148" s="186">
        <f>+'11+'!H595</f>
        <v>641.87130999999999</v>
      </c>
      <c r="I148" s="276">
        <f t="shared" ref="I148:I211" si="9">H148/G148*100</f>
        <v>99.995530456457388</v>
      </c>
    </row>
    <row r="149" spans="1:9" ht="47.25">
      <c r="A149" s="36" t="str">
        <f>+'11+'!A596</f>
        <v>Иные закупки товаров, работ и услуг для государственных (муниципальных) нужд</v>
      </c>
      <c r="B149" s="36"/>
      <c r="C149" s="35" t="str">
        <f>+'11+'!C596</f>
        <v>05</v>
      </c>
      <c r="D149" s="35" t="str">
        <f>+'11+'!D596</f>
        <v>03</v>
      </c>
      <c r="E149" s="35" t="str">
        <f>+'11+'!E596</f>
        <v>03 1 01 07011</v>
      </c>
      <c r="F149" s="35" t="str">
        <f>+'11+'!F596</f>
        <v>240</v>
      </c>
      <c r="G149" s="186">
        <f>+'11+'!G596</f>
        <v>641.9</v>
      </c>
      <c r="H149" s="186">
        <f>+'11+'!H596</f>
        <v>641.87130999999999</v>
      </c>
      <c r="I149" s="276">
        <f t="shared" si="9"/>
        <v>99.995530456457388</v>
      </c>
    </row>
    <row r="150" spans="1:9" ht="47.25">
      <c r="A150" s="36" t="str">
        <f>+'11+'!A597</f>
        <v>Прочая закупка товаров, работ и услуг для государственных (муниципальных) нужд</v>
      </c>
      <c r="B150" s="36"/>
      <c r="C150" s="35" t="str">
        <f>+'11+'!C597</f>
        <v>05</v>
      </c>
      <c r="D150" s="35" t="str">
        <f>+'11+'!D597</f>
        <v>03</v>
      </c>
      <c r="E150" s="35" t="str">
        <f>+'11+'!E597</f>
        <v>03 1 01 07011</v>
      </c>
      <c r="F150" s="35" t="str">
        <f>+'11+'!F597</f>
        <v>244</v>
      </c>
      <c r="G150" s="186">
        <f>+'11+'!G597</f>
        <v>641.9</v>
      </c>
      <c r="H150" s="186">
        <f>+'11+'!H597</f>
        <v>641.87130999999999</v>
      </c>
      <c r="I150" s="276">
        <f t="shared" si="9"/>
        <v>99.995530456457388</v>
      </c>
    </row>
    <row r="151" spans="1:9" ht="31.5">
      <c r="A151" s="36" t="str">
        <f>+'11+'!A562</f>
        <v>Подпрограмма "Развитие транспортной системы"</v>
      </c>
      <c r="B151" s="36"/>
      <c r="C151" s="35" t="str">
        <f>+'11+'!C562</f>
        <v>04</v>
      </c>
      <c r="D151" s="35" t="str">
        <f>+'11+'!D562</f>
        <v>09</v>
      </c>
      <c r="E151" s="35" t="str">
        <f>+'11+'!E562</f>
        <v>03 2 00 00000</v>
      </c>
      <c r="F151" s="35">
        <f>+'11+'!F562</f>
        <v>0</v>
      </c>
      <c r="G151" s="186">
        <f t="shared" ref="G151:H155" si="10">+G152</f>
        <v>596.69108000000006</v>
      </c>
      <c r="H151" s="186">
        <f t="shared" si="10"/>
        <v>513.60900000000004</v>
      </c>
      <c r="I151" s="276">
        <f t="shared" si="9"/>
        <v>86.07619875933122</v>
      </c>
    </row>
    <row r="152" spans="1:9" ht="63">
      <c r="A152" s="36" t="str">
        <f>+'11+'!A563</f>
        <v>Основное мероприятие: "Организация пассажирских перевозок на маршрутах регулярного сообщения"</v>
      </c>
      <c r="B152" s="36"/>
      <c r="C152" s="35" t="str">
        <f>+'11+'!C563</f>
        <v>04</v>
      </c>
      <c r="D152" s="35" t="str">
        <f>+'11+'!D563</f>
        <v>09</v>
      </c>
      <c r="E152" s="35" t="str">
        <f>+'11+'!E563</f>
        <v>03 2 01 00000</v>
      </c>
      <c r="F152" s="35">
        <f>+'11+'!F563</f>
        <v>0</v>
      </c>
      <c r="G152" s="186">
        <f t="shared" si="10"/>
        <v>596.69108000000006</v>
      </c>
      <c r="H152" s="186">
        <f t="shared" si="10"/>
        <v>513.60900000000004</v>
      </c>
      <c r="I152" s="276">
        <f t="shared" si="9"/>
        <v>86.07619875933122</v>
      </c>
    </row>
    <row r="153" spans="1:9" ht="94.5">
      <c r="A153" s="36" t="str">
        <f>+'11+'!A564</f>
        <v>Строительство, модернизация, ремонт и содержание автомобильных дорог общего пользования, в том числе дорог в поселениях (за исключением дорог федерального значения)</v>
      </c>
      <c r="B153" s="36"/>
      <c r="C153" s="35" t="str">
        <f>+'11+'!C564</f>
        <v>04</v>
      </c>
      <c r="D153" s="35" t="str">
        <f>+'11+'!D564</f>
        <v>09</v>
      </c>
      <c r="E153" s="35" t="str">
        <f>+'11+'!E564</f>
        <v>03 2 01  07505</v>
      </c>
      <c r="F153" s="35">
        <f>+'11+'!F564</f>
        <v>0</v>
      </c>
      <c r="G153" s="186">
        <f t="shared" si="10"/>
        <v>596.69108000000006</v>
      </c>
      <c r="H153" s="186">
        <f t="shared" si="10"/>
        <v>513.60900000000004</v>
      </c>
      <c r="I153" s="276">
        <f t="shared" si="9"/>
        <v>86.07619875933122</v>
      </c>
    </row>
    <row r="154" spans="1:9" ht="47.25">
      <c r="A154" s="36" t="str">
        <f>+'11+'!A565</f>
        <v>Закупка товаров, работ и услуг для государственных (муниципальных) нужд</v>
      </c>
      <c r="B154" s="36"/>
      <c r="C154" s="35" t="str">
        <f>+'11+'!C565</f>
        <v>04</v>
      </c>
      <c r="D154" s="35" t="str">
        <f>+'11+'!D565</f>
        <v>09</v>
      </c>
      <c r="E154" s="35" t="str">
        <f>+'11+'!E565</f>
        <v>03 2 01  07505</v>
      </c>
      <c r="F154" s="35" t="str">
        <f>+'11+'!F565</f>
        <v>200</v>
      </c>
      <c r="G154" s="186">
        <f t="shared" si="10"/>
        <v>596.69108000000006</v>
      </c>
      <c r="H154" s="186">
        <f t="shared" si="10"/>
        <v>513.60900000000004</v>
      </c>
      <c r="I154" s="276">
        <f t="shared" si="9"/>
        <v>86.07619875933122</v>
      </c>
    </row>
    <row r="155" spans="1:9" ht="47.25">
      <c r="A155" s="36" t="str">
        <f>+'11+'!A566</f>
        <v>Иные закупки товаров, работ и услуг для государственных (муниципальных) нужд</v>
      </c>
      <c r="B155" s="36"/>
      <c r="C155" s="35" t="str">
        <f>+'11+'!C566</f>
        <v>04</v>
      </c>
      <c r="D155" s="35" t="str">
        <f>+'11+'!D566</f>
        <v>09</v>
      </c>
      <c r="E155" s="35" t="str">
        <f>+'11+'!E566</f>
        <v>03 2 01  07505</v>
      </c>
      <c r="F155" s="35" t="str">
        <f>+'11+'!F566</f>
        <v>240</v>
      </c>
      <c r="G155" s="186">
        <f t="shared" si="10"/>
        <v>596.69108000000006</v>
      </c>
      <c r="H155" s="186">
        <f t="shared" si="10"/>
        <v>513.60900000000004</v>
      </c>
      <c r="I155" s="276">
        <f t="shared" si="9"/>
        <v>86.07619875933122</v>
      </c>
    </row>
    <row r="156" spans="1:9" ht="47.25">
      <c r="A156" s="36" t="str">
        <f>+'11+'!A567</f>
        <v>Прочая закупка товаров, работ и услуг для государственных (муниципальных) нужд</v>
      </c>
      <c r="B156" s="36"/>
      <c r="C156" s="35" t="str">
        <f>+'11+'!C567</f>
        <v>04</v>
      </c>
      <c r="D156" s="35" t="str">
        <f>+'11+'!D567</f>
        <v>09</v>
      </c>
      <c r="E156" s="35" t="str">
        <f>+'11+'!E567</f>
        <v>03 2 01  07505</v>
      </c>
      <c r="F156" s="35" t="str">
        <f>+'11+'!F567</f>
        <v>244</v>
      </c>
      <c r="G156" s="186">
        <f>+'11+'!G567</f>
        <v>596.69108000000006</v>
      </c>
      <c r="H156" s="186">
        <f>+'11+'!H567</f>
        <v>513.60900000000004</v>
      </c>
      <c r="I156" s="276">
        <f t="shared" si="9"/>
        <v>86.07619875933122</v>
      </c>
    </row>
    <row r="157" spans="1:9" s="39" customFormat="1" ht="47.25">
      <c r="A157" s="120" t="str">
        <f>+'11+'!A221</f>
        <v>Муниципальная программа "Развитие сельского хозяйства"</v>
      </c>
      <c r="B157" s="120"/>
      <c r="C157" s="41" t="str">
        <f>+'11+'!C221</f>
        <v>04</v>
      </c>
      <c r="D157" s="41" t="str">
        <f>+'11+'!D221</f>
        <v>05</v>
      </c>
      <c r="E157" s="41" t="str">
        <f>+'11+'!E221</f>
        <v>04 0 00 00000</v>
      </c>
      <c r="F157" s="41" t="str">
        <f>+'11+'!F221</f>
        <v xml:space="preserve">   </v>
      </c>
      <c r="G157" s="180">
        <f>+G158+G170</f>
        <v>492.72360000000003</v>
      </c>
      <c r="H157" s="180">
        <f>+H158+H170</f>
        <v>492.72360000000003</v>
      </c>
      <c r="I157" s="276">
        <f t="shared" si="9"/>
        <v>100</v>
      </c>
    </row>
    <row r="158" spans="1:9" ht="31.5">
      <c r="A158" s="36" t="str">
        <f>+'11+'!A222</f>
        <v>Подпрограмма "Устойчивое развитие сельских территорий"</v>
      </c>
      <c r="B158" s="36"/>
      <c r="C158" s="35" t="str">
        <f>+'11+'!C222</f>
        <v>04</v>
      </c>
      <c r="D158" s="35" t="str">
        <f>+'11+'!D222</f>
        <v>05</v>
      </c>
      <c r="E158" s="35" t="str">
        <f>+'11+'!E222</f>
        <v>04 1 00 00000</v>
      </c>
      <c r="F158" s="35">
        <f>+'11+'!F222</f>
        <v>0</v>
      </c>
      <c r="G158" s="186">
        <f t="shared" ref="G158:H159" si="11">+G159</f>
        <v>125.9</v>
      </c>
      <c r="H158" s="186">
        <f t="shared" si="11"/>
        <v>125.9</v>
      </c>
      <c r="I158" s="276">
        <f t="shared" si="9"/>
        <v>100</v>
      </c>
    </row>
    <row r="159" spans="1:9" ht="31.5">
      <c r="A159" s="36" t="str">
        <f>+'11+'!A223</f>
        <v>Основное мероприятие: "Развитие сельхоз предприятий"</v>
      </c>
      <c r="B159" s="36"/>
      <c r="C159" s="35" t="str">
        <f>+'11+'!C223</f>
        <v>04</v>
      </c>
      <c r="D159" s="35" t="str">
        <f>+'11+'!D223</f>
        <v>05</v>
      </c>
      <c r="E159" s="35" t="str">
        <f>+'11+'!E223</f>
        <v>04 1 01 00000</v>
      </c>
      <c r="F159" s="35">
        <f>+'11+'!F223</f>
        <v>0</v>
      </c>
      <c r="G159" s="186">
        <f t="shared" si="11"/>
        <v>125.9</v>
      </c>
      <c r="H159" s="186">
        <f t="shared" si="11"/>
        <v>125.9</v>
      </c>
      <c r="I159" s="276">
        <f t="shared" si="9"/>
        <v>100</v>
      </c>
    </row>
    <row r="160" spans="1:9" ht="110.25">
      <c r="A160" s="36" t="str">
        <f>+'11+'!A224</f>
        <v>Расходы на обеспечение мероприятийпо улучшению жилищных условий граждан, молодых семей и молодых специалистов, проживающих и работающих в сельской местности</v>
      </c>
      <c r="B160" s="36"/>
      <c r="C160" s="35" t="str">
        <f>+'11+'!C224</f>
        <v>04</v>
      </c>
      <c r="D160" s="35" t="str">
        <f>+'11+'!D224</f>
        <v>05</v>
      </c>
      <c r="E160" s="35" t="str">
        <f>+'11+'!E224</f>
        <v>04 1 01 72000</v>
      </c>
      <c r="F160" s="35">
        <f>+'11+'!F224</f>
        <v>0</v>
      </c>
      <c r="G160" s="186">
        <f>+G161+G164+G167</f>
        <v>125.9</v>
      </c>
      <c r="H160" s="186">
        <f>+H161+H164+H167</f>
        <v>125.9</v>
      </c>
      <c r="I160" s="276">
        <f t="shared" si="9"/>
        <v>100</v>
      </c>
    </row>
    <row r="161" spans="1:9" ht="47.25" hidden="1">
      <c r="A161" s="36" t="str">
        <f>+'11+'!A225</f>
        <v>Закупка товаров, работ и услуг для государственных (муниципальных) нужд</v>
      </c>
      <c r="B161" s="36"/>
      <c r="C161" s="35" t="str">
        <f>+'11+'!C225</f>
        <v>04</v>
      </c>
      <c r="D161" s="35" t="str">
        <f>+'11+'!D225</f>
        <v>05</v>
      </c>
      <c r="E161" s="35" t="str">
        <f>+'11+'!E225</f>
        <v>04 1 01 72000</v>
      </c>
      <c r="F161" s="35">
        <f>+'11+'!F225</f>
        <v>200</v>
      </c>
      <c r="G161" s="186">
        <f>+G162</f>
        <v>0</v>
      </c>
      <c r="H161" s="186">
        <f>+H162</f>
        <v>0</v>
      </c>
      <c r="I161" s="276" t="e">
        <f t="shared" si="9"/>
        <v>#DIV/0!</v>
      </c>
    </row>
    <row r="162" spans="1:9" ht="47.25" hidden="1">
      <c r="A162" s="36" t="str">
        <f>+'11+'!A226</f>
        <v>Иные закупки товаров, работ и услуг для государственных (муниципальных) нужд</v>
      </c>
      <c r="B162" s="36"/>
      <c r="C162" s="35" t="str">
        <f>+'11+'!C226</f>
        <v>04</v>
      </c>
      <c r="D162" s="35" t="str">
        <f>+'11+'!D226</f>
        <v>05</v>
      </c>
      <c r="E162" s="35" t="str">
        <f>+'11+'!E226</f>
        <v>04 1 01 72000</v>
      </c>
      <c r="F162" s="35">
        <f>+'11+'!F226</f>
        <v>240</v>
      </c>
      <c r="G162" s="186">
        <f>+G163</f>
        <v>0</v>
      </c>
      <c r="H162" s="186">
        <f>+H163</f>
        <v>0</v>
      </c>
      <c r="I162" s="276" t="e">
        <f t="shared" si="9"/>
        <v>#DIV/0!</v>
      </c>
    </row>
    <row r="163" spans="1:9" ht="47.25" hidden="1">
      <c r="A163" s="36" t="str">
        <f>+'11+'!A227</f>
        <v>Прочая закупка товаров, работ и услуг для государственных (муниципальных) нужд</v>
      </c>
      <c r="B163" s="36"/>
      <c r="C163" s="35" t="str">
        <f>+'11+'!C227</f>
        <v>04</v>
      </c>
      <c r="D163" s="35" t="str">
        <f>+'11+'!D227</f>
        <v>05</v>
      </c>
      <c r="E163" s="35" t="str">
        <f>+'11+'!E227</f>
        <v>04 1 01 72000</v>
      </c>
      <c r="F163" s="35">
        <f>+'11+'!F227</f>
        <v>244</v>
      </c>
      <c r="G163" s="186">
        <f>+'11+'!G227</f>
        <v>0</v>
      </c>
      <c r="H163" s="186">
        <f>+'11+'!H227</f>
        <v>0</v>
      </c>
      <c r="I163" s="276" t="e">
        <f t="shared" si="9"/>
        <v>#DIV/0!</v>
      </c>
    </row>
    <row r="164" spans="1:9" hidden="1">
      <c r="A164" s="36" t="str">
        <f>+'11+'!A228</f>
        <v>Иные бюджетные ассигнования</v>
      </c>
      <c r="B164" s="36"/>
      <c r="C164" s="35" t="str">
        <f>+'11+'!C228</f>
        <v>04</v>
      </c>
      <c r="D164" s="35" t="str">
        <f>+'11+'!D228</f>
        <v>05</v>
      </c>
      <c r="E164" s="35" t="str">
        <f>+'11+'!E228</f>
        <v>04 1 01 72000</v>
      </c>
      <c r="F164" s="35" t="str">
        <f>+'11+'!F228</f>
        <v>800</v>
      </c>
      <c r="G164" s="186">
        <f>+G165</f>
        <v>0</v>
      </c>
      <c r="H164" s="186">
        <f>+H165</f>
        <v>0</v>
      </c>
      <c r="I164" s="276" t="e">
        <f t="shared" si="9"/>
        <v>#DIV/0!</v>
      </c>
    </row>
    <row r="165" spans="1:9" ht="78.75" hidden="1">
      <c r="A165" s="36" t="str">
        <f>+'11+'!A229</f>
        <v>Субсидии юридическим лицам (кроме коммерческих организаций), индивидуальным предпринимателям, физическим лицам</v>
      </c>
      <c r="B165" s="36"/>
      <c r="C165" s="35" t="str">
        <f>+'11+'!C229</f>
        <v>04</v>
      </c>
      <c r="D165" s="35" t="str">
        <f>+'11+'!D229</f>
        <v>05</v>
      </c>
      <c r="E165" s="35" t="str">
        <f>+'11+'!E229</f>
        <v>04 1 01 72000</v>
      </c>
      <c r="F165" s="35" t="str">
        <f>+'11+'!F229</f>
        <v>810</v>
      </c>
      <c r="G165" s="186">
        <f>+G166</f>
        <v>0</v>
      </c>
      <c r="H165" s="186">
        <f>+H166</f>
        <v>0</v>
      </c>
      <c r="I165" s="276" t="e">
        <f t="shared" si="9"/>
        <v>#DIV/0!</v>
      </c>
    </row>
    <row r="166" spans="1:9" ht="94.5" hidden="1">
      <c r="A166" s="36" t="str">
        <f>+'11+'!A230</f>
        <v>Субсидии (гранты в форме субсидий)
на финансовое обеспечение затрат в связи с производством
(реализацией товаров), выполнением работ, оказанием услуг</v>
      </c>
      <c r="B166" s="36"/>
      <c r="C166" s="35" t="str">
        <f>+'11+'!C230</f>
        <v>04</v>
      </c>
      <c r="D166" s="35" t="str">
        <f>+'11+'!D230</f>
        <v>05</v>
      </c>
      <c r="E166" s="35" t="str">
        <f>+'11+'!E230</f>
        <v>04 1 01 72000</v>
      </c>
      <c r="F166" s="35" t="str">
        <f>+'11+'!F230</f>
        <v>812</v>
      </c>
      <c r="G166" s="186">
        <f>+'11+'!G230</f>
        <v>0</v>
      </c>
      <c r="H166" s="186">
        <f>+'11+'!H230</f>
        <v>0</v>
      </c>
      <c r="I166" s="276" t="e">
        <f t="shared" si="9"/>
        <v>#DIV/0!</v>
      </c>
    </row>
    <row r="167" spans="1:9" ht="31.5">
      <c r="A167" s="36" t="str">
        <f>+'11+'!A619</f>
        <v>Основное мероприятие: "Развитие сельхоз предприятий"</v>
      </c>
      <c r="B167" s="36"/>
      <c r="C167" s="105" t="str">
        <f>+'11+'!C619</f>
        <v>10</v>
      </c>
      <c r="D167" s="105" t="str">
        <f>+'11+'!D619</f>
        <v>03</v>
      </c>
      <c r="E167" s="105" t="str">
        <f>+'11+'!E619</f>
        <v>04 1 01 00000</v>
      </c>
      <c r="F167" s="105">
        <f>+'11+'!F619</f>
        <v>0</v>
      </c>
      <c r="G167" s="187">
        <f>+G168</f>
        <v>125.9</v>
      </c>
      <c r="H167" s="187">
        <f>+H168</f>
        <v>125.9</v>
      </c>
      <c r="I167" s="276">
        <f t="shared" si="9"/>
        <v>100</v>
      </c>
    </row>
    <row r="168" spans="1:9" ht="110.25">
      <c r="A168" s="36" t="str">
        <f>+'11+'!A620</f>
        <v>Расходы на обеспечение мероприятийпо улучшению жилищных условий граждан, молодых семей и молодых специалистов, проживающих и работающих в сельской местности</v>
      </c>
      <c r="B168" s="36"/>
      <c r="C168" s="105" t="str">
        <f>+'11+'!C620</f>
        <v>10</v>
      </c>
      <c r="D168" s="105" t="str">
        <f>+'11+'!D620</f>
        <v>03</v>
      </c>
      <c r="E168" s="105" t="str">
        <f>+'11+'!E620</f>
        <v>04 1 01 72000</v>
      </c>
      <c r="F168" s="105">
        <f>+'11+'!F620</f>
        <v>0</v>
      </c>
      <c r="G168" s="187">
        <f>+G169</f>
        <v>125.9</v>
      </c>
      <c r="H168" s="187">
        <f>+H169</f>
        <v>125.9</v>
      </c>
      <c r="I168" s="276">
        <f t="shared" si="9"/>
        <v>100</v>
      </c>
    </row>
    <row r="169" spans="1:9" ht="31.5">
      <c r="A169" s="36" t="str">
        <f>+'11+'!A621</f>
        <v xml:space="preserve">Социальное обеспечение и иные выплаты населению
</v>
      </c>
      <c r="B169" s="36"/>
      <c r="C169" s="105" t="str">
        <f>+'11+'!C621</f>
        <v>10</v>
      </c>
      <c r="D169" s="105" t="str">
        <f>+'11+'!D621</f>
        <v>03</v>
      </c>
      <c r="E169" s="105" t="str">
        <f>+'11+'!E621</f>
        <v>04 1 01 72000</v>
      </c>
      <c r="F169" s="105">
        <f>+'11+'!F621</f>
        <v>300</v>
      </c>
      <c r="G169" s="187">
        <f>+'11+'!G621</f>
        <v>125.9</v>
      </c>
      <c r="H169" s="187">
        <f>+'11+'!H621</f>
        <v>125.9</v>
      </c>
      <c r="I169" s="276">
        <f t="shared" si="9"/>
        <v>100</v>
      </c>
    </row>
    <row r="170" spans="1:9" ht="78.75">
      <c r="A170" s="36" t="str">
        <f>+'11+'!A231</f>
        <v>Подпрограмма "Реализация мероприятий по развитию сельского хозяйства и расшение рынка сельскохозяйственной продукции"</v>
      </c>
      <c r="B170" s="36"/>
      <c r="C170" s="35" t="str">
        <f>+'11+'!C231</f>
        <v>04</v>
      </c>
      <c r="D170" s="35" t="str">
        <f>+'11+'!D231</f>
        <v>05</v>
      </c>
      <c r="E170" s="35" t="str">
        <f>+'11+'!E231</f>
        <v>04 2 00 00000</v>
      </c>
      <c r="F170" s="35">
        <f>+'11+'!F231</f>
        <v>0</v>
      </c>
      <c r="G170" s="186">
        <f>+G171</f>
        <v>366.8236</v>
      </c>
      <c r="H170" s="186">
        <f>+H171</f>
        <v>366.8236</v>
      </c>
      <c r="I170" s="276">
        <f t="shared" si="9"/>
        <v>100</v>
      </c>
    </row>
    <row r="171" spans="1:9" ht="31.5">
      <c r="A171" s="36" t="str">
        <f>+'11+'!A232</f>
        <v>Основное мероприятие: "Развитие сельхоз предприятий"</v>
      </c>
      <c r="B171" s="36"/>
      <c r="C171" s="35" t="str">
        <f>+'11+'!C232</f>
        <v>04</v>
      </c>
      <c r="D171" s="35" t="str">
        <f>+'11+'!D232</f>
        <v>05</v>
      </c>
      <c r="E171" s="35" t="str">
        <f>+'11+'!E232</f>
        <v>04 2 01 00000</v>
      </c>
      <c r="F171" s="35">
        <f>+'11+'!F232</f>
        <v>0</v>
      </c>
      <c r="G171" s="186">
        <f>+G172+G175</f>
        <v>366.8236</v>
      </c>
      <c r="H171" s="186">
        <f>+H172+H175</f>
        <v>366.8236</v>
      </c>
      <c r="I171" s="276">
        <f t="shared" si="9"/>
        <v>100</v>
      </c>
    </row>
    <row r="172" spans="1:9" ht="47.25">
      <c r="A172" s="36" t="str">
        <f>+'11+'!A233</f>
        <v>Закупка товаров, работ и услуг для государственных (муниципальных) нужд</v>
      </c>
      <c r="B172" s="36"/>
      <c r="C172" s="35" t="str">
        <f>+'11+'!C233</f>
        <v>04</v>
      </c>
      <c r="D172" s="35" t="str">
        <f>+'11+'!D233</f>
        <v>05</v>
      </c>
      <c r="E172" s="35" t="str">
        <f>+'11+'!E233</f>
        <v>04 2 01 70060</v>
      </c>
      <c r="F172" s="35">
        <f>+'11+'!F233</f>
        <v>200</v>
      </c>
      <c r="G172" s="186">
        <f>+G173</f>
        <v>50</v>
      </c>
      <c r="H172" s="186">
        <f>+H173</f>
        <v>50</v>
      </c>
      <c r="I172" s="276">
        <f t="shared" si="9"/>
        <v>100</v>
      </c>
    </row>
    <row r="173" spans="1:9" ht="47.25">
      <c r="A173" s="36" t="str">
        <f>+'11+'!A234</f>
        <v>Иные закупки товаров, работ и услуг для государственных (муниципальных) нужд</v>
      </c>
      <c r="B173" s="36"/>
      <c r="C173" s="35" t="str">
        <f>+'11+'!C234</f>
        <v>04</v>
      </c>
      <c r="D173" s="35" t="str">
        <f>+'11+'!D234</f>
        <v>05</v>
      </c>
      <c r="E173" s="35" t="str">
        <f>+'11+'!E234</f>
        <v>04 2 01 70060</v>
      </c>
      <c r="F173" s="35">
        <f>+'11+'!F234</f>
        <v>240</v>
      </c>
      <c r="G173" s="186">
        <f>+G174</f>
        <v>50</v>
      </c>
      <c r="H173" s="186">
        <f>+H174</f>
        <v>50</v>
      </c>
      <c r="I173" s="276">
        <f t="shared" si="9"/>
        <v>100</v>
      </c>
    </row>
    <row r="174" spans="1:9" ht="47.25">
      <c r="A174" s="36" t="str">
        <f>+'11+'!A235</f>
        <v>Прочая закупка товаров, работ и услуг для государственных (муниципальных) нужд</v>
      </c>
      <c r="B174" s="36"/>
      <c r="C174" s="35" t="str">
        <f>+'11+'!C235</f>
        <v>04</v>
      </c>
      <c r="D174" s="35" t="str">
        <f>+'11+'!D235</f>
        <v>05</v>
      </c>
      <c r="E174" s="35" t="str">
        <f>+'11+'!E235</f>
        <v>04 2 01 70060</v>
      </c>
      <c r="F174" s="35">
        <f>+'11+'!F235</f>
        <v>244</v>
      </c>
      <c r="G174" s="186">
        <f>+'11+'!G235</f>
        <v>50</v>
      </c>
      <c r="H174" s="186">
        <f>+'11+'!H235</f>
        <v>50</v>
      </c>
      <c r="I174" s="276">
        <f t="shared" si="9"/>
        <v>100</v>
      </c>
    </row>
    <row r="175" spans="1:9">
      <c r="A175" s="36" t="str">
        <f>+'11+'!A236</f>
        <v>Иные бюджетные ассигнования</v>
      </c>
      <c r="B175" s="36"/>
      <c r="C175" s="35" t="str">
        <f>+'11+'!C236</f>
        <v>04</v>
      </c>
      <c r="D175" s="35" t="str">
        <f>+'11+'!D236</f>
        <v>05</v>
      </c>
      <c r="E175" s="35" t="str">
        <f>+'11+'!E236</f>
        <v>04 2 01 70060</v>
      </c>
      <c r="F175" s="35" t="str">
        <f>+'11+'!F236</f>
        <v>800</v>
      </c>
      <c r="G175" s="186">
        <f>+G176</f>
        <v>316.8236</v>
      </c>
      <c r="H175" s="186">
        <f>+H176</f>
        <v>316.8236</v>
      </c>
      <c r="I175" s="276">
        <f t="shared" si="9"/>
        <v>100</v>
      </c>
    </row>
    <row r="176" spans="1:9" ht="78.75">
      <c r="A176" s="36" t="str">
        <f>+'11+'!A237</f>
        <v>Субсидии юридическим лицам (кроме коммерческих организаций), индивидуальным предпринимателям, физическим лицам</v>
      </c>
      <c r="B176" s="36"/>
      <c r="C176" s="35" t="str">
        <f>+'11+'!C237</f>
        <v>04</v>
      </c>
      <c r="D176" s="35" t="str">
        <f>+'11+'!D237</f>
        <v>05</v>
      </c>
      <c r="E176" s="35" t="str">
        <f>+'11+'!E237</f>
        <v>04 2 01 70060</v>
      </c>
      <c r="F176" s="35" t="str">
        <f>+'11+'!F237</f>
        <v>810</v>
      </c>
      <c r="G176" s="186">
        <f>+G177</f>
        <v>316.8236</v>
      </c>
      <c r="H176" s="186">
        <f>+H177</f>
        <v>316.8236</v>
      </c>
      <c r="I176" s="276">
        <f t="shared" si="9"/>
        <v>100</v>
      </c>
    </row>
    <row r="177" spans="1:9" ht="94.5">
      <c r="A177" s="36" t="str">
        <f>+'11+'!A238</f>
        <v>Субсидии (гранты в форме субсидий)
на финансовое обеспечение затрат в связи с производством
(реализацией товаров), выполнением работ, оказанием услуг</v>
      </c>
      <c r="B177" s="36"/>
      <c r="C177" s="35" t="str">
        <f>+'11+'!C238</f>
        <v>04</v>
      </c>
      <c r="D177" s="35" t="str">
        <f>+'11+'!D238</f>
        <v>05</v>
      </c>
      <c r="E177" s="35" t="str">
        <f>+'11+'!E238</f>
        <v>04 2 01 70060</v>
      </c>
      <c r="F177" s="35" t="str">
        <f>+'11+'!F238</f>
        <v>812</v>
      </c>
      <c r="G177" s="186">
        <f>+'11+'!G238</f>
        <v>316.8236</v>
      </c>
      <c r="H177" s="186">
        <f>+'11+'!H238</f>
        <v>316.8236</v>
      </c>
      <c r="I177" s="276">
        <f t="shared" si="9"/>
        <v>100</v>
      </c>
    </row>
    <row r="178" spans="1:9" s="39" customFormat="1">
      <c r="A178" s="120" t="str">
        <f>+'11+'!A639</f>
        <v>Физическая культура и спорт</v>
      </c>
      <c r="B178" s="120"/>
      <c r="C178" s="41" t="str">
        <f>+'11+'!C639</f>
        <v>11</v>
      </c>
      <c r="D178" s="41" t="str">
        <f>+'11+'!D639</f>
        <v xml:space="preserve">  </v>
      </c>
      <c r="E178" s="41" t="s">
        <v>403</v>
      </c>
      <c r="F178" s="41" t="str">
        <f>+'11+'!F639</f>
        <v xml:space="preserve">   </v>
      </c>
      <c r="G178" s="194">
        <f>+G179+G188+G197+G203</f>
        <v>5158.25</v>
      </c>
      <c r="H178" s="194">
        <f t="shared" ref="H178" si="12">+H179+H188+H197+H203</f>
        <v>5158.25</v>
      </c>
      <c r="I178" s="276">
        <f t="shared" si="9"/>
        <v>100</v>
      </c>
    </row>
    <row r="179" spans="1:9" s="39" customFormat="1" ht="31.5">
      <c r="A179" s="36" t="str">
        <f>+'11+'!A642</f>
        <v>Подпрограмма "Молодежная политика Овюрского кожууна"</v>
      </c>
      <c r="B179" s="36"/>
      <c r="C179" s="105" t="str">
        <f>+'11+'!C642</f>
        <v>11</v>
      </c>
      <c r="D179" s="105" t="str">
        <f>+'11+'!D642</f>
        <v>05</v>
      </c>
      <c r="E179" s="105" t="str">
        <f>+'11+'!E642</f>
        <v>05 1 00 00000</v>
      </c>
      <c r="F179" s="105" t="str">
        <f>+'11+'!F642</f>
        <v xml:space="preserve">   </v>
      </c>
      <c r="G179" s="105">
        <f>+'11+'!G642</f>
        <v>57.65</v>
      </c>
      <c r="H179" s="105">
        <f>+'11+'!H642</f>
        <v>57.65</v>
      </c>
      <c r="I179" s="276">
        <f t="shared" si="9"/>
        <v>100</v>
      </c>
    </row>
    <row r="180" spans="1:9" s="39" customFormat="1" ht="78.75">
      <c r="A180" s="36" t="str">
        <f>+'11+'!A643</f>
        <v>Основное мероприятие "Организация и проведение физкультурно-оздоровительных и спортивно-массовых мероприятий"</v>
      </c>
      <c r="B180" s="36"/>
      <c r="C180" s="105" t="str">
        <f>+'11+'!C643</f>
        <v>11</v>
      </c>
      <c r="D180" s="105" t="str">
        <f>+'11+'!D643</f>
        <v>05</v>
      </c>
      <c r="E180" s="105" t="str">
        <f>+'11+'!E643</f>
        <v>05 1 01 00000</v>
      </c>
      <c r="F180" s="105">
        <f>+'11+'!F643</f>
        <v>0</v>
      </c>
      <c r="G180" s="105">
        <f>+'11+'!G643</f>
        <v>57.65</v>
      </c>
      <c r="H180" s="105">
        <f>+'11+'!H643</f>
        <v>57.65</v>
      </c>
      <c r="I180" s="276">
        <f t="shared" si="9"/>
        <v>100</v>
      </c>
    </row>
    <row r="181" spans="1:9" s="39" customFormat="1" ht="31.5">
      <c r="A181" s="36" t="str">
        <f>+'11+'!A644</f>
        <v>Мероприятия в области поддержки молодых талантов</v>
      </c>
      <c r="B181" s="36"/>
      <c r="C181" s="105" t="str">
        <f>+'11+'!C644</f>
        <v>11</v>
      </c>
      <c r="D181" s="105" t="str">
        <f>+'11+'!D644</f>
        <v>05</v>
      </c>
      <c r="E181" s="105" t="str">
        <f>+'11+'!E644</f>
        <v>05 1 01 07020</v>
      </c>
      <c r="F181" s="105">
        <f>+'11+'!F644</f>
        <v>0</v>
      </c>
      <c r="G181" s="105">
        <f>+'11+'!G644</f>
        <v>57.65</v>
      </c>
      <c r="H181" s="105">
        <f>+'11+'!H644</f>
        <v>57.65</v>
      </c>
      <c r="I181" s="276">
        <f t="shared" si="9"/>
        <v>100</v>
      </c>
    </row>
    <row r="182" spans="1:9" s="39" customFormat="1" ht="126">
      <c r="A182" s="36" t="str">
        <f>+'11+'!A645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82" s="36"/>
      <c r="C182" s="105" t="str">
        <f>+'11+'!C645</f>
        <v>11</v>
      </c>
      <c r="D182" s="105" t="str">
        <f>+'11+'!D645</f>
        <v>05</v>
      </c>
      <c r="E182" s="105" t="str">
        <f>+'11+'!E645</f>
        <v>05 1 01 07020</v>
      </c>
      <c r="F182" s="105" t="str">
        <f>+'11+'!F645</f>
        <v>100</v>
      </c>
      <c r="G182" s="105">
        <f>+'11+'!G645</f>
        <v>11.4</v>
      </c>
      <c r="H182" s="105">
        <f>+'11+'!H645</f>
        <v>11.4</v>
      </c>
      <c r="I182" s="276">
        <f t="shared" si="9"/>
        <v>100</v>
      </c>
    </row>
    <row r="183" spans="1:9" s="39" customFormat="1" ht="31.5">
      <c r="A183" s="36" t="str">
        <f>+'11+'!A648</f>
        <v>Расходы на выплаты персоналу казенных учреждений</v>
      </c>
      <c r="B183" s="36"/>
      <c r="C183" s="105" t="str">
        <f>+'11+'!C648</f>
        <v>11</v>
      </c>
      <c r="D183" s="105" t="str">
        <f>+'11+'!D648</f>
        <v>05</v>
      </c>
      <c r="E183" s="105" t="str">
        <f>+'11+'!E648</f>
        <v>05 1 01 07020</v>
      </c>
      <c r="F183" s="105" t="str">
        <f>+'11+'!F648</f>
        <v>110</v>
      </c>
      <c r="G183" s="105">
        <f>+'11+'!G648</f>
        <v>0</v>
      </c>
      <c r="H183" s="105">
        <f>+'11+'!H648</f>
        <v>0</v>
      </c>
      <c r="I183" s="276" t="e">
        <f t="shared" si="9"/>
        <v>#DIV/0!</v>
      </c>
    </row>
    <row r="184" spans="1:9" s="39" customFormat="1" ht="94.5">
      <c r="A184" s="36" t="str">
        <f>+'11+'!A649</f>
        <v xml:space="preserve">Иные выплаты, за исключением фонда оплаты труда учреждений, лицам, привлекаемым согласно законодательству для выполнения отдельных полномочий
</v>
      </c>
      <c r="B184" s="36"/>
      <c r="C184" s="105" t="str">
        <f>+'11+'!C649</f>
        <v>11</v>
      </c>
      <c r="D184" s="105" t="str">
        <f>+'11+'!D649</f>
        <v>05</v>
      </c>
      <c r="E184" s="105" t="str">
        <f>+'11+'!E649</f>
        <v>05 1 01 07020</v>
      </c>
      <c r="F184" s="105" t="str">
        <f>+'11+'!F649</f>
        <v>113</v>
      </c>
      <c r="G184" s="105">
        <f>+'11+'!G649</f>
        <v>0</v>
      </c>
      <c r="H184" s="105">
        <f>+'11+'!H649</f>
        <v>0</v>
      </c>
      <c r="I184" s="276" t="e">
        <f t="shared" si="9"/>
        <v>#DIV/0!</v>
      </c>
    </row>
    <row r="185" spans="1:9" s="39" customFormat="1" ht="47.25">
      <c r="A185" s="36" t="str">
        <f>+'11+'!A650</f>
        <v>Закупка товаров, работ и услуг для государственных (муниципальных) нужд</v>
      </c>
      <c r="B185" s="36"/>
      <c r="C185" s="105" t="str">
        <f>+'11+'!C650</f>
        <v>11</v>
      </c>
      <c r="D185" s="105" t="str">
        <f>+'11+'!D650</f>
        <v>05</v>
      </c>
      <c r="E185" s="105" t="str">
        <f>+'11+'!E650</f>
        <v>05 1 01 07020</v>
      </c>
      <c r="F185" s="105" t="str">
        <f>+'11+'!F650</f>
        <v>200</v>
      </c>
      <c r="G185" s="105">
        <f>+'11+'!G650</f>
        <v>46.25</v>
      </c>
      <c r="H185" s="105">
        <f>+'11+'!H650</f>
        <v>46.25</v>
      </c>
      <c r="I185" s="276">
        <f t="shared" si="9"/>
        <v>100</v>
      </c>
    </row>
    <row r="186" spans="1:9" s="39" customFormat="1" ht="47.25">
      <c r="A186" s="36" t="str">
        <f>+'11+'!A651</f>
        <v>Иные закупки товаров, работ и услуг для государственных (муниципальных) нужд</v>
      </c>
      <c r="B186" s="36"/>
      <c r="C186" s="105" t="str">
        <f>+'11+'!C651</f>
        <v>11</v>
      </c>
      <c r="D186" s="105" t="str">
        <f>+'11+'!D651</f>
        <v>05</v>
      </c>
      <c r="E186" s="105" t="str">
        <f>+'11+'!E651</f>
        <v>05 1 01 07020</v>
      </c>
      <c r="F186" s="105" t="str">
        <f>+'11+'!F651</f>
        <v>240</v>
      </c>
      <c r="G186" s="105">
        <f>+'11+'!G651</f>
        <v>46.25</v>
      </c>
      <c r="H186" s="105">
        <f>+'11+'!H651</f>
        <v>46.25</v>
      </c>
      <c r="I186" s="276">
        <f t="shared" si="9"/>
        <v>100</v>
      </c>
    </row>
    <row r="187" spans="1:9" s="39" customFormat="1" ht="47.25">
      <c r="A187" s="36" t="str">
        <f>+'11+'!A652</f>
        <v>Прочая закупка товаров, работ и услуг для государственных (муниципальных) нужд</v>
      </c>
      <c r="B187" s="36"/>
      <c r="C187" s="105" t="str">
        <f>+'11+'!C652</f>
        <v>11</v>
      </c>
      <c r="D187" s="105" t="str">
        <f>+'11+'!D652</f>
        <v>05</v>
      </c>
      <c r="E187" s="105" t="str">
        <f>+'11+'!E652</f>
        <v>05 1 01 07020</v>
      </c>
      <c r="F187" s="105" t="str">
        <f>+'11+'!F652</f>
        <v>244</v>
      </c>
      <c r="G187" s="105">
        <f>+'11+'!G652</f>
        <v>46.25</v>
      </c>
      <c r="H187" s="105">
        <f>+'11+'!H652</f>
        <v>46.25</v>
      </c>
      <c r="I187" s="276">
        <f t="shared" si="9"/>
        <v>100</v>
      </c>
    </row>
    <row r="188" spans="1:9" s="39" customFormat="1" ht="31.5">
      <c r="A188" s="36" t="str">
        <f>+'11+'!A653</f>
        <v>Подпрограмма "Развитие физической культуры и спорта"</v>
      </c>
      <c r="B188" s="36"/>
      <c r="C188" s="105" t="str">
        <f>+'11+'!C653</f>
        <v>11</v>
      </c>
      <c r="D188" s="105" t="str">
        <f>+'11+'!D653</f>
        <v>05</v>
      </c>
      <c r="E188" s="105" t="str">
        <f>+'11+'!E653</f>
        <v>05 2 00 00000</v>
      </c>
      <c r="F188" s="105" t="str">
        <f>+'11+'!F653</f>
        <v xml:space="preserve">   </v>
      </c>
      <c r="G188" s="105">
        <f>+'11+'!G653</f>
        <v>1358.3999999999999</v>
      </c>
      <c r="H188" s="105">
        <f>+'11+'!H653</f>
        <v>1358.3999999999999</v>
      </c>
      <c r="I188" s="276">
        <f t="shared" si="9"/>
        <v>100</v>
      </c>
    </row>
    <row r="189" spans="1:9" s="39" customFormat="1" ht="78.75">
      <c r="A189" s="36" t="str">
        <f>+'11+'!A654</f>
        <v>Основное мероприятие "Организация и проведение физкультурно-оздоровительных и спортивно-массовых мероприятий"</v>
      </c>
      <c r="B189" s="36"/>
      <c r="C189" s="105" t="str">
        <f>+'11+'!C654</f>
        <v>11</v>
      </c>
      <c r="D189" s="105" t="str">
        <f>+'11+'!D654</f>
        <v>05</v>
      </c>
      <c r="E189" s="105" t="str">
        <f>+'11+'!E654</f>
        <v>05 2 01 00000</v>
      </c>
      <c r="F189" s="105">
        <f>+'11+'!F654</f>
        <v>0</v>
      </c>
      <c r="G189" s="105">
        <f>+'11+'!G654</f>
        <v>1358.3999999999999</v>
      </c>
      <c r="H189" s="105">
        <f>+'11+'!H654</f>
        <v>1358.3999999999999</v>
      </c>
      <c r="I189" s="276">
        <f t="shared" si="9"/>
        <v>100</v>
      </c>
    </row>
    <row r="190" spans="1:9" s="39" customFormat="1" ht="31.5">
      <c r="A190" s="36" t="str">
        <f>+'11+'!A655</f>
        <v>Мероприятия в области поддержки молодых талантов</v>
      </c>
      <c r="B190" s="36"/>
      <c r="C190" s="105" t="str">
        <f>+'11+'!C655</f>
        <v>11</v>
      </c>
      <c r="D190" s="105" t="str">
        <f>+'11+'!D655</f>
        <v>05</v>
      </c>
      <c r="E190" s="105" t="str">
        <f>+'11+'!E655</f>
        <v>05 2 01 07250</v>
      </c>
      <c r="F190" s="105">
        <f>+'11+'!F655</f>
        <v>0</v>
      </c>
      <c r="G190" s="105">
        <f>+'11+'!G655</f>
        <v>1358.3999999999999</v>
      </c>
      <c r="H190" s="105">
        <f>+'11+'!H655</f>
        <v>1358.3999999999999</v>
      </c>
      <c r="I190" s="276">
        <f t="shared" si="9"/>
        <v>100</v>
      </c>
    </row>
    <row r="191" spans="1:9" s="39" customFormat="1" ht="126">
      <c r="A191" s="36" t="str">
        <f>+'11+'!A656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91" s="36"/>
      <c r="C191" s="105" t="str">
        <f>+'11+'!C656</f>
        <v>11</v>
      </c>
      <c r="D191" s="105" t="str">
        <f>+'11+'!D656</f>
        <v>05</v>
      </c>
      <c r="E191" s="105" t="str">
        <f>+'11+'!E656</f>
        <v>05 2 01 07250</v>
      </c>
      <c r="F191" s="105" t="str">
        <f>+'11+'!F656</f>
        <v>100</v>
      </c>
      <c r="G191" s="105">
        <f>+'11+'!G656</f>
        <v>49.6</v>
      </c>
      <c r="H191" s="105">
        <f>+'11+'!H656</f>
        <v>49.6</v>
      </c>
      <c r="I191" s="276">
        <f t="shared" si="9"/>
        <v>100</v>
      </c>
    </row>
    <row r="192" spans="1:9" s="39" customFormat="1" ht="31.5">
      <c r="A192" s="36" t="str">
        <f>+'11+'!A660</f>
        <v>Расходы на выплаты персоналу казенных учреждений</v>
      </c>
      <c r="B192" s="36"/>
      <c r="C192" s="105" t="str">
        <f>+'11+'!C660</f>
        <v>11</v>
      </c>
      <c r="D192" s="105" t="str">
        <f>+'11+'!D660</f>
        <v>05</v>
      </c>
      <c r="E192" s="105" t="str">
        <f>+'11+'!E660</f>
        <v>05 2 01 07250</v>
      </c>
      <c r="F192" s="105" t="str">
        <f>+'11+'!F660</f>
        <v>110</v>
      </c>
      <c r="G192" s="105">
        <f>+'11+'!G660</f>
        <v>0</v>
      </c>
      <c r="H192" s="105">
        <f>+'11+'!H660</f>
        <v>0</v>
      </c>
      <c r="I192" s="276" t="e">
        <f t="shared" si="9"/>
        <v>#DIV/0!</v>
      </c>
    </row>
    <row r="193" spans="1:9" s="39" customFormat="1" ht="94.5">
      <c r="A193" s="36" t="str">
        <f>+'11+'!A661</f>
        <v xml:space="preserve">Иные выплаты, за исключением фонда оплаты труда учреждений, лицам, привлекаемым согласно законодательству для выполнения отдельных полномочий
</v>
      </c>
      <c r="B193" s="36"/>
      <c r="C193" s="105" t="str">
        <f>+'11+'!C661</f>
        <v>11</v>
      </c>
      <c r="D193" s="105" t="str">
        <f>+'11+'!D661</f>
        <v>05</v>
      </c>
      <c r="E193" s="105" t="str">
        <f>+'11+'!E661</f>
        <v>05 2 01 07250</v>
      </c>
      <c r="F193" s="105" t="str">
        <f>+'11+'!F661</f>
        <v>113</v>
      </c>
      <c r="G193" s="105">
        <f>+'11+'!G661</f>
        <v>0</v>
      </c>
      <c r="H193" s="105">
        <f>+'11+'!H661</f>
        <v>0</v>
      </c>
      <c r="I193" s="276" t="e">
        <f t="shared" si="9"/>
        <v>#DIV/0!</v>
      </c>
    </row>
    <row r="194" spans="1:9" s="39" customFormat="1" ht="47.25">
      <c r="A194" s="36" t="str">
        <f>+'11+'!A662</f>
        <v>Закупка товаров, работ и услуг для государственных (муниципальных) нужд</v>
      </c>
      <c r="B194" s="36"/>
      <c r="C194" s="105" t="str">
        <f>+'11+'!C662</f>
        <v>11</v>
      </c>
      <c r="D194" s="105" t="str">
        <f>+'11+'!D662</f>
        <v>05</v>
      </c>
      <c r="E194" s="105" t="str">
        <f>+'11+'!E662</f>
        <v>05 2 01 07250</v>
      </c>
      <c r="F194" s="105" t="str">
        <f>+'11+'!F662</f>
        <v>200</v>
      </c>
      <c r="G194" s="105">
        <f>+'11+'!G662</f>
        <v>1308.8</v>
      </c>
      <c r="H194" s="105">
        <f>+'11+'!H662</f>
        <v>1308.8</v>
      </c>
      <c r="I194" s="276">
        <f t="shared" si="9"/>
        <v>100</v>
      </c>
    </row>
    <row r="195" spans="1:9" s="39" customFormat="1" ht="47.25">
      <c r="A195" s="36" t="str">
        <f>+'11+'!A663</f>
        <v>Иные закупки товаров, работ и услуг для государственных (муниципальных) нужд</v>
      </c>
      <c r="B195" s="36"/>
      <c r="C195" s="105" t="str">
        <f>+'11+'!C663</f>
        <v>11</v>
      </c>
      <c r="D195" s="105" t="str">
        <f>+'11+'!D663</f>
        <v>05</v>
      </c>
      <c r="E195" s="105" t="str">
        <f>+'11+'!E663</f>
        <v>05 2 01 07250</v>
      </c>
      <c r="F195" s="105" t="str">
        <f>+'11+'!F663</f>
        <v>240</v>
      </c>
      <c r="G195" s="105">
        <f>+'11+'!G663</f>
        <v>1308.8</v>
      </c>
      <c r="H195" s="105">
        <f>+'11+'!H663</f>
        <v>1308.8</v>
      </c>
      <c r="I195" s="276">
        <f t="shared" si="9"/>
        <v>100</v>
      </c>
    </row>
    <row r="196" spans="1:9" s="39" customFormat="1" ht="47.25">
      <c r="A196" s="36" t="str">
        <f>+'11+'!A664</f>
        <v>Прочая закупка товаров, работ и услуг для государственных (муниципальных) нужд</v>
      </c>
      <c r="B196" s="36"/>
      <c r="C196" s="105" t="str">
        <f>+'11+'!C664</f>
        <v>11</v>
      </c>
      <c r="D196" s="105" t="str">
        <f>+'11+'!D664</f>
        <v>05</v>
      </c>
      <c r="E196" s="105" t="str">
        <f>+'11+'!E664</f>
        <v>05 2 01 07250</v>
      </c>
      <c r="F196" s="105" t="str">
        <f>+'11+'!F664</f>
        <v>244</v>
      </c>
      <c r="G196" s="105">
        <f>+'11+'!G664</f>
        <v>1308.8</v>
      </c>
      <c r="H196" s="105">
        <f>+'11+'!H664</f>
        <v>1308.8</v>
      </c>
      <c r="I196" s="276">
        <f t="shared" si="9"/>
        <v>100</v>
      </c>
    </row>
    <row r="197" spans="1:9" s="39" customFormat="1" ht="47.25">
      <c r="A197" s="36" t="str">
        <f>+'11+'!A624</f>
        <v>Программа "Совершенствование молодежной политики и развитие физической культуры"</v>
      </c>
      <c r="B197" s="120"/>
      <c r="C197" s="105" t="str">
        <f>+'11+'!C624</f>
        <v>10</v>
      </c>
      <c r="D197" s="105" t="str">
        <f>+'11+'!D624</f>
        <v>03</v>
      </c>
      <c r="E197" s="105" t="str">
        <f>+'11+'!E624</f>
        <v>05 2 00 00000</v>
      </c>
      <c r="F197" s="105">
        <f>+'11+'!F624</f>
        <v>0</v>
      </c>
      <c r="G197" s="105">
        <f>+'11+'!G624</f>
        <v>0</v>
      </c>
      <c r="H197" s="105">
        <f>+'11+'!H624</f>
        <v>0</v>
      </c>
      <c r="I197" s="276" t="e">
        <f t="shared" si="9"/>
        <v>#DIV/0!</v>
      </c>
    </row>
    <row r="198" spans="1:9" s="39" customFormat="1" ht="31.5">
      <c r="A198" s="36" t="str">
        <f>+'11+'!A625</f>
        <v>Подпрограмма "Молодежная политика"</v>
      </c>
      <c r="B198" s="120"/>
      <c r="C198" s="105" t="str">
        <f>+'11+'!C625</f>
        <v>10</v>
      </c>
      <c r="D198" s="105" t="str">
        <f>+'11+'!D625</f>
        <v>03</v>
      </c>
      <c r="E198" s="105" t="str">
        <f>+'11+'!E625</f>
        <v>05 2 01 00000</v>
      </c>
      <c r="F198" s="105">
        <f>+'11+'!F625</f>
        <v>0</v>
      </c>
      <c r="G198" s="105">
        <f>+'11+'!G625</f>
        <v>0</v>
      </c>
      <c r="H198" s="105">
        <f>+'11+'!H625</f>
        <v>0</v>
      </c>
      <c r="I198" s="276" t="e">
        <f t="shared" si="9"/>
        <v>#DIV/0!</v>
      </c>
    </row>
    <row r="199" spans="1:9" s="39" customFormat="1" ht="47.25">
      <c r="A199" s="36" t="str">
        <f>+'11+'!A626</f>
        <v>Субсидии на мероприятия подпрограммы "Обеспечение жильем молодых семей"</v>
      </c>
      <c r="B199" s="120"/>
      <c r="C199" s="105" t="str">
        <f>+'11+'!C626</f>
        <v>10</v>
      </c>
      <c r="D199" s="105" t="str">
        <f>+'11+'!D626</f>
        <v>03</v>
      </c>
      <c r="E199" s="105" t="str">
        <f>+'11+'!E626</f>
        <v>05 2 01 50200</v>
      </c>
      <c r="F199" s="105">
        <f>+'11+'!F626</f>
        <v>0</v>
      </c>
      <c r="G199" s="105">
        <f>+'11+'!G626</f>
        <v>0</v>
      </c>
      <c r="H199" s="105">
        <f>+'11+'!H626</f>
        <v>0</v>
      </c>
      <c r="I199" s="276" t="e">
        <f t="shared" si="9"/>
        <v>#DIV/0!</v>
      </c>
    </row>
    <row r="200" spans="1:9" s="39" customFormat="1" ht="31.5">
      <c r="A200" s="36" t="str">
        <f>+'11+'!A627</f>
        <v xml:space="preserve">Социальное обеспечение и иные выплаты населению
</v>
      </c>
      <c r="B200" s="120"/>
      <c r="C200" s="105" t="str">
        <f>+'11+'!C627</f>
        <v>10</v>
      </c>
      <c r="D200" s="105" t="str">
        <f>+'11+'!D627</f>
        <v>03</v>
      </c>
      <c r="E200" s="105" t="str">
        <f>+'11+'!E627</f>
        <v>05 2 01 50200</v>
      </c>
      <c r="F200" s="105">
        <f>+'11+'!F627</f>
        <v>300</v>
      </c>
      <c r="G200" s="105">
        <f>+'11+'!G627</f>
        <v>0</v>
      </c>
      <c r="H200" s="105">
        <f>+'11+'!H627</f>
        <v>0</v>
      </c>
      <c r="I200" s="276" t="e">
        <f t="shared" si="9"/>
        <v>#DIV/0!</v>
      </c>
    </row>
    <row r="201" spans="1:9" s="39" customFormat="1" ht="63">
      <c r="A201" s="36" t="str">
        <f>+'11+'!A628</f>
        <v xml:space="preserve">Социальные выплаты гражданам, кроме публичных
нормативных социальных выплат
</v>
      </c>
      <c r="B201" s="120"/>
      <c r="C201" s="105" t="str">
        <f>+'11+'!C628</f>
        <v>10</v>
      </c>
      <c r="D201" s="105" t="str">
        <f>+'11+'!D628</f>
        <v>03</v>
      </c>
      <c r="E201" s="105" t="str">
        <f>+'11+'!E628</f>
        <v>05 2 01 50200</v>
      </c>
      <c r="F201" s="105">
        <f>+'11+'!F628</f>
        <v>320</v>
      </c>
      <c r="G201" s="105">
        <f>+'11+'!G628</f>
        <v>0</v>
      </c>
      <c r="H201" s="105">
        <f>+'11+'!H628</f>
        <v>0</v>
      </c>
      <c r="I201" s="276" t="e">
        <f t="shared" si="9"/>
        <v>#DIV/0!</v>
      </c>
    </row>
    <row r="202" spans="1:9" s="39" customFormat="1" ht="31.5">
      <c r="A202" s="36" t="str">
        <f>+'11+'!A629</f>
        <v>Субсидии гражданам на приобретение жилья</v>
      </c>
      <c r="B202" s="120"/>
      <c r="C202" s="105" t="str">
        <f>+'11+'!C629</f>
        <v>10</v>
      </c>
      <c r="D202" s="105" t="str">
        <f>+'11+'!D629</f>
        <v>03</v>
      </c>
      <c r="E202" s="105" t="str">
        <f>+'11+'!E629</f>
        <v>05 2 01 50200</v>
      </c>
      <c r="F202" s="105">
        <f>+'11+'!F629</f>
        <v>322</v>
      </c>
      <c r="G202" s="105">
        <f>+'11+'!G629</f>
        <v>0</v>
      </c>
      <c r="H202" s="105">
        <f>+'11+'!H629</f>
        <v>0</v>
      </c>
      <c r="I202" s="276" t="e">
        <f t="shared" si="9"/>
        <v>#DIV/0!</v>
      </c>
    </row>
    <row r="203" spans="1:9" s="39" customFormat="1" ht="63">
      <c r="A203" s="36" t="str">
        <f>+'11+'!A630</f>
        <v>Субсидии на реализацию мероприятий на обеспечение жильем молодых семей в 2018 году</v>
      </c>
      <c r="B203" s="120"/>
      <c r="C203" s="105" t="str">
        <f>+'11+'!C630</f>
        <v>10</v>
      </c>
      <c r="D203" s="105" t="str">
        <f>+'11+'!D630</f>
        <v>03</v>
      </c>
      <c r="E203" s="105" t="str">
        <f>+'11+'!E630</f>
        <v>05 201 00000</v>
      </c>
      <c r="F203" s="105">
        <f>+'11+'!F630</f>
        <v>0</v>
      </c>
      <c r="G203" s="105">
        <f>+'11+'!G630</f>
        <v>3742.2</v>
      </c>
      <c r="H203" s="105">
        <f>+'11+'!H630</f>
        <v>3742.2</v>
      </c>
      <c r="I203" s="276">
        <f t="shared" si="9"/>
        <v>100</v>
      </c>
    </row>
    <row r="204" spans="1:9" s="39" customFormat="1" ht="31.5">
      <c r="A204" s="36" t="str">
        <f>+'11+'!A631</f>
        <v xml:space="preserve">Социальное обеспечение и иные выплаты населению
</v>
      </c>
      <c r="B204" s="120"/>
      <c r="C204" s="105" t="str">
        <f>+'11+'!C631</f>
        <v>10</v>
      </c>
      <c r="D204" s="105" t="str">
        <f>+'11+'!D631</f>
        <v>03</v>
      </c>
      <c r="E204" s="105" t="str">
        <f>+'11+'!E631</f>
        <v>05 201 L4970</v>
      </c>
      <c r="F204" s="105">
        <f>+'11+'!F631</f>
        <v>300</v>
      </c>
      <c r="G204" s="105">
        <f>+'11+'!G631</f>
        <v>3742.2</v>
      </c>
      <c r="H204" s="105">
        <f>+'11+'!H631</f>
        <v>3742.2</v>
      </c>
      <c r="I204" s="276">
        <f t="shared" si="9"/>
        <v>100</v>
      </c>
    </row>
    <row r="205" spans="1:9" s="39" customFormat="1" ht="63">
      <c r="A205" s="36" t="str">
        <f>+'11+'!A632</f>
        <v xml:space="preserve">Социальные выплаты гражданам, кроме публичных
нормативных социальных выплат
</v>
      </c>
      <c r="B205" s="120"/>
      <c r="C205" s="105" t="str">
        <f>+'11+'!C632</f>
        <v>10</v>
      </c>
      <c r="D205" s="105" t="str">
        <f>+'11+'!D632</f>
        <v>03</v>
      </c>
      <c r="E205" s="105" t="str">
        <f>+'11+'!E632</f>
        <v>05 201 L4970</v>
      </c>
      <c r="F205" s="105">
        <f>+'11+'!F632</f>
        <v>320</v>
      </c>
      <c r="G205" s="105">
        <f>+'11+'!G632</f>
        <v>3742.2</v>
      </c>
      <c r="H205" s="105">
        <f>+'11+'!H632</f>
        <v>3742.2</v>
      </c>
      <c r="I205" s="276">
        <f t="shared" si="9"/>
        <v>100</v>
      </c>
    </row>
    <row r="206" spans="1:9" s="39" customFormat="1" ht="31.5">
      <c r="A206" s="36" t="str">
        <f>+'11+'!A633</f>
        <v>Субсидии гражданам на приобретение жилья</v>
      </c>
      <c r="B206" s="120"/>
      <c r="C206" s="105" t="str">
        <f>+'11+'!C633</f>
        <v>10</v>
      </c>
      <c r="D206" s="105" t="str">
        <f>+'11+'!D633</f>
        <v>03</v>
      </c>
      <c r="E206" s="105" t="str">
        <f>+'11+'!E633</f>
        <v>05 201 L4970</v>
      </c>
      <c r="F206" s="105">
        <f>+'11+'!F633</f>
        <v>322</v>
      </c>
      <c r="G206" s="105">
        <f>+'11+'!G633</f>
        <v>3742.2</v>
      </c>
      <c r="H206" s="105">
        <f>+'11+'!H633</f>
        <v>3742.2</v>
      </c>
      <c r="I206" s="276">
        <f t="shared" si="9"/>
        <v>100</v>
      </c>
    </row>
    <row r="207" spans="1:9" ht="31.5">
      <c r="A207" s="36" t="str">
        <f>+'11+'!A640</f>
        <v>Другие вопросы в области физической культуры и спорта</v>
      </c>
      <c r="B207" s="36"/>
      <c r="C207" s="35" t="str">
        <f>+'11+'!C640</f>
        <v>11</v>
      </c>
      <c r="D207" s="35" t="str">
        <f>+'11+'!D640</f>
        <v>05</v>
      </c>
      <c r="E207" s="35" t="s">
        <v>403</v>
      </c>
      <c r="F207" s="35" t="str">
        <f>+'11+'!F640</f>
        <v xml:space="preserve">   </v>
      </c>
      <c r="G207" s="186">
        <f>+G208</f>
        <v>1416.05</v>
      </c>
      <c r="H207" s="186">
        <f>+H208</f>
        <v>1416.05</v>
      </c>
      <c r="I207" s="276">
        <f t="shared" si="9"/>
        <v>100</v>
      </c>
    </row>
    <row r="208" spans="1:9" ht="63">
      <c r="A208" s="36" t="str">
        <f>+'11+'!A641</f>
        <v>Программа "Совершенствование молодежной политики и развитие физической культуры и спорта"</v>
      </c>
      <c r="B208" s="36"/>
      <c r="C208" s="35" t="str">
        <f>+'11+'!C641</f>
        <v>11</v>
      </c>
      <c r="D208" s="35" t="str">
        <f>+'11+'!D641</f>
        <v>05</v>
      </c>
      <c r="E208" s="35" t="str">
        <f>+'11+'!E641</f>
        <v>05 0 00 00000</v>
      </c>
      <c r="F208" s="35" t="str">
        <f>+'11+'!F641</f>
        <v xml:space="preserve">   </v>
      </c>
      <c r="G208" s="186">
        <f>+'11+'!G641</f>
        <v>1416.05</v>
      </c>
      <c r="H208" s="186">
        <f>+'11+'!H641</f>
        <v>1416.05</v>
      </c>
      <c r="I208" s="276">
        <f t="shared" si="9"/>
        <v>100</v>
      </c>
    </row>
    <row r="209" spans="1:9" ht="31.5">
      <c r="A209" s="36" t="str">
        <f>+'11+'!A642</f>
        <v>Подпрограмма "Молодежная политика Овюрского кожууна"</v>
      </c>
      <c r="B209" s="36"/>
      <c r="C209" s="35" t="str">
        <f>+'11+'!C642</f>
        <v>11</v>
      </c>
      <c r="D209" s="35" t="str">
        <f>+'11+'!D642</f>
        <v>05</v>
      </c>
      <c r="E209" s="35" t="str">
        <f>+'11+'!E642</f>
        <v>05 1 00 00000</v>
      </c>
      <c r="F209" s="35" t="str">
        <f>+'11+'!F642</f>
        <v xml:space="preserve">   </v>
      </c>
      <c r="G209" s="186">
        <f>+G210</f>
        <v>57.65</v>
      </c>
      <c r="H209" s="186">
        <f>+H210</f>
        <v>57.65</v>
      </c>
      <c r="I209" s="276">
        <f t="shared" si="9"/>
        <v>100</v>
      </c>
    </row>
    <row r="210" spans="1:9" ht="78.75">
      <c r="A210" s="36" t="str">
        <f>+'11+'!A643</f>
        <v>Основное мероприятие "Организация и проведение физкультурно-оздоровительных и спортивно-массовых мероприятий"</v>
      </c>
      <c r="B210" s="36"/>
      <c r="C210" s="35" t="str">
        <f>+'11+'!C643</f>
        <v>11</v>
      </c>
      <c r="D210" s="35" t="str">
        <f>+'11+'!D643</f>
        <v>05</v>
      </c>
      <c r="E210" s="35" t="str">
        <f>+'11+'!E643</f>
        <v>05 1 01 00000</v>
      </c>
      <c r="F210" s="35">
        <f>+'11+'!F643</f>
        <v>0</v>
      </c>
      <c r="G210" s="186">
        <f>+G211</f>
        <v>57.65</v>
      </c>
      <c r="H210" s="186">
        <f>+H211</f>
        <v>57.65</v>
      </c>
      <c r="I210" s="276">
        <f t="shared" si="9"/>
        <v>100</v>
      </c>
    </row>
    <row r="211" spans="1:9" ht="31.5">
      <c r="A211" s="36" t="str">
        <f>+'11+'!A644</f>
        <v>Мероприятия в области поддержки молодых талантов</v>
      </c>
      <c r="B211" s="36"/>
      <c r="C211" s="35" t="str">
        <f>+'11+'!C644</f>
        <v>11</v>
      </c>
      <c r="D211" s="35" t="str">
        <f>+'11+'!D644</f>
        <v>05</v>
      </c>
      <c r="E211" s="35" t="str">
        <f>+'11+'!E644</f>
        <v>05 1 01 07020</v>
      </c>
      <c r="F211" s="35">
        <f>+'11+'!F644</f>
        <v>0</v>
      </c>
      <c r="G211" s="186">
        <f>+'11+'!G644</f>
        <v>57.65</v>
      </c>
      <c r="H211" s="186">
        <f>+'11+'!H644</f>
        <v>57.65</v>
      </c>
      <c r="I211" s="276">
        <f t="shared" si="9"/>
        <v>100</v>
      </c>
    </row>
    <row r="212" spans="1:9" ht="126">
      <c r="A212" s="36" t="str">
        <f>+'11+'!A645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12" s="36"/>
      <c r="C212" s="35" t="str">
        <f>+'11+'!C645</f>
        <v>11</v>
      </c>
      <c r="D212" s="35" t="str">
        <f>+'11+'!D645</f>
        <v>05</v>
      </c>
      <c r="E212" s="35" t="str">
        <f>+'11+'!E645</f>
        <v>05 1 01 07020</v>
      </c>
      <c r="F212" s="35" t="str">
        <f>+'11+'!F645</f>
        <v>100</v>
      </c>
      <c r="G212" s="186">
        <f>+G213</f>
        <v>46.25</v>
      </c>
      <c r="H212" s="186">
        <f>+H213</f>
        <v>46.25</v>
      </c>
      <c r="I212" s="276">
        <f t="shared" ref="I212:I275" si="13">H212/G212*100</f>
        <v>100</v>
      </c>
    </row>
    <row r="213" spans="1:9" ht="31.5">
      <c r="A213" s="36" t="str">
        <f>+'11+'!A648</f>
        <v>Расходы на выплаты персоналу казенных учреждений</v>
      </c>
      <c r="B213" s="36"/>
      <c r="C213" s="35" t="str">
        <f>+'11+'!C648</f>
        <v>11</v>
      </c>
      <c r="D213" s="35" t="str">
        <f>+'11+'!D648</f>
        <v>05</v>
      </c>
      <c r="E213" s="35" t="str">
        <f>+'11+'!E648</f>
        <v>05 1 01 07020</v>
      </c>
      <c r="F213" s="35" t="str">
        <f>+'11+'!F648</f>
        <v>110</v>
      </c>
      <c r="G213" s="186">
        <f>+G214+G233</f>
        <v>46.25</v>
      </c>
      <c r="H213" s="186">
        <f>+H214+H233</f>
        <v>46.25</v>
      </c>
      <c r="I213" s="276">
        <f t="shared" si="13"/>
        <v>100</v>
      </c>
    </row>
    <row r="214" spans="1:9" ht="94.5">
      <c r="A214" s="36" t="str">
        <f>+'11+'!A649</f>
        <v xml:space="preserve">Иные выплаты, за исключением фонда оплаты труда учреждений, лицам, привлекаемым согласно законодательству для выполнения отдельных полномочий
</v>
      </c>
      <c r="B214" s="36"/>
      <c r="C214" s="35" t="str">
        <f>+'11+'!C649</f>
        <v>11</v>
      </c>
      <c r="D214" s="35" t="str">
        <f>+'11+'!D649</f>
        <v>05</v>
      </c>
      <c r="E214" s="35" t="str">
        <f>+'11+'!E649</f>
        <v>05 1 01 07020</v>
      </c>
      <c r="F214" s="35" t="str">
        <f>+'11+'!F649</f>
        <v>113</v>
      </c>
      <c r="G214" s="186">
        <f>+G215+G230</f>
        <v>46.25</v>
      </c>
      <c r="H214" s="186">
        <f>+H215+H230</f>
        <v>46.25</v>
      </c>
      <c r="I214" s="276">
        <f t="shared" si="13"/>
        <v>100</v>
      </c>
    </row>
    <row r="215" spans="1:9" ht="47.25">
      <c r="A215" s="36" t="str">
        <f>+'11+'!A650</f>
        <v>Закупка товаров, работ и услуг для государственных (муниципальных) нужд</v>
      </c>
      <c r="B215" s="36"/>
      <c r="C215" s="35" t="str">
        <f>+'11+'!C650</f>
        <v>11</v>
      </c>
      <c r="D215" s="35" t="str">
        <f>+'11+'!D650</f>
        <v>05</v>
      </c>
      <c r="E215" s="35" t="str">
        <f>+'11+'!E650</f>
        <v>05 1 01 07020</v>
      </c>
      <c r="F215" s="35" t="str">
        <f>+'11+'!F650</f>
        <v>200</v>
      </c>
      <c r="G215" s="186">
        <f>+G216</f>
        <v>46.25</v>
      </c>
      <c r="H215" s="186">
        <f>+H216</f>
        <v>46.25</v>
      </c>
      <c r="I215" s="276">
        <f t="shared" si="13"/>
        <v>100</v>
      </c>
    </row>
    <row r="216" spans="1:9" ht="47.25">
      <c r="A216" s="193" t="str">
        <f>+'11+'!A651</f>
        <v>Иные закупки товаров, работ и услуг для государственных (муниципальных) нужд</v>
      </c>
      <c r="B216" s="36"/>
      <c r="C216" s="35" t="str">
        <f>+'11+'!C651</f>
        <v>11</v>
      </c>
      <c r="D216" s="35" t="str">
        <f>+'11+'!D651</f>
        <v>05</v>
      </c>
      <c r="E216" s="35" t="str">
        <f>+'11+'!E651</f>
        <v>05 1 01 07020</v>
      </c>
      <c r="F216" s="35" t="str">
        <f>+'11+'!F651</f>
        <v>240</v>
      </c>
      <c r="G216" s="186">
        <f>+G217</f>
        <v>46.25</v>
      </c>
      <c r="H216" s="186">
        <f>+H217</f>
        <v>46.25</v>
      </c>
      <c r="I216" s="276">
        <f t="shared" si="13"/>
        <v>100</v>
      </c>
    </row>
    <row r="217" spans="1:9" ht="47.25">
      <c r="A217" s="193" t="str">
        <f>+'11+'!A652</f>
        <v>Прочая закупка товаров, работ и услуг для государственных (муниципальных) нужд</v>
      </c>
      <c r="B217" s="36"/>
      <c r="C217" s="35" t="str">
        <f>+'11+'!C652</f>
        <v>11</v>
      </c>
      <c r="D217" s="35" t="str">
        <f>+'11+'!D652</f>
        <v>05</v>
      </c>
      <c r="E217" s="35" t="str">
        <f>+'11+'!E652</f>
        <v>05 1 01 07020</v>
      </c>
      <c r="F217" s="35" t="str">
        <f>+'11+'!F652</f>
        <v>244</v>
      </c>
      <c r="G217" s="186">
        <f>+'11+'!G652</f>
        <v>46.25</v>
      </c>
      <c r="H217" s="186">
        <f>+'11+'!H652</f>
        <v>46.25</v>
      </c>
      <c r="I217" s="276">
        <f t="shared" si="13"/>
        <v>100</v>
      </c>
    </row>
    <row r="218" spans="1:9" ht="31.5">
      <c r="A218" s="193" t="str">
        <f>+'11+'!A653</f>
        <v>Подпрограмма "Развитие физической культуры и спорта"</v>
      </c>
      <c r="B218" s="193"/>
      <c r="C218" s="105" t="str">
        <f>+'11+'!C653</f>
        <v>11</v>
      </c>
      <c r="D218" s="105" t="str">
        <f>+'11+'!D653</f>
        <v>05</v>
      </c>
      <c r="E218" s="105" t="str">
        <f>+'11+'!E653</f>
        <v>05 2 00 00000</v>
      </c>
      <c r="F218" s="105" t="str">
        <f>+'11+'!F653</f>
        <v xml:space="preserve">   </v>
      </c>
      <c r="G218" s="105">
        <f>+'11+'!G653</f>
        <v>1358.3999999999999</v>
      </c>
      <c r="H218" s="105">
        <f>+'11+'!H653</f>
        <v>1358.3999999999999</v>
      </c>
      <c r="I218" s="276">
        <f t="shared" si="13"/>
        <v>100</v>
      </c>
    </row>
    <row r="219" spans="1:9" ht="78.75">
      <c r="A219" s="193" t="str">
        <f>+'11+'!A654</f>
        <v>Основное мероприятие "Организация и проведение физкультурно-оздоровительных и спортивно-массовых мероприятий"</v>
      </c>
      <c r="B219" s="193"/>
      <c r="C219" s="105" t="str">
        <f>+'11+'!C654</f>
        <v>11</v>
      </c>
      <c r="D219" s="105" t="str">
        <f>+'11+'!D654</f>
        <v>05</v>
      </c>
      <c r="E219" s="105" t="str">
        <f>+'11+'!E654</f>
        <v>05 2 01 00000</v>
      </c>
      <c r="F219" s="105">
        <f>+'11+'!F654</f>
        <v>0</v>
      </c>
      <c r="G219" s="105">
        <f>+'11+'!G654</f>
        <v>1358.3999999999999</v>
      </c>
      <c r="H219" s="105">
        <f>+'11+'!H654</f>
        <v>1358.3999999999999</v>
      </c>
      <c r="I219" s="276">
        <f t="shared" si="13"/>
        <v>100</v>
      </c>
    </row>
    <row r="220" spans="1:9" ht="31.5">
      <c r="A220" s="193" t="str">
        <f>+'11+'!A655</f>
        <v>Мероприятия в области поддержки молодых талантов</v>
      </c>
      <c r="B220" s="193"/>
      <c r="C220" s="105" t="str">
        <f>+'11+'!C655</f>
        <v>11</v>
      </c>
      <c r="D220" s="105" t="str">
        <f>+'11+'!D655</f>
        <v>05</v>
      </c>
      <c r="E220" s="105" t="str">
        <f>+'11+'!E655</f>
        <v>05 2 01 07250</v>
      </c>
      <c r="F220" s="105">
        <f>+'11+'!F655</f>
        <v>0</v>
      </c>
      <c r="G220" s="105">
        <f>+'11+'!G655</f>
        <v>1358.3999999999999</v>
      </c>
      <c r="H220" s="105">
        <f>+'11+'!H655</f>
        <v>1358.3999999999999</v>
      </c>
      <c r="I220" s="276">
        <f t="shared" si="13"/>
        <v>100</v>
      </c>
    </row>
    <row r="221" spans="1:9" ht="126">
      <c r="A221" s="193" t="str">
        <f>+'11+'!A656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21" s="193"/>
      <c r="C221" s="105" t="str">
        <f>+'11+'!C656</f>
        <v>11</v>
      </c>
      <c r="D221" s="105" t="str">
        <f>+'11+'!D656</f>
        <v>05</v>
      </c>
      <c r="E221" s="105" t="str">
        <f>+'11+'!E656</f>
        <v>05 2 01 07250</v>
      </c>
      <c r="F221" s="105" t="str">
        <f>+'11+'!F656</f>
        <v>100</v>
      </c>
      <c r="G221" s="105">
        <f>+'11+'!G656</f>
        <v>49.6</v>
      </c>
      <c r="H221" s="105">
        <f>+'11+'!H656</f>
        <v>49.6</v>
      </c>
      <c r="I221" s="276">
        <f t="shared" si="13"/>
        <v>100</v>
      </c>
    </row>
    <row r="222" spans="1:9" ht="47.25">
      <c r="A222" s="193" t="str">
        <f>+'11+'!A657</f>
        <v>Расходы на выплаты персоналу государственных (муниципальных) органов</v>
      </c>
      <c r="B222" s="193"/>
      <c r="C222" s="105" t="str">
        <f>+'11+'!C657</f>
        <v>11</v>
      </c>
      <c r="D222" s="105" t="str">
        <f>+'11+'!D657</f>
        <v>05</v>
      </c>
      <c r="E222" s="105" t="str">
        <f>+'11+'!E657</f>
        <v>05 2 01 07250</v>
      </c>
      <c r="F222" s="105" t="str">
        <f>+'11+'!F657</f>
        <v>120</v>
      </c>
      <c r="G222" s="105">
        <f>+'11+'!G657</f>
        <v>49.6</v>
      </c>
      <c r="H222" s="105">
        <f>+'11+'!H657</f>
        <v>49.6</v>
      </c>
      <c r="I222" s="276">
        <f t="shared" si="13"/>
        <v>100</v>
      </c>
    </row>
    <row r="223" spans="1:9" ht="47.25">
      <c r="A223" s="193" t="str">
        <f>+'11+'!A658</f>
        <v>Иные выплаты персоналу, за исключением фонда оплаты труда</v>
      </c>
      <c r="B223" s="193"/>
      <c r="C223" s="105" t="str">
        <f>+'11+'!C658</f>
        <v>11</v>
      </c>
      <c r="D223" s="105" t="str">
        <f>+'11+'!D658</f>
        <v>05</v>
      </c>
      <c r="E223" s="105" t="str">
        <f>+'11+'!E658</f>
        <v>05 2 01 07250</v>
      </c>
      <c r="F223" s="105" t="str">
        <f>+'11+'!F658</f>
        <v>122</v>
      </c>
      <c r="G223" s="105">
        <f>+'11+'!G658</f>
        <v>40</v>
      </c>
      <c r="H223" s="105">
        <f>+'11+'!H658</f>
        <v>40</v>
      </c>
      <c r="I223" s="276">
        <f t="shared" si="13"/>
        <v>100</v>
      </c>
    </row>
    <row r="224" spans="1:9" ht="126">
      <c r="A224" s="193" t="str">
        <f>+'11+'!A659</f>
        <v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v>
      </c>
      <c r="B224" s="193"/>
      <c r="C224" s="105" t="str">
        <f>+'11+'!C659</f>
        <v>11</v>
      </c>
      <c r="D224" s="105" t="str">
        <f>+'11+'!D659</f>
        <v>05</v>
      </c>
      <c r="E224" s="105" t="str">
        <f>+'11+'!E659</f>
        <v>05 2 01 07250</v>
      </c>
      <c r="F224" s="105" t="str">
        <f>+'11+'!F659</f>
        <v>123</v>
      </c>
      <c r="G224" s="105">
        <f>+'11+'!G659</f>
        <v>9.6</v>
      </c>
      <c r="H224" s="105">
        <f>+'11+'!H659</f>
        <v>9.6</v>
      </c>
      <c r="I224" s="276">
        <f t="shared" si="13"/>
        <v>100</v>
      </c>
    </row>
    <row r="225" spans="1:9" ht="31.5">
      <c r="A225" s="193" t="str">
        <f>+'11+'!A660</f>
        <v>Расходы на выплаты персоналу казенных учреждений</v>
      </c>
      <c r="B225" s="193"/>
      <c r="C225" s="105" t="str">
        <f>+'11+'!C660</f>
        <v>11</v>
      </c>
      <c r="D225" s="105" t="str">
        <f>+'11+'!D660</f>
        <v>05</v>
      </c>
      <c r="E225" s="105" t="str">
        <f>+'11+'!E660</f>
        <v>05 2 01 07250</v>
      </c>
      <c r="F225" s="105" t="str">
        <f>+'11+'!F660</f>
        <v>110</v>
      </c>
      <c r="G225" s="105">
        <f>+'11+'!G660</f>
        <v>0</v>
      </c>
      <c r="H225" s="105">
        <f>+'11+'!H660</f>
        <v>0</v>
      </c>
      <c r="I225" s="276" t="e">
        <f t="shared" si="13"/>
        <v>#DIV/0!</v>
      </c>
    </row>
    <row r="226" spans="1:9" ht="94.5">
      <c r="A226" s="193" t="str">
        <f>+'11+'!A661</f>
        <v xml:space="preserve">Иные выплаты, за исключением фонда оплаты труда учреждений, лицам, привлекаемым согласно законодательству для выполнения отдельных полномочий
</v>
      </c>
      <c r="B226" s="193"/>
      <c r="C226" s="105" t="str">
        <f>+'11+'!C661</f>
        <v>11</v>
      </c>
      <c r="D226" s="105" t="str">
        <f>+'11+'!D661</f>
        <v>05</v>
      </c>
      <c r="E226" s="105" t="str">
        <f>+'11+'!E661</f>
        <v>05 2 01 07250</v>
      </c>
      <c r="F226" s="105" t="str">
        <f>+'11+'!F661</f>
        <v>113</v>
      </c>
      <c r="G226" s="105">
        <f>+'11+'!G661</f>
        <v>0</v>
      </c>
      <c r="H226" s="105">
        <f>+'11+'!H661</f>
        <v>0</v>
      </c>
      <c r="I226" s="276" t="e">
        <f t="shared" si="13"/>
        <v>#DIV/0!</v>
      </c>
    </row>
    <row r="227" spans="1:9" ht="47.25">
      <c r="A227" s="193" t="str">
        <f>+'11+'!A662</f>
        <v>Закупка товаров, работ и услуг для государственных (муниципальных) нужд</v>
      </c>
      <c r="B227" s="193"/>
      <c r="C227" s="105" t="str">
        <f>+'11+'!C662</f>
        <v>11</v>
      </c>
      <c r="D227" s="105" t="str">
        <f>+'11+'!D662</f>
        <v>05</v>
      </c>
      <c r="E227" s="105" t="str">
        <f>+'11+'!E662</f>
        <v>05 2 01 07250</v>
      </c>
      <c r="F227" s="105" t="str">
        <f>+'11+'!F662</f>
        <v>200</v>
      </c>
      <c r="G227" s="105">
        <f>+'11+'!G662</f>
        <v>1308.8</v>
      </c>
      <c r="H227" s="105">
        <f>+'11+'!H662</f>
        <v>1308.8</v>
      </c>
      <c r="I227" s="276">
        <f t="shared" si="13"/>
        <v>100</v>
      </c>
    </row>
    <row r="228" spans="1:9" ht="47.25">
      <c r="A228" s="193" t="str">
        <f>+'11+'!A663</f>
        <v>Иные закупки товаров, работ и услуг для государственных (муниципальных) нужд</v>
      </c>
      <c r="B228" s="193"/>
      <c r="C228" s="105" t="str">
        <f>+'11+'!C663</f>
        <v>11</v>
      </c>
      <c r="D228" s="105" t="str">
        <f>+'11+'!D663</f>
        <v>05</v>
      </c>
      <c r="E228" s="105" t="str">
        <f>+'11+'!E663</f>
        <v>05 2 01 07250</v>
      </c>
      <c r="F228" s="105" t="str">
        <f>+'11+'!F663</f>
        <v>240</v>
      </c>
      <c r="G228" s="105">
        <f>+'11+'!G663</f>
        <v>1308.8</v>
      </c>
      <c r="H228" s="105">
        <f>+'11+'!H663</f>
        <v>1308.8</v>
      </c>
      <c r="I228" s="276">
        <f t="shared" si="13"/>
        <v>100</v>
      </c>
    </row>
    <row r="229" spans="1:9" ht="47.25">
      <c r="A229" s="193" t="str">
        <f>+'11+'!A664</f>
        <v>Прочая закупка товаров, работ и услуг для государственных (муниципальных) нужд</v>
      </c>
      <c r="B229" s="193"/>
      <c r="C229" s="105" t="str">
        <f>+'11+'!C664</f>
        <v>11</v>
      </c>
      <c r="D229" s="105" t="str">
        <f>+'11+'!D664</f>
        <v>05</v>
      </c>
      <c r="E229" s="105" t="str">
        <f>+'11+'!E664</f>
        <v>05 2 01 07250</v>
      </c>
      <c r="F229" s="105" t="str">
        <f>+'11+'!F664</f>
        <v>244</v>
      </c>
      <c r="G229" s="105">
        <f>+'11+'!G664</f>
        <v>1308.8</v>
      </c>
      <c r="H229" s="105">
        <f>+'11+'!H664</f>
        <v>1308.8</v>
      </c>
      <c r="I229" s="276">
        <f t="shared" si="13"/>
        <v>100</v>
      </c>
    </row>
    <row r="230" spans="1:9" ht="47.25">
      <c r="A230" s="193" t="str">
        <f>+'11+'!A624</f>
        <v>Программа "Совершенствование молодежной политики и развитие физической культуры"</v>
      </c>
      <c r="B230" s="105"/>
      <c r="C230" s="105" t="str">
        <f>+'11+'!C624</f>
        <v>10</v>
      </c>
      <c r="D230" s="105" t="str">
        <f>+'11+'!D624</f>
        <v>03</v>
      </c>
      <c r="E230" s="105" t="str">
        <f>+'11+'!E624</f>
        <v>05 2 00 00000</v>
      </c>
      <c r="F230" s="105">
        <f>+'11+'!F624</f>
        <v>0</v>
      </c>
      <c r="G230" s="105">
        <f>+'11+'!G624</f>
        <v>0</v>
      </c>
      <c r="H230" s="105">
        <f>+'11+'!H624</f>
        <v>0</v>
      </c>
      <c r="I230" s="276" t="e">
        <f t="shared" si="13"/>
        <v>#DIV/0!</v>
      </c>
    </row>
    <row r="231" spans="1:9" ht="31.5">
      <c r="A231" s="193" t="str">
        <f>+'11+'!A625</f>
        <v>Подпрограмма "Молодежная политика"</v>
      </c>
      <c r="B231" s="105"/>
      <c r="C231" s="105" t="str">
        <f>+'11+'!C625</f>
        <v>10</v>
      </c>
      <c r="D231" s="105" t="str">
        <f>+'11+'!D625</f>
        <v>03</v>
      </c>
      <c r="E231" s="105" t="str">
        <f>+'11+'!E625</f>
        <v>05 2 01 00000</v>
      </c>
      <c r="F231" s="105">
        <f>+'11+'!F625</f>
        <v>0</v>
      </c>
      <c r="G231" s="105">
        <f>+'11+'!G625</f>
        <v>0</v>
      </c>
      <c r="H231" s="105">
        <f>+'11+'!H625</f>
        <v>0</v>
      </c>
      <c r="I231" s="276" t="e">
        <f t="shared" si="13"/>
        <v>#DIV/0!</v>
      </c>
    </row>
    <row r="232" spans="1:9" ht="47.25">
      <c r="A232" s="193" t="str">
        <f>+'11+'!A626</f>
        <v>Субсидии на мероприятия подпрограммы "Обеспечение жильем молодых семей"</v>
      </c>
      <c r="B232" s="105"/>
      <c r="C232" s="105" t="str">
        <f>+'11+'!C626</f>
        <v>10</v>
      </c>
      <c r="D232" s="105" t="str">
        <f>+'11+'!D626</f>
        <v>03</v>
      </c>
      <c r="E232" s="105" t="str">
        <f>+'11+'!E626</f>
        <v>05 2 01 50200</v>
      </c>
      <c r="F232" s="105">
        <f>+'11+'!F626</f>
        <v>0</v>
      </c>
      <c r="G232" s="105">
        <f>+'11+'!G626</f>
        <v>0</v>
      </c>
      <c r="H232" s="105">
        <f>+'11+'!H626</f>
        <v>0</v>
      </c>
      <c r="I232" s="276" t="e">
        <f t="shared" si="13"/>
        <v>#DIV/0!</v>
      </c>
    </row>
    <row r="233" spans="1:9" ht="31.5">
      <c r="A233" s="193" t="str">
        <f>+'11+'!A627</f>
        <v xml:space="preserve">Социальное обеспечение и иные выплаты населению
</v>
      </c>
      <c r="B233" s="105"/>
      <c r="C233" s="105" t="str">
        <f>+'11+'!C627</f>
        <v>10</v>
      </c>
      <c r="D233" s="105" t="str">
        <f>+'11+'!D627</f>
        <v>03</v>
      </c>
      <c r="E233" s="105" t="str">
        <f>+'11+'!E627</f>
        <v>05 2 01 50200</v>
      </c>
      <c r="F233" s="105">
        <f>+'11+'!F627</f>
        <v>300</v>
      </c>
      <c r="G233" s="105">
        <f>+'11+'!G627</f>
        <v>0</v>
      </c>
      <c r="H233" s="105">
        <f>+'11+'!H627</f>
        <v>0</v>
      </c>
      <c r="I233" s="276" t="e">
        <f t="shared" si="13"/>
        <v>#DIV/0!</v>
      </c>
    </row>
    <row r="234" spans="1:9" ht="63">
      <c r="A234" s="193" t="str">
        <f>+'11+'!A628</f>
        <v xml:space="preserve">Социальные выплаты гражданам, кроме публичных
нормативных социальных выплат
</v>
      </c>
      <c r="B234" s="105"/>
      <c r="C234" s="105" t="str">
        <f>+'11+'!C628</f>
        <v>10</v>
      </c>
      <c r="D234" s="105" t="str">
        <f>+'11+'!D628</f>
        <v>03</v>
      </c>
      <c r="E234" s="105" t="str">
        <f>+'11+'!E628</f>
        <v>05 2 01 50200</v>
      </c>
      <c r="F234" s="105">
        <f>+'11+'!F628</f>
        <v>320</v>
      </c>
      <c r="G234" s="105">
        <f>+'11+'!G628</f>
        <v>0</v>
      </c>
      <c r="H234" s="105">
        <f>+'11+'!H628</f>
        <v>0</v>
      </c>
      <c r="I234" s="276" t="e">
        <f t="shared" si="13"/>
        <v>#DIV/0!</v>
      </c>
    </row>
    <row r="235" spans="1:9" ht="50.25" customHeight="1">
      <c r="A235" s="193" t="str">
        <f>+'11+'!A629</f>
        <v>Субсидии гражданам на приобретение жилья</v>
      </c>
      <c r="B235" s="105"/>
      <c r="C235" s="105" t="str">
        <f>+'11+'!C629</f>
        <v>10</v>
      </c>
      <c r="D235" s="105" t="str">
        <f>+'11+'!D629</f>
        <v>03</v>
      </c>
      <c r="E235" s="105" t="str">
        <f>+'11+'!E629</f>
        <v>05 2 01 50200</v>
      </c>
      <c r="F235" s="105">
        <f>+'11+'!F629</f>
        <v>322</v>
      </c>
      <c r="G235" s="105">
        <f>+'11+'!G629</f>
        <v>0</v>
      </c>
      <c r="H235" s="105">
        <f>+'11+'!H629</f>
        <v>0</v>
      </c>
      <c r="I235" s="276" t="e">
        <f t="shared" si="13"/>
        <v>#DIV/0!</v>
      </c>
    </row>
    <row r="236" spans="1:9" ht="33" customHeight="1">
      <c r="A236" s="193" t="str">
        <f>+'11+'!A630</f>
        <v>Субсидии на реализацию мероприятий на обеспечение жильем молодых семей в 2018 году</v>
      </c>
      <c r="B236" s="105"/>
      <c r="C236" s="105" t="str">
        <f>+'11+'!C630</f>
        <v>10</v>
      </c>
      <c r="D236" s="105" t="str">
        <f>+'11+'!D630</f>
        <v>03</v>
      </c>
      <c r="E236" s="105" t="str">
        <f>+'11+'!E630</f>
        <v>05 201 00000</v>
      </c>
      <c r="F236" s="105">
        <f>+'11+'!F630</f>
        <v>0</v>
      </c>
      <c r="G236" s="105">
        <f>+'11+'!G630</f>
        <v>3742.2</v>
      </c>
      <c r="H236" s="105">
        <f>+'11+'!H630</f>
        <v>3742.2</v>
      </c>
      <c r="I236" s="276">
        <f t="shared" si="13"/>
        <v>100</v>
      </c>
    </row>
    <row r="237" spans="1:9" ht="31.5">
      <c r="A237" s="193" t="str">
        <f>+'11+'!A631</f>
        <v xml:space="preserve">Социальное обеспечение и иные выплаты населению
</v>
      </c>
      <c r="B237" s="105"/>
      <c r="C237" s="105" t="str">
        <f>+'11+'!C631</f>
        <v>10</v>
      </c>
      <c r="D237" s="105" t="str">
        <f>+'11+'!D631</f>
        <v>03</v>
      </c>
      <c r="E237" s="105" t="str">
        <f>+'11+'!E631</f>
        <v>05 201 L4970</v>
      </c>
      <c r="F237" s="105">
        <f>+'11+'!F631</f>
        <v>300</v>
      </c>
      <c r="G237" s="105">
        <f>+'11+'!G631</f>
        <v>3742.2</v>
      </c>
      <c r="H237" s="105">
        <f>+'11+'!H631</f>
        <v>3742.2</v>
      </c>
      <c r="I237" s="276">
        <f t="shared" si="13"/>
        <v>100</v>
      </c>
    </row>
    <row r="238" spans="1:9" ht="63">
      <c r="A238" s="193" t="str">
        <f>+'11+'!A632</f>
        <v xml:space="preserve">Социальные выплаты гражданам, кроме публичных
нормативных социальных выплат
</v>
      </c>
      <c r="B238" s="105"/>
      <c r="C238" s="105" t="str">
        <f>+'11+'!C632</f>
        <v>10</v>
      </c>
      <c r="D238" s="105" t="str">
        <f>+'11+'!D632</f>
        <v>03</v>
      </c>
      <c r="E238" s="105" t="str">
        <f>+'11+'!E632</f>
        <v>05 201 L4970</v>
      </c>
      <c r="F238" s="105">
        <f>+'11+'!F632</f>
        <v>320</v>
      </c>
      <c r="G238" s="105">
        <f>+'11+'!G632</f>
        <v>3742.2</v>
      </c>
      <c r="H238" s="105">
        <f>+'11+'!H632</f>
        <v>3742.2</v>
      </c>
      <c r="I238" s="276">
        <f t="shared" si="13"/>
        <v>100</v>
      </c>
    </row>
    <row r="239" spans="1:9" ht="31.5">
      <c r="A239" s="36" t="str">
        <f>+'11+'!A633</f>
        <v>Субсидии гражданам на приобретение жилья</v>
      </c>
      <c r="B239" s="36"/>
      <c r="C239" s="105" t="str">
        <f>+'11+'!C633</f>
        <v>10</v>
      </c>
      <c r="D239" s="105" t="str">
        <f>+'11+'!D633</f>
        <v>03</v>
      </c>
      <c r="E239" s="105" t="str">
        <f>+'11+'!E633</f>
        <v>05 201 L4970</v>
      </c>
      <c r="F239" s="105">
        <f>+'11+'!F633</f>
        <v>322</v>
      </c>
      <c r="G239" s="105">
        <f>+'11+'!G633</f>
        <v>3742.2</v>
      </c>
      <c r="H239" s="105">
        <f>+'11+'!H633</f>
        <v>3742.2</v>
      </c>
      <c r="I239" s="276">
        <f t="shared" si="13"/>
        <v>100</v>
      </c>
    </row>
    <row r="240" spans="1:9" s="39" customFormat="1" ht="63">
      <c r="A240" s="121" t="str">
        <f>+'11+'!A518</f>
        <v>Программа "Профилактика социально-значимых заболеваний, вакцинопрофилактика"</v>
      </c>
      <c r="B240" s="121"/>
      <c r="C240" s="119" t="str">
        <f>+'11+'!C518</f>
        <v>01</v>
      </c>
      <c r="D240" s="119" t="str">
        <f>+'11+'!D518</f>
        <v>13</v>
      </c>
      <c r="E240" s="119" t="str">
        <f>+'11+'!E518</f>
        <v>06 0 00 00000</v>
      </c>
      <c r="F240" s="119" t="str">
        <f>+'11+'!F518</f>
        <v xml:space="preserve">   </v>
      </c>
      <c r="G240" s="180">
        <f t="shared" ref="G240:H244" si="14">+G241</f>
        <v>238.5</v>
      </c>
      <c r="H240" s="180">
        <f t="shared" si="14"/>
        <v>237.708</v>
      </c>
      <c r="I240" s="276">
        <f t="shared" si="13"/>
        <v>99.667924528301882</v>
      </c>
    </row>
    <row r="241" spans="1:9" ht="47.25">
      <c r="A241" s="37" t="str">
        <f>+'11+'!A519</f>
        <v>Основное мероприятие: Оказание услуг по медицинскому обслуживанию населения</v>
      </c>
      <c r="B241" s="37"/>
      <c r="C241" s="38" t="str">
        <f>+'11+'!C519</f>
        <v>01</v>
      </c>
      <c r="D241" s="38" t="str">
        <f>+'11+'!D519</f>
        <v>13</v>
      </c>
      <c r="E241" s="38" t="str">
        <f>+'11+'!E519</f>
        <v>06 0 01 00000</v>
      </c>
      <c r="F241" s="38">
        <f>+'11+'!F519</f>
        <v>0</v>
      </c>
      <c r="G241" s="186">
        <f t="shared" si="14"/>
        <v>238.5</v>
      </c>
      <c r="H241" s="186">
        <f t="shared" si="14"/>
        <v>237.708</v>
      </c>
      <c r="I241" s="276">
        <f t="shared" si="13"/>
        <v>99.667924528301882</v>
      </c>
    </row>
    <row r="242" spans="1:9" ht="110.25">
      <c r="A242" s="37" t="str">
        <f>+'11+'!A520</f>
        <v>Реализация мероприятий направленных на создание условий для оказания медицинской помощи населению, профилактика заболеваний и формирование здорового образа жизни</v>
      </c>
      <c r="B242" s="37"/>
      <c r="C242" s="38" t="str">
        <f>+'11+'!C520</f>
        <v>01</v>
      </c>
      <c r="D242" s="38" t="str">
        <f>+'11+'!D520</f>
        <v>13</v>
      </c>
      <c r="E242" s="38" t="str">
        <f>+'11+'!E520</f>
        <v>06 0 01 04008</v>
      </c>
      <c r="F242" s="38">
        <f>+'11+'!F520</f>
        <v>0</v>
      </c>
      <c r="G242" s="186">
        <f t="shared" si="14"/>
        <v>238.5</v>
      </c>
      <c r="H242" s="186">
        <f t="shared" si="14"/>
        <v>237.708</v>
      </c>
      <c r="I242" s="276">
        <f t="shared" si="13"/>
        <v>99.667924528301882</v>
      </c>
    </row>
    <row r="243" spans="1:9" ht="47.25">
      <c r="A243" s="37" t="str">
        <f>+'11+'!A521</f>
        <v>Закупка товаров, работ и услуг для государственных (муниципальных) нужд</v>
      </c>
      <c r="B243" s="37"/>
      <c r="C243" s="38" t="str">
        <f>+'11+'!C521</f>
        <v>01</v>
      </c>
      <c r="D243" s="38" t="str">
        <f>+'11+'!D521</f>
        <v>13</v>
      </c>
      <c r="E243" s="38" t="str">
        <f>+'11+'!E521</f>
        <v>06 0 01 04008</v>
      </c>
      <c r="F243" s="38">
        <f>+'11+'!F521</f>
        <v>200</v>
      </c>
      <c r="G243" s="186">
        <f t="shared" si="14"/>
        <v>238.5</v>
      </c>
      <c r="H243" s="186">
        <f t="shared" si="14"/>
        <v>237.708</v>
      </c>
      <c r="I243" s="276">
        <f t="shared" si="13"/>
        <v>99.667924528301882</v>
      </c>
    </row>
    <row r="244" spans="1:9" ht="47.25">
      <c r="A244" s="37" t="str">
        <f>+'11+'!A522</f>
        <v>Иные закупки товаров, работ и услуг для государственных (муниципальных) нужд</v>
      </c>
      <c r="B244" s="37"/>
      <c r="C244" s="38" t="str">
        <f>+'11+'!C522</f>
        <v>01</v>
      </c>
      <c r="D244" s="38" t="str">
        <f>+'11+'!D522</f>
        <v>13</v>
      </c>
      <c r="E244" s="38" t="str">
        <f>+'11+'!E522</f>
        <v>06 0 01 04008</v>
      </c>
      <c r="F244" s="38">
        <f>+'11+'!F522</f>
        <v>240</v>
      </c>
      <c r="G244" s="186">
        <f t="shared" si="14"/>
        <v>238.5</v>
      </c>
      <c r="H244" s="186">
        <f t="shared" si="14"/>
        <v>237.708</v>
      </c>
      <c r="I244" s="276">
        <f t="shared" si="13"/>
        <v>99.667924528301882</v>
      </c>
    </row>
    <row r="245" spans="1:9" ht="47.25">
      <c r="A245" s="37" t="str">
        <f>+'11+'!A523</f>
        <v>Прочая закупка товаров, работ и услуг для государственных (муниципальных) нужд</v>
      </c>
      <c r="B245" s="37"/>
      <c r="C245" s="38" t="str">
        <f>+'11+'!C523</f>
        <v>01</v>
      </c>
      <c r="D245" s="38" t="str">
        <f>+'11+'!D523</f>
        <v>13</v>
      </c>
      <c r="E245" s="38" t="str">
        <f>+'11+'!E523</f>
        <v>06 0 01 04008</v>
      </c>
      <c r="F245" s="38">
        <f>+'11+'!F523</f>
        <v>244</v>
      </c>
      <c r="G245" s="186">
        <f>+'11+'!G523</f>
        <v>238.5</v>
      </c>
      <c r="H245" s="186">
        <f>+'11+'!H523</f>
        <v>237.708</v>
      </c>
      <c r="I245" s="276">
        <f t="shared" si="13"/>
        <v>99.667924528301882</v>
      </c>
    </row>
    <row r="246" spans="1:9" s="39" customFormat="1" ht="47.25">
      <c r="A246" s="120" t="str">
        <f>+'11+'!A251</f>
        <v>Муниципальная программа "Развитие образования Овюрского кожууна"</v>
      </c>
      <c r="B246" s="120"/>
      <c r="C246" s="41"/>
      <c r="D246" s="41"/>
      <c r="E246" s="41" t="str">
        <f>+'11+'!E251</f>
        <v xml:space="preserve">07 0 00 00000 </v>
      </c>
      <c r="F246" s="41">
        <f>+'11+'!F251</f>
        <v>0</v>
      </c>
      <c r="G246" s="180">
        <f>+G247+G262+G292+G299+G310+G340</f>
        <v>309617.49999000004</v>
      </c>
      <c r="H246" s="180">
        <f>+H247+H262+H292+H299+H310+H340</f>
        <v>309106.96218999999</v>
      </c>
      <c r="I246" s="276">
        <f t="shared" si="13"/>
        <v>99.835106930319981</v>
      </c>
    </row>
    <row r="247" spans="1:9" ht="31.5">
      <c r="A247" s="36" t="str">
        <f>+'11+'!A252</f>
        <v xml:space="preserve">Подпрограмма "Развитие дошкольного образования" </v>
      </c>
      <c r="B247" s="36"/>
      <c r="C247" s="35" t="str">
        <f>+'11+'!C252</f>
        <v>07</v>
      </c>
      <c r="D247" s="35" t="str">
        <f>+'11+'!D252</f>
        <v>01</v>
      </c>
      <c r="E247" s="35" t="str">
        <f>+'11+'!E252</f>
        <v>07 1 00 00000</v>
      </c>
      <c r="F247" s="35" t="str">
        <f>+'11+'!F252</f>
        <v xml:space="preserve">   </v>
      </c>
      <c r="G247" s="186">
        <f>+G248+G257</f>
        <v>96135.713660000009</v>
      </c>
      <c r="H247" s="186">
        <f>+H248+H257</f>
        <v>96135.712610000002</v>
      </c>
      <c r="I247" s="276">
        <f t="shared" si="13"/>
        <v>99.999998907794037</v>
      </c>
    </row>
    <row r="248" spans="1:9" ht="126">
      <c r="A248" s="36" t="str">
        <f>+'11+'!A253</f>
        <v>Основное мероприятие: Субсидии на оказание муниципальных услуг по предоставлению общедоступногои бесплатного дошкольного образования, осуществление присмотра и ухода за детьми</v>
      </c>
      <c r="B248" s="36"/>
      <c r="C248" s="35" t="str">
        <f>+'11+'!C253</f>
        <v>07</v>
      </c>
      <c r="D248" s="35" t="str">
        <f>+'11+'!D253</f>
        <v>01</v>
      </c>
      <c r="E248" s="35" t="str">
        <f>+'11+'!E253</f>
        <v>07 1 01 00000</v>
      </c>
      <c r="F248" s="35">
        <f>+'11+'!F253</f>
        <v>0</v>
      </c>
      <c r="G248" s="186">
        <f>+G249+G253</f>
        <v>39414.54</v>
      </c>
      <c r="H248" s="186">
        <f>+H249+H253</f>
        <v>39414.538950000002</v>
      </c>
      <c r="I248" s="276">
        <f t="shared" si="13"/>
        <v>99.999997336008491</v>
      </c>
    </row>
    <row r="249" spans="1:9" ht="63">
      <c r="A249" s="36" t="str">
        <f>+'11+'!A254</f>
        <v xml:space="preserve">Обеспечение деятельности муниципальных учреждений (оказание услуг) - средства местного бюджета </v>
      </c>
      <c r="B249" s="36"/>
      <c r="C249" s="35" t="str">
        <f>+'11+'!C254</f>
        <v>07</v>
      </c>
      <c r="D249" s="35" t="str">
        <f>+'11+'!D254</f>
        <v>01</v>
      </c>
      <c r="E249" s="35" t="str">
        <f>+'11+'!E254</f>
        <v>07 1 01 00059</v>
      </c>
      <c r="F249" s="35">
        <f>+'11+'!F254</f>
        <v>0</v>
      </c>
      <c r="G249" s="186">
        <f t="shared" ref="G249:H251" si="15">+G250</f>
        <v>39414.54</v>
      </c>
      <c r="H249" s="186">
        <f t="shared" si="15"/>
        <v>39414.538950000002</v>
      </c>
      <c r="I249" s="276">
        <f t="shared" si="13"/>
        <v>99.999997336008491</v>
      </c>
    </row>
    <row r="250" spans="1:9" ht="94.5">
      <c r="A250" s="36" t="str">
        <f>+'11+'!A255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50" s="36"/>
      <c r="C250" s="35" t="str">
        <f>+'11+'!C255</f>
        <v>07</v>
      </c>
      <c r="D250" s="35" t="str">
        <f>+'11+'!D255</f>
        <v>01</v>
      </c>
      <c r="E250" s="35" t="str">
        <f>+'11+'!E255</f>
        <v>07 1 01 00059</v>
      </c>
      <c r="F250" s="35" t="str">
        <f>+'11+'!F255</f>
        <v>600</v>
      </c>
      <c r="G250" s="186">
        <f t="shared" si="15"/>
        <v>39414.54</v>
      </c>
      <c r="H250" s="186">
        <f t="shared" si="15"/>
        <v>39414.538950000002</v>
      </c>
      <c r="I250" s="276">
        <f t="shared" si="13"/>
        <v>99.999997336008491</v>
      </c>
    </row>
    <row r="251" spans="1:9" ht="31.5">
      <c r="A251" s="36" t="str">
        <f>+'11+'!A256</f>
        <v>Субсидии бюджетным учреждениям</v>
      </c>
      <c r="B251" s="36"/>
      <c r="C251" s="35" t="str">
        <f>+'11+'!C256</f>
        <v>07</v>
      </c>
      <c r="D251" s="35" t="str">
        <f>+'11+'!D256</f>
        <v>01</v>
      </c>
      <c r="E251" s="35" t="str">
        <f>+'11+'!E256</f>
        <v>07 1 01 00059</v>
      </c>
      <c r="F251" s="35" t="str">
        <f>+'11+'!F256</f>
        <v>610</v>
      </c>
      <c r="G251" s="186">
        <f t="shared" si="15"/>
        <v>39414.54</v>
      </c>
      <c r="H251" s="186">
        <f t="shared" si="15"/>
        <v>39414.538950000002</v>
      </c>
      <c r="I251" s="276">
        <f t="shared" si="13"/>
        <v>99.999997336008491</v>
      </c>
    </row>
    <row r="252" spans="1:9" ht="110.25">
      <c r="A252" s="36" t="str">
        <f>+'11+'!A257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52" s="36"/>
      <c r="C252" s="35" t="str">
        <f>+'11+'!C257</f>
        <v>07</v>
      </c>
      <c r="D252" s="35" t="str">
        <f>+'11+'!D257</f>
        <v>01</v>
      </c>
      <c r="E252" s="35" t="str">
        <f>+'11+'!E257</f>
        <v>07 1 01 00059</v>
      </c>
      <c r="F252" s="35" t="str">
        <f>+'11+'!F257</f>
        <v>611</v>
      </c>
      <c r="G252" s="186">
        <f>+'11+'!G257</f>
        <v>39414.54</v>
      </c>
      <c r="H252" s="186">
        <f>+'11+'!H257</f>
        <v>39414.538950000002</v>
      </c>
      <c r="I252" s="276">
        <f t="shared" si="13"/>
        <v>99.999997336008491</v>
      </c>
    </row>
    <row r="253" spans="1:9" ht="63" hidden="1">
      <c r="A253" s="36" t="str">
        <f>+'11+'!A258</f>
        <v xml:space="preserve">Обеспечение деятельности муниципальных учреждений (оказание услуг) - средства местного бюджета </v>
      </c>
      <c r="B253" s="36"/>
      <c r="C253" s="35" t="str">
        <f>+'11+'!C258</f>
        <v>07</v>
      </c>
      <c r="D253" s="35" t="str">
        <f>+'11+'!D258</f>
        <v>01</v>
      </c>
      <c r="E253" s="35" t="str">
        <f>+'11+'!E258</f>
        <v>07 1 01 L0270</v>
      </c>
      <c r="F253" s="35">
        <f>+'11+'!F258</f>
        <v>0</v>
      </c>
      <c r="G253" s="186">
        <f t="shared" ref="G253:H255" si="16">+G254</f>
        <v>0</v>
      </c>
      <c r="H253" s="186">
        <f t="shared" si="16"/>
        <v>0</v>
      </c>
      <c r="I253" s="276" t="e">
        <f t="shared" si="13"/>
        <v>#DIV/0!</v>
      </c>
    </row>
    <row r="254" spans="1:9" ht="94.5" hidden="1">
      <c r="A254" s="36" t="str">
        <f>+'11+'!A259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54" s="36"/>
      <c r="C254" s="35" t="str">
        <f>+'11+'!C259</f>
        <v>07</v>
      </c>
      <c r="D254" s="35" t="str">
        <f>+'11+'!D259</f>
        <v>01</v>
      </c>
      <c r="E254" s="35" t="str">
        <f>+'11+'!E259</f>
        <v>07 1 01 L0270</v>
      </c>
      <c r="F254" s="35" t="str">
        <f>+'11+'!F259</f>
        <v>600</v>
      </c>
      <c r="G254" s="186">
        <f t="shared" si="16"/>
        <v>0</v>
      </c>
      <c r="H254" s="186">
        <f t="shared" si="16"/>
        <v>0</v>
      </c>
      <c r="I254" s="276" t="e">
        <f t="shared" si="13"/>
        <v>#DIV/0!</v>
      </c>
    </row>
    <row r="255" spans="1:9" ht="31.5" hidden="1">
      <c r="A255" s="36" t="str">
        <f>+'11+'!A260</f>
        <v>Субсидии бюджетным учреждениям</v>
      </c>
      <c r="B255" s="36"/>
      <c r="C255" s="35" t="str">
        <f>+'11+'!C260</f>
        <v>07</v>
      </c>
      <c r="D255" s="35" t="str">
        <f>+'11+'!D260</f>
        <v>01</v>
      </c>
      <c r="E255" s="35" t="str">
        <f>+'11+'!E260</f>
        <v>07 1 01 L0270</v>
      </c>
      <c r="F255" s="35" t="str">
        <f>+'11+'!F260</f>
        <v>610</v>
      </c>
      <c r="G255" s="186">
        <f t="shared" si="16"/>
        <v>0</v>
      </c>
      <c r="H255" s="186">
        <f t="shared" si="16"/>
        <v>0</v>
      </c>
      <c r="I255" s="276" t="e">
        <f t="shared" si="13"/>
        <v>#DIV/0!</v>
      </c>
    </row>
    <row r="256" spans="1:9" ht="110.25" hidden="1">
      <c r="A256" s="36" t="str">
        <f>+'11+'!A261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56" s="36"/>
      <c r="C256" s="35" t="str">
        <f>+'11+'!C261</f>
        <v>07</v>
      </c>
      <c r="D256" s="35" t="str">
        <f>+'11+'!D261</f>
        <v>01</v>
      </c>
      <c r="E256" s="35" t="str">
        <f>+'11+'!E261</f>
        <v>07 1 01 L0270</v>
      </c>
      <c r="F256" s="35" t="str">
        <f>+'11+'!F261</f>
        <v>611</v>
      </c>
      <c r="G256" s="186">
        <f>+'11+'!G261</f>
        <v>0</v>
      </c>
      <c r="H256" s="186">
        <f>+'11+'!H261</f>
        <v>0</v>
      </c>
      <c r="I256" s="276" t="e">
        <f t="shared" si="13"/>
        <v>#DIV/0!</v>
      </c>
    </row>
    <row r="257" spans="1:9" ht="110.25">
      <c r="A257" s="36" t="str">
        <f>+'11+'!A263</f>
        <v>Основное мероприятие Субвенции на финансовое обеспечение государственных гарантий на реализацию прав граждан на получение общедоступного и бесплатного дошкольного образования</v>
      </c>
      <c r="B257" s="36"/>
      <c r="C257" s="35" t="str">
        <f>+'11+'!C263</f>
        <v>07</v>
      </c>
      <c r="D257" s="35" t="str">
        <f>+'11+'!D263</f>
        <v>01</v>
      </c>
      <c r="E257" s="35" t="str">
        <f>+'11+'!E263</f>
        <v>07 1 02 00000</v>
      </c>
      <c r="F257" s="35">
        <f>+'11+'!F263</f>
        <v>0</v>
      </c>
      <c r="G257" s="186">
        <f t="shared" ref="G257:H260" si="17">+G258</f>
        <v>56721.17366</v>
      </c>
      <c r="H257" s="186">
        <f t="shared" si="17"/>
        <v>56721.17366</v>
      </c>
      <c r="I257" s="276">
        <f t="shared" si="13"/>
        <v>100</v>
      </c>
    </row>
    <row r="258" spans="1:9" ht="63">
      <c r="A258" s="36" t="str">
        <f>+'11+'!A264</f>
        <v xml:space="preserve">Обеспечение деятельности муниципальных тучреждений (оказание услуг) - средства республиканского бюджета </v>
      </c>
      <c r="B258" s="36"/>
      <c r="C258" s="35" t="str">
        <f>+'11+'!C264</f>
        <v>07</v>
      </c>
      <c r="D258" s="35" t="str">
        <f>+'11+'!D264</f>
        <v>01</v>
      </c>
      <c r="E258" s="35" t="str">
        <f>+'11+'!E264</f>
        <v>07 1 02 76020</v>
      </c>
      <c r="F258" s="35">
        <f>+'11+'!F264</f>
        <v>0</v>
      </c>
      <c r="G258" s="186">
        <f t="shared" si="17"/>
        <v>56721.17366</v>
      </c>
      <c r="H258" s="186">
        <f t="shared" si="17"/>
        <v>56721.17366</v>
      </c>
      <c r="I258" s="276">
        <f t="shared" si="13"/>
        <v>100</v>
      </c>
    </row>
    <row r="259" spans="1:9" ht="94.5">
      <c r="A259" s="36" t="str">
        <f>+'11+'!A265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59" s="36"/>
      <c r="C259" s="35" t="str">
        <f>+'11+'!C265</f>
        <v>07</v>
      </c>
      <c r="D259" s="35" t="str">
        <f>+'11+'!D265</f>
        <v>01</v>
      </c>
      <c r="E259" s="35" t="str">
        <f>+'11+'!E265</f>
        <v>07 1 02 76020</v>
      </c>
      <c r="F259" s="35" t="str">
        <f>+'11+'!F265</f>
        <v>600</v>
      </c>
      <c r="G259" s="186">
        <f t="shared" si="17"/>
        <v>56721.17366</v>
      </c>
      <c r="H259" s="186">
        <f t="shared" si="17"/>
        <v>56721.17366</v>
      </c>
      <c r="I259" s="276">
        <f t="shared" si="13"/>
        <v>100</v>
      </c>
    </row>
    <row r="260" spans="1:9" ht="31.5">
      <c r="A260" s="36" t="str">
        <f>+'11+'!A266</f>
        <v>Субсидии бюджетным учреждениям</v>
      </c>
      <c r="B260" s="36"/>
      <c r="C260" s="35" t="str">
        <f>+'11+'!C266</f>
        <v>07</v>
      </c>
      <c r="D260" s="35" t="str">
        <f>+'11+'!D266</f>
        <v>01</v>
      </c>
      <c r="E260" s="35" t="str">
        <f>+'11+'!E266</f>
        <v>07 1 02 76020</v>
      </c>
      <c r="F260" s="35" t="str">
        <f>+'11+'!F266</f>
        <v>610</v>
      </c>
      <c r="G260" s="186">
        <f t="shared" si="17"/>
        <v>56721.17366</v>
      </c>
      <c r="H260" s="186">
        <f t="shared" si="17"/>
        <v>56721.17366</v>
      </c>
      <c r="I260" s="276">
        <f t="shared" si="13"/>
        <v>100</v>
      </c>
    </row>
    <row r="261" spans="1:9" ht="110.25">
      <c r="A261" s="36" t="str">
        <f>+'11+'!A267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61" s="36"/>
      <c r="C261" s="35" t="str">
        <f>+'11+'!C267</f>
        <v>07</v>
      </c>
      <c r="D261" s="35" t="str">
        <f>+'11+'!D267</f>
        <v>01</v>
      </c>
      <c r="E261" s="35" t="str">
        <f>+'11+'!E267</f>
        <v>07 1 02 76020</v>
      </c>
      <c r="F261" s="35" t="str">
        <f>+'11+'!F267</f>
        <v>611</v>
      </c>
      <c r="G261" s="186">
        <f>+'11+'!G267</f>
        <v>56721.17366</v>
      </c>
      <c r="H261" s="186">
        <f>+'11+'!H267</f>
        <v>56721.17366</v>
      </c>
      <c r="I261" s="276">
        <f t="shared" si="13"/>
        <v>100</v>
      </c>
    </row>
    <row r="262" spans="1:9">
      <c r="A262" s="36" t="str">
        <f>+'11+'!A268</f>
        <v>Общее образование</v>
      </c>
      <c r="B262" s="36"/>
      <c r="C262" s="35" t="str">
        <f>+'11+'!C268</f>
        <v>07</v>
      </c>
      <c r="D262" s="35" t="str">
        <f>+'11+'!D268</f>
        <v>02</v>
      </c>
      <c r="E262" s="35">
        <f>+'11+'!E268</f>
        <v>0</v>
      </c>
      <c r="F262" s="35">
        <f>+'11+'!F268</f>
        <v>0</v>
      </c>
      <c r="G262" s="186">
        <f>+G263+G286</f>
        <v>170949.35061000002</v>
      </c>
      <c r="H262" s="186">
        <f>+H263+H286</f>
        <v>170643.55988000002</v>
      </c>
      <c r="I262" s="276">
        <f t="shared" si="13"/>
        <v>99.821122028888169</v>
      </c>
    </row>
    <row r="263" spans="1:9" ht="31.5">
      <c r="A263" s="36" t="str">
        <f>+'11+'!A269</f>
        <v>подпрограмма "Развитие общего образования"</v>
      </c>
      <c r="B263" s="36"/>
      <c r="C263" s="35" t="str">
        <f>+'11+'!C269</f>
        <v>07</v>
      </c>
      <c r="D263" s="35" t="str">
        <f>+'11+'!D269</f>
        <v>02</v>
      </c>
      <c r="E263" s="35" t="str">
        <f>+'11+'!E269</f>
        <v>07 2 00 00000</v>
      </c>
      <c r="F263" s="35">
        <f>+'11+'!F269</f>
        <v>0</v>
      </c>
      <c r="G263" s="186">
        <f>+G264+G281</f>
        <v>170949.35061000002</v>
      </c>
      <c r="H263" s="186">
        <f>+H264+H281</f>
        <v>170643.55988000002</v>
      </c>
      <c r="I263" s="276">
        <f t="shared" si="13"/>
        <v>99.821122028888169</v>
      </c>
    </row>
    <row r="264" spans="1:9" ht="78.75">
      <c r="A264" s="36" t="str">
        <f>+'11+'!A270</f>
        <v>Основное мероприятие "Субсидии на оказание муниципальных услуг по предоставлению общедоступного образования</v>
      </c>
      <c r="B264" s="36"/>
      <c r="C264" s="35" t="str">
        <f>+'11+'!C270</f>
        <v>07</v>
      </c>
      <c r="D264" s="35" t="str">
        <f>+'11+'!D270</f>
        <v>02</v>
      </c>
      <c r="E264" s="35" t="str">
        <f>+'11+'!E270</f>
        <v>07 2 01 00000</v>
      </c>
      <c r="F264" s="35">
        <f>+'11+'!F270</f>
        <v>0</v>
      </c>
      <c r="G264" s="186">
        <f>+G265+G269+G273+G277</f>
        <v>170949.35061000002</v>
      </c>
      <c r="H264" s="186">
        <f>+H265+H269+H273+H277</f>
        <v>170643.55988000002</v>
      </c>
      <c r="I264" s="276">
        <f t="shared" si="13"/>
        <v>99.821122028888169</v>
      </c>
    </row>
    <row r="265" spans="1:9" ht="63">
      <c r="A265" s="36" t="str">
        <f>+'11+'!A271</f>
        <v xml:space="preserve">Обеспечение деятельности муниципальных учреждений (оказание услуг) - средства местного бюджета </v>
      </c>
      <c r="B265" s="36"/>
      <c r="C265" s="35" t="str">
        <f>+'11+'!C271</f>
        <v>07</v>
      </c>
      <c r="D265" s="35" t="str">
        <f>+'11+'!D271</f>
        <v>02</v>
      </c>
      <c r="E265" s="35" t="str">
        <f>+'11+'!E271</f>
        <v>07 2 01 00059</v>
      </c>
      <c r="F265" s="35" t="str">
        <f>+'11+'!F271</f>
        <v xml:space="preserve">   </v>
      </c>
      <c r="G265" s="186">
        <f t="shared" ref="G265:H267" si="18">+G266</f>
        <v>16979.204870000001</v>
      </c>
      <c r="H265" s="186">
        <f t="shared" si="18"/>
        <v>16673.414140000001</v>
      </c>
      <c r="I265" s="276">
        <f t="shared" si="13"/>
        <v>98.199027973681538</v>
      </c>
    </row>
    <row r="266" spans="1:9" ht="94.5">
      <c r="A266" s="36" t="str">
        <f>+'11+'!A272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66" s="36"/>
      <c r="C266" s="35" t="str">
        <f>+'11+'!C272</f>
        <v>07</v>
      </c>
      <c r="D266" s="35" t="str">
        <f>+'11+'!D272</f>
        <v>02</v>
      </c>
      <c r="E266" s="35" t="str">
        <f>+'11+'!E272</f>
        <v>07 2 01 00059</v>
      </c>
      <c r="F266" s="35" t="str">
        <f>+'11+'!F272</f>
        <v>600</v>
      </c>
      <c r="G266" s="186">
        <f t="shared" si="18"/>
        <v>16979.204870000001</v>
      </c>
      <c r="H266" s="186">
        <f t="shared" si="18"/>
        <v>16673.414140000001</v>
      </c>
      <c r="I266" s="276">
        <f t="shared" si="13"/>
        <v>98.199027973681538</v>
      </c>
    </row>
    <row r="267" spans="1:9" ht="31.5">
      <c r="A267" s="36" t="str">
        <f>+'11+'!A273</f>
        <v>Субсидии бюджетным учреждениям</v>
      </c>
      <c r="B267" s="36"/>
      <c r="C267" s="35" t="str">
        <f>+'11+'!C273</f>
        <v>07</v>
      </c>
      <c r="D267" s="35" t="str">
        <f>+'11+'!D273</f>
        <v>02</v>
      </c>
      <c r="E267" s="35" t="str">
        <f>+'11+'!E273</f>
        <v>07 2 01 00059</v>
      </c>
      <c r="F267" s="35" t="str">
        <f>+'11+'!F273</f>
        <v>610</v>
      </c>
      <c r="G267" s="186">
        <f t="shared" si="18"/>
        <v>16979.204870000001</v>
      </c>
      <c r="H267" s="186">
        <f t="shared" si="18"/>
        <v>16673.414140000001</v>
      </c>
      <c r="I267" s="276">
        <f t="shared" si="13"/>
        <v>98.199027973681538</v>
      </c>
    </row>
    <row r="268" spans="1:9" ht="110.25">
      <c r="A268" s="36" t="str">
        <f>+'11+'!A274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68" s="36"/>
      <c r="C268" s="35" t="str">
        <f>+'11+'!C274</f>
        <v>07</v>
      </c>
      <c r="D268" s="35" t="str">
        <f>+'11+'!D274</f>
        <v>02</v>
      </c>
      <c r="E268" s="35" t="str">
        <f>+'11+'!E274</f>
        <v>07 2 01 00059</v>
      </c>
      <c r="F268" s="35" t="str">
        <f>+'11+'!F274</f>
        <v>611</v>
      </c>
      <c r="G268" s="186">
        <f>+'11+'!G274</f>
        <v>16979.204870000001</v>
      </c>
      <c r="H268" s="186">
        <f>+'11+'!H274</f>
        <v>16673.414140000001</v>
      </c>
      <c r="I268" s="276">
        <f t="shared" si="13"/>
        <v>98.199027973681538</v>
      </c>
    </row>
    <row r="269" spans="1:9" ht="141.75">
      <c r="A269" s="36" t="str">
        <f>+'11+'!A275</f>
        <v>создание в общеобразовательных организациях, расположенных в сельской местности, условий для занятия физической культурой и спортом в рамках государственной программы Российской Федерации "Развитие образования" на 2013-2020 годы за счет ФБ</v>
      </c>
      <c r="B269" s="36"/>
      <c r="C269" s="35" t="str">
        <f>+'11+'!C275</f>
        <v>07</v>
      </c>
      <c r="D269" s="35" t="str">
        <f>+'11+'!D275</f>
        <v>02</v>
      </c>
      <c r="E269" s="35" t="str">
        <f>+'11+'!E275</f>
        <v>07 2 02 76020</v>
      </c>
      <c r="F269" s="35" t="str">
        <f>+'11+'!F275</f>
        <v xml:space="preserve">   </v>
      </c>
      <c r="G269" s="186">
        <f t="shared" ref="G269:H271" si="19">+G270</f>
        <v>151592.14574000001</v>
      </c>
      <c r="H269" s="186">
        <f t="shared" si="19"/>
        <v>151592.14574000001</v>
      </c>
      <c r="I269" s="276">
        <f t="shared" si="13"/>
        <v>100</v>
      </c>
    </row>
    <row r="270" spans="1:9" ht="94.5">
      <c r="A270" s="36" t="str">
        <f>+'11+'!A276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70" s="36"/>
      <c r="C270" s="35" t="str">
        <f>+'11+'!C276</f>
        <v>07</v>
      </c>
      <c r="D270" s="35" t="str">
        <f>+'11+'!D276</f>
        <v>02</v>
      </c>
      <c r="E270" s="35" t="str">
        <f>+'11+'!E276</f>
        <v>07 2 02 76020</v>
      </c>
      <c r="F270" s="35" t="str">
        <f>+'11+'!F276</f>
        <v>600</v>
      </c>
      <c r="G270" s="186">
        <f t="shared" si="19"/>
        <v>151592.14574000001</v>
      </c>
      <c r="H270" s="186">
        <f t="shared" si="19"/>
        <v>151592.14574000001</v>
      </c>
      <c r="I270" s="276">
        <f t="shared" si="13"/>
        <v>100</v>
      </c>
    </row>
    <row r="271" spans="1:9" ht="31.5">
      <c r="A271" s="36" t="str">
        <f>+'11+'!A277</f>
        <v>Субсидии бюджетным учреждениям</v>
      </c>
      <c r="B271" s="36"/>
      <c r="C271" s="35" t="str">
        <f>+'11+'!C277</f>
        <v>07</v>
      </c>
      <c r="D271" s="35" t="str">
        <f>+'11+'!D277</f>
        <v>02</v>
      </c>
      <c r="E271" s="35" t="str">
        <f>+'11+'!E277</f>
        <v>07 2 02 76020</v>
      </c>
      <c r="F271" s="35" t="str">
        <f>+'11+'!F277</f>
        <v>610</v>
      </c>
      <c r="G271" s="186">
        <f t="shared" si="19"/>
        <v>151592.14574000001</v>
      </c>
      <c r="H271" s="186">
        <f t="shared" si="19"/>
        <v>151592.14574000001</v>
      </c>
      <c r="I271" s="276">
        <f t="shared" si="13"/>
        <v>100</v>
      </c>
    </row>
    <row r="272" spans="1:9" ht="110.25">
      <c r="A272" s="36" t="str">
        <f>+'11+'!A278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72" s="36"/>
      <c r="C272" s="35" t="str">
        <f>+'11+'!C278</f>
        <v>07</v>
      </c>
      <c r="D272" s="35" t="str">
        <f>+'11+'!D278</f>
        <v>02</v>
      </c>
      <c r="E272" s="35" t="str">
        <f>+'11+'!E278</f>
        <v>07 2 02 76020</v>
      </c>
      <c r="F272" s="35" t="str">
        <f>+'11+'!F278</f>
        <v>611</v>
      </c>
      <c r="G272" s="186">
        <f>+'11+'!G278</f>
        <v>151592.14574000001</v>
      </c>
      <c r="H272" s="186">
        <f>+'11+'!H278</f>
        <v>151592.14574000001</v>
      </c>
      <c r="I272" s="276">
        <f t="shared" si="13"/>
        <v>100</v>
      </c>
    </row>
    <row r="273" spans="1:9" ht="141.75" hidden="1">
      <c r="A273" s="36" t="str">
        <f>+'11+'!A279</f>
        <v>создание в общеобразовательных организациях, расположенных в сельской местности, условий для занятия физической культурой и спортом в рамках государственной программы Российской Федерации "Развитие образования" на 2013-2020 годы за счет РБ</v>
      </c>
      <c r="B273" s="36"/>
      <c r="C273" s="35" t="str">
        <f>+'11+'!C279</f>
        <v>07</v>
      </c>
      <c r="D273" s="35" t="str">
        <f>+'11+'!D279</f>
        <v>02</v>
      </c>
      <c r="E273" s="35" t="str">
        <f>+'11+'!E279</f>
        <v>07 2 01 75220</v>
      </c>
      <c r="F273" s="35" t="str">
        <f>+'11+'!F279</f>
        <v xml:space="preserve">   </v>
      </c>
      <c r="G273" s="186">
        <f t="shared" ref="G273:H275" si="20">+G274</f>
        <v>0</v>
      </c>
      <c r="H273" s="186">
        <f t="shared" si="20"/>
        <v>0</v>
      </c>
      <c r="I273" s="276" t="e">
        <f t="shared" si="13"/>
        <v>#DIV/0!</v>
      </c>
    </row>
    <row r="274" spans="1:9" ht="94.5" hidden="1">
      <c r="A274" s="36" t="str">
        <f>+'11+'!A280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74" s="36"/>
      <c r="C274" s="35" t="str">
        <f>+'11+'!C280</f>
        <v>07</v>
      </c>
      <c r="D274" s="35" t="str">
        <f>+'11+'!D280</f>
        <v>02</v>
      </c>
      <c r="E274" s="35" t="str">
        <f>+'11+'!E280</f>
        <v>07 2 01 75220</v>
      </c>
      <c r="F274" s="35" t="str">
        <f>+'11+'!F280</f>
        <v>600</v>
      </c>
      <c r="G274" s="186">
        <f t="shared" si="20"/>
        <v>0</v>
      </c>
      <c r="H274" s="186">
        <f t="shared" si="20"/>
        <v>0</v>
      </c>
      <c r="I274" s="276" t="e">
        <f t="shared" si="13"/>
        <v>#DIV/0!</v>
      </c>
    </row>
    <row r="275" spans="1:9" ht="31.5" hidden="1">
      <c r="A275" s="36" t="str">
        <f>+'11+'!A281</f>
        <v>Субсидии бюджетным учреждениям</v>
      </c>
      <c r="B275" s="36"/>
      <c r="C275" s="35" t="str">
        <f>+'11+'!C281</f>
        <v>07</v>
      </c>
      <c r="D275" s="35" t="str">
        <f>+'11+'!D281</f>
        <v>02</v>
      </c>
      <c r="E275" s="35" t="str">
        <f>+'11+'!E281</f>
        <v>07 2 01 75220</v>
      </c>
      <c r="F275" s="35" t="str">
        <f>+'11+'!F281</f>
        <v>610</v>
      </c>
      <c r="G275" s="186">
        <f t="shared" si="20"/>
        <v>0</v>
      </c>
      <c r="H275" s="186">
        <f t="shared" si="20"/>
        <v>0</v>
      </c>
      <c r="I275" s="276" t="e">
        <f t="shared" si="13"/>
        <v>#DIV/0!</v>
      </c>
    </row>
    <row r="276" spans="1:9" ht="110.25" hidden="1">
      <c r="A276" s="36" t="str">
        <f>+'11+'!A282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76" s="36"/>
      <c r="C276" s="35" t="str">
        <f>+'11+'!C282</f>
        <v>07</v>
      </c>
      <c r="D276" s="35" t="str">
        <f>+'11+'!D282</f>
        <v>02</v>
      </c>
      <c r="E276" s="35" t="str">
        <f>+'11+'!E282</f>
        <v>07 2 01 75220</v>
      </c>
      <c r="F276" s="35" t="str">
        <f>+'11+'!F282</f>
        <v>611</v>
      </c>
      <c r="G276" s="186">
        <f>+'11+'!G282</f>
        <v>0</v>
      </c>
      <c r="H276" s="186">
        <f>+'11+'!H282</f>
        <v>0</v>
      </c>
      <c r="I276" s="276" t="e">
        <f t="shared" ref="I276:I339" si="21">H276/G276*100</f>
        <v>#DIV/0!</v>
      </c>
    </row>
    <row r="277" spans="1:9" ht="63">
      <c r="A277" s="36" t="str">
        <f>+'11+'!A283</f>
        <v xml:space="preserve">Обеспечение деятельности муниципальных учреждений (оказание услуг) - средства местного бюджета </v>
      </c>
      <c r="B277" s="36"/>
      <c r="C277" s="35" t="str">
        <f>+'11+'!C283</f>
        <v>07</v>
      </c>
      <c r="D277" s="35" t="str">
        <f>+'11+'!D283</f>
        <v>02</v>
      </c>
      <c r="E277" s="35" t="str">
        <f>+'11+'!E283</f>
        <v>07 2 01 L0970</v>
      </c>
      <c r="F277" s="35" t="str">
        <f>+'11+'!F283</f>
        <v xml:space="preserve">   </v>
      </c>
      <c r="G277" s="186">
        <f t="shared" ref="G277:H279" si="22">+G278</f>
        <v>2378</v>
      </c>
      <c r="H277" s="186">
        <f t="shared" si="22"/>
        <v>2378</v>
      </c>
      <c r="I277" s="276">
        <f t="shared" si="21"/>
        <v>100</v>
      </c>
    </row>
    <row r="278" spans="1:9" ht="94.5">
      <c r="A278" s="36" t="str">
        <f>+'11+'!A284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78" s="36"/>
      <c r="C278" s="35" t="str">
        <f>+'11+'!C284</f>
        <v>07</v>
      </c>
      <c r="D278" s="35" t="str">
        <f>+'11+'!D284</f>
        <v>02</v>
      </c>
      <c r="E278" s="35" t="str">
        <f>+'11+'!E284</f>
        <v>07 2 01 L0970</v>
      </c>
      <c r="F278" s="35" t="str">
        <f>+'11+'!F284</f>
        <v>600</v>
      </c>
      <c r="G278" s="186">
        <f t="shared" si="22"/>
        <v>2378</v>
      </c>
      <c r="H278" s="186">
        <f t="shared" si="22"/>
        <v>2378</v>
      </c>
      <c r="I278" s="276">
        <f t="shared" si="21"/>
        <v>100</v>
      </c>
    </row>
    <row r="279" spans="1:9" ht="31.5">
      <c r="A279" s="36" t="str">
        <f>+'11+'!A285</f>
        <v>Субсидии бюджетным учреждениям</v>
      </c>
      <c r="B279" s="36"/>
      <c r="C279" s="35" t="str">
        <f>+'11+'!C285</f>
        <v>07</v>
      </c>
      <c r="D279" s="35" t="str">
        <f>+'11+'!D285</f>
        <v>02</v>
      </c>
      <c r="E279" s="35" t="str">
        <f>+'11+'!E285</f>
        <v>07 2 01 L0970</v>
      </c>
      <c r="F279" s="35" t="str">
        <f>+'11+'!F285</f>
        <v>610</v>
      </c>
      <c r="G279" s="186">
        <f t="shared" si="22"/>
        <v>2378</v>
      </c>
      <c r="H279" s="186">
        <f t="shared" si="22"/>
        <v>2378</v>
      </c>
      <c r="I279" s="276">
        <f t="shared" si="21"/>
        <v>100</v>
      </c>
    </row>
    <row r="280" spans="1:9" ht="110.25">
      <c r="A280" s="36" t="str">
        <f>+'11+'!A286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80" s="36"/>
      <c r="C280" s="35" t="str">
        <f>+'11+'!C286</f>
        <v>07</v>
      </c>
      <c r="D280" s="35" t="str">
        <f>+'11+'!D286</f>
        <v>02</v>
      </c>
      <c r="E280" s="35" t="str">
        <f>+'11+'!E286</f>
        <v>07 2 01 L0970</v>
      </c>
      <c r="F280" s="35" t="str">
        <f>+'11+'!F287</f>
        <v>612</v>
      </c>
      <c r="G280" s="186">
        <f>+'11+'!G287</f>
        <v>2378</v>
      </c>
      <c r="H280" s="186">
        <f>+'11+'!H287</f>
        <v>2378</v>
      </c>
      <c r="I280" s="276">
        <f t="shared" si="21"/>
        <v>100</v>
      </c>
    </row>
    <row r="281" spans="1:9" ht="126" hidden="1">
      <c r="A281" s="36" t="str">
        <f>+'11+'!A288</f>
        <v>Основное мероприятие"Субвенции на финансовое обеспечение государственных гарантий на реализацию прав граждан на получение общедоступного и бесплатного общего образования"</v>
      </c>
      <c r="B281" s="36"/>
      <c r="C281" s="35" t="str">
        <f>+'11+'!C288</f>
        <v>07</v>
      </c>
      <c r="D281" s="35" t="str">
        <f>+'11+'!D288</f>
        <v>02</v>
      </c>
      <c r="E281" s="35" t="str">
        <f>+'11+'!E288</f>
        <v>07 2 02 00000</v>
      </c>
      <c r="F281" s="35">
        <f>+'11+'!F288</f>
        <v>0</v>
      </c>
      <c r="G281" s="186">
        <f t="shared" ref="G281:H284" si="23">+G282</f>
        <v>0</v>
      </c>
      <c r="H281" s="186">
        <f t="shared" si="23"/>
        <v>0</v>
      </c>
      <c r="I281" s="276" t="e">
        <f t="shared" si="21"/>
        <v>#DIV/0!</v>
      </c>
    </row>
    <row r="282" spans="1:9" ht="63" hidden="1">
      <c r="A282" s="36" t="str">
        <f>+'11+'!A289</f>
        <v xml:space="preserve">Обеспечение деятельности муниципальных учреждений (оказание услуг) - средства республиканского бюджета </v>
      </c>
      <c r="B282" s="36"/>
      <c r="C282" s="35" t="str">
        <f>+'11+'!C289</f>
        <v>07</v>
      </c>
      <c r="D282" s="35" t="str">
        <f>+'11+'!D289</f>
        <v>02</v>
      </c>
      <c r="E282" s="35" t="str">
        <f>+'11+'!E289</f>
        <v>07 2 02 76020</v>
      </c>
      <c r="F282" s="35" t="str">
        <f>+'11+'!F289</f>
        <v xml:space="preserve">   </v>
      </c>
      <c r="G282" s="186">
        <f t="shared" si="23"/>
        <v>0</v>
      </c>
      <c r="H282" s="186">
        <f t="shared" si="23"/>
        <v>0</v>
      </c>
      <c r="I282" s="276" t="e">
        <f t="shared" si="21"/>
        <v>#DIV/0!</v>
      </c>
    </row>
    <row r="283" spans="1:9" ht="94.5" hidden="1">
      <c r="A283" s="36" t="str">
        <f>+'11+'!A290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83" s="36"/>
      <c r="C283" s="35" t="str">
        <f>+'11+'!C290</f>
        <v>07</v>
      </c>
      <c r="D283" s="35" t="str">
        <f>+'11+'!D290</f>
        <v>02</v>
      </c>
      <c r="E283" s="35" t="str">
        <f>+'11+'!E290</f>
        <v>07 2 02 76020</v>
      </c>
      <c r="F283" s="35" t="str">
        <f>+'11+'!F290</f>
        <v>600</v>
      </c>
      <c r="G283" s="186">
        <f t="shared" si="23"/>
        <v>0</v>
      </c>
      <c r="H283" s="186">
        <f t="shared" si="23"/>
        <v>0</v>
      </c>
      <c r="I283" s="276" t="e">
        <f t="shared" si="21"/>
        <v>#DIV/0!</v>
      </c>
    </row>
    <row r="284" spans="1:9" ht="31.5" hidden="1">
      <c r="A284" s="36" t="str">
        <f>+'11+'!A291</f>
        <v>Субсидии бюджетным учреждениям</v>
      </c>
      <c r="B284" s="36"/>
      <c r="C284" s="35" t="str">
        <f>+'11+'!C291</f>
        <v>07</v>
      </c>
      <c r="D284" s="35" t="str">
        <f>+'11+'!D291</f>
        <v>02</v>
      </c>
      <c r="E284" s="35" t="str">
        <f>+'11+'!E291</f>
        <v>07 2 02 76020</v>
      </c>
      <c r="F284" s="35" t="str">
        <f>+'11+'!F291</f>
        <v>610</v>
      </c>
      <c r="G284" s="186">
        <f t="shared" si="23"/>
        <v>0</v>
      </c>
      <c r="H284" s="186">
        <f t="shared" si="23"/>
        <v>0</v>
      </c>
      <c r="I284" s="276" t="e">
        <f t="shared" si="21"/>
        <v>#DIV/0!</v>
      </c>
    </row>
    <row r="285" spans="1:9" ht="110.25" hidden="1">
      <c r="A285" s="36" t="str">
        <f>+'11+'!A292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85" s="36"/>
      <c r="C285" s="35" t="str">
        <f>+'11+'!C292</f>
        <v>07</v>
      </c>
      <c r="D285" s="35" t="str">
        <f>+'11+'!D292</f>
        <v>02</v>
      </c>
      <c r="E285" s="35" t="str">
        <f>+'11+'!E292</f>
        <v>07 2 02 76020</v>
      </c>
      <c r="F285" s="35" t="str">
        <f>+'11+'!F292</f>
        <v>611</v>
      </c>
      <c r="G285" s="186">
        <f>+'11+'!G292</f>
        <v>0</v>
      </c>
      <c r="H285" s="186">
        <f>+'11+'!H292</f>
        <v>0</v>
      </c>
      <c r="I285" s="276" t="e">
        <f t="shared" si="21"/>
        <v>#DIV/0!</v>
      </c>
    </row>
    <row r="286" spans="1:9" ht="31.5" hidden="1">
      <c r="A286" s="36" t="str">
        <f>+'11+'!A293</f>
        <v>Подпрограмма "Организация горячего питания учащихся"</v>
      </c>
      <c r="B286" s="36"/>
      <c r="C286" s="35" t="str">
        <f>+'11+'!C293</f>
        <v>07</v>
      </c>
      <c r="D286" s="35" t="str">
        <f>+'11+'!D293</f>
        <v>02</v>
      </c>
      <c r="E286" s="35" t="str">
        <f>+'11+'!E293</f>
        <v>07 5 00 00000</v>
      </c>
      <c r="F286" s="35" t="str">
        <f>+'11+'!F293</f>
        <v xml:space="preserve">   </v>
      </c>
      <c r="G286" s="186">
        <f t="shared" ref="G286:H290" si="24">+G287</f>
        <v>0</v>
      </c>
      <c r="H286" s="186">
        <f t="shared" si="24"/>
        <v>0</v>
      </c>
      <c r="I286" s="276" t="e">
        <f t="shared" si="21"/>
        <v>#DIV/0!</v>
      </c>
    </row>
    <row r="287" spans="1:9" ht="94.5" hidden="1">
      <c r="A287" s="36" t="str">
        <f>+'11+'!A294</f>
        <v>Основное мероприятие "Создание условий способствующих укреплению здоровья через увеличение охвата школьников горячим сбалансированным питанием"</v>
      </c>
      <c r="B287" s="36"/>
      <c r="C287" s="35" t="str">
        <f>+'11+'!C294</f>
        <v>07</v>
      </c>
      <c r="D287" s="35" t="str">
        <f>+'11+'!D294</f>
        <v>02</v>
      </c>
      <c r="E287" s="35" t="str">
        <f>+'11+'!E294</f>
        <v>07 5 01 00000</v>
      </c>
      <c r="F287" s="35">
        <f>+'11+'!F294</f>
        <v>0</v>
      </c>
      <c r="G287" s="186">
        <f t="shared" si="24"/>
        <v>0</v>
      </c>
      <c r="H287" s="186">
        <f t="shared" si="24"/>
        <v>0</v>
      </c>
      <c r="I287" s="276" t="e">
        <f t="shared" si="21"/>
        <v>#DIV/0!</v>
      </c>
    </row>
    <row r="288" spans="1:9" ht="63" hidden="1">
      <c r="A288" s="36" t="str">
        <f>+'11+'!A295</f>
        <v>Обеспечение деятельности муниципальных учреждений (оказание услуг) - средства местного бюджета</v>
      </c>
      <c r="B288" s="36"/>
      <c r="C288" s="35" t="str">
        <f>+'11+'!C295</f>
        <v>07</v>
      </c>
      <c r="D288" s="35" t="str">
        <f>+'11+'!D295</f>
        <v>02</v>
      </c>
      <c r="E288" s="35" t="str">
        <f>+'11+'!E295</f>
        <v>07 5 01 00 059</v>
      </c>
      <c r="F288" s="35" t="str">
        <f>+'11+'!F295</f>
        <v xml:space="preserve">   </v>
      </c>
      <c r="G288" s="186">
        <f t="shared" si="24"/>
        <v>0</v>
      </c>
      <c r="H288" s="186">
        <f t="shared" si="24"/>
        <v>0</v>
      </c>
      <c r="I288" s="276" t="e">
        <f t="shared" si="21"/>
        <v>#DIV/0!</v>
      </c>
    </row>
    <row r="289" spans="1:9" ht="47.25" hidden="1">
      <c r="A289" s="36" t="str">
        <f>+'11+'!A296</f>
        <v>Закупка товаров, работ и услуг для государственных (муниципальных) нужд</v>
      </c>
      <c r="B289" s="36"/>
      <c r="C289" s="35" t="str">
        <f>+'11+'!C296</f>
        <v>07</v>
      </c>
      <c r="D289" s="35" t="str">
        <f>+'11+'!D296</f>
        <v>02</v>
      </c>
      <c r="E289" s="35" t="str">
        <f>+'11+'!E296</f>
        <v>07 5 01 00 059</v>
      </c>
      <c r="F289" s="35" t="str">
        <f>+'11+'!F296</f>
        <v>200</v>
      </c>
      <c r="G289" s="186">
        <f t="shared" si="24"/>
        <v>0</v>
      </c>
      <c r="H289" s="186">
        <f t="shared" si="24"/>
        <v>0</v>
      </c>
      <c r="I289" s="276" t="e">
        <f t="shared" si="21"/>
        <v>#DIV/0!</v>
      </c>
    </row>
    <row r="290" spans="1:9" ht="47.25" hidden="1">
      <c r="A290" s="36" t="str">
        <f>+'11+'!A297</f>
        <v>Иные закупки товаров, работ и услуг для государственных (муниципальных) нужд</v>
      </c>
      <c r="B290" s="36"/>
      <c r="C290" s="35" t="str">
        <f>+'11+'!C297</f>
        <v>07</v>
      </c>
      <c r="D290" s="35" t="str">
        <f>+'11+'!D297</f>
        <v>02</v>
      </c>
      <c r="E290" s="35" t="str">
        <f>+'11+'!E297</f>
        <v>07 5 01 00 059</v>
      </c>
      <c r="F290" s="35" t="str">
        <f>+'11+'!F297</f>
        <v>240</v>
      </c>
      <c r="G290" s="186">
        <f t="shared" si="24"/>
        <v>0</v>
      </c>
      <c r="H290" s="186">
        <f t="shared" si="24"/>
        <v>0</v>
      </c>
      <c r="I290" s="276" t="e">
        <f t="shared" si="21"/>
        <v>#DIV/0!</v>
      </c>
    </row>
    <row r="291" spans="1:9" ht="47.25" hidden="1">
      <c r="A291" s="36" t="str">
        <f>+'11+'!A298</f>
        <v>Прочая закупка товаров, работ и услуг для государственных (муниципальных) нужд</v>
      </c>
      <c r="B291" s="36"/>
      <c r="C291" s="35" t="str">
        <f>+'11+'!C298</f>
        <v>07</v>
      </c>
      <c r="D291" s="35" t="str">
        <f>+'11+'!D298</f>
        <v>02</v>
      </c>
      <c r="E291" s="35" t="str">
        <f>+'11+'!E298</f>
        <v>07 5 01 00 059</v>
      </c>
      <c r="F291" s="35" t="str">
        <f>+'11+'!F298</f>
        <v>244</v>
      </c>
      <c r="G291" s="186">
        <f>+'11+'!G298</f>
        <v>0</v>
      </c>
      <c r="H291" s="186">
        <f>+'11+'!H298</f>
        <v>0</v>
      </c>
      <c r="I291" s="276" t="e">
        <f t="shared" si="21"/>
        <v>#DIV/0!</v>
      </c>
    </row>
    <row r="292" spans="1:9" ht="31.5">
      <c r="A292" s="36" t="str">
        <f>+'11+'!A299</f>
        <v xml:space="preserve">подпрограмма "Дополнительное образование детей" </v>
      </c>
      <c r="B292" s="36"/>
      <c r="C292" s="35" t="str">
        <f>+'11+'!C299</f>
        <v>07</v>
      </c>
      <c r="D292" s="35" t="str">
        <f>+'11+'!D299</f>
        <v>03</v>
      </c>
      <c r="E292" s="35">
        <f>+'11+'!E299</f>
        <v>0</v>
      </c>
      <c r="F292" s="35">
        <f>+'11+'!F299</f>
        <v>0</v>
      </c>
      <c r="G292" s="186">
        <f t="shared" ref="G292:H297" si="25">+G293</f>
        <v>18523.135549999999</v>
      </c>
      <c r="H292" s="186">
        <f t="shared" si="25"/>
        <v>18523.135130000002</v>
      </c>
      <c r="I292" s="276">
        <f t="shared" si="21"/>
        <v>99.999997732565333</v>
      </c>
    </row>
    <row r="293" spans="1:9" ht="31.5">
      <c r="A293" s="36" t="str">
        <f>+'11+'!A300</f>
        <v xml:space="preserve">Подпрограмма "Развитие дополнительного образования" </v>
      </c>
      <c r="B293" s="36"/>
      <c r="C293" s="35" t="str">
        <f>+'11+'!C300</f>
        <v>07</v>
      </c>
      <c r="D293" s="35" t="str">
        <f>+'11+'!D300</f>
        <v>03</v>
      </c>
      <c r="E293" s="35" t="str">
        <f>+'11+'!E300</f>
        <v>07 3 00 00000</v>
      </c>
      <c r="F293" s="35" t="str">
        <f>+'11+'!F300</f>
        <v xml:space="preserve">   </v>
      </c>
      <c r="G293" s="186">
        <f t="shared" si="25"/>
        <v>18523.135549999999</v>
      </c>
      <c r="H293" s="186">
        <f t="shared" si="25"/>
        <v>18523.135130000002</v>
      </c>
      <c r="I293" s="276">
        <f t="shared" si="21"/>
        <v>99.999997732565333</v>
      </c>
    </row>
    <row r="294" spans="1:9" ht="78.75">
      <c r="A294" s="36" t="str">
        <f>+'11+'!A301</f>
        <v>Основное мероприятие "Реализация образовательных программ дополнительного образования детей и мероприятия по их развитию"</v>
      </c>
      <c r="B294" s="36"/>
      <c r="C294" s="35" t="str">
        <f>+'11+'!C301</f>
        <v>07</v>
      </c>
      <c r="D294" s="35" t="str">
        <f>+'11+'!D301</f>
        <v>03</v>
      </c>
      <c r="E294" s="35" t="str">
        <f>+'11+'!E301</f>
        <v>07 3 01 00000</v>
      </c>
      <c r="F294" s="35">
        <f>+'11+'!F301</f>
        <v>0</v>
      </c>
      <c r="G294" s="186">
        <f t="shared" si="25"/>
        <v>18523.135549999999</v>
      </c>
      <c r="H294" s="186">
        <f t="shared" si="25"/>
        <v>18523.135130000002</v>
      </c>
      <c r="I294" s="276">
        <f t="shared" si="21"/>
        <v>99.999997732565333</v>
      </c>
    </row>
    <row r="295" spans="1:9" ht="63">
      <c r="A295" s="36" t="str">
        <f>+'11+'!A302</f>
        <v>Обеспечение деятельности муниципальных учреждений (оказание услуг) - средства местного бюджета</v>
      </c>
      <c r="B295" s="36"/>
      <c r="C295" s="35" t="str">
        <f>+'11+'!C302</f>
        <v>07</v>
      </c>
      <c r="D295" s="35" t="str">
        <f>+'11+'!D302</f>
        <v>03</v>
      </c>
      <c r="E295" s="35" t="str">
        <f>+'11+'!E302</f>
        <v>07 3 01 00059</v>
      </c>
      <c r="F295" s="35" t="str">
        <f>+'11+'!F302</f>
        <v xml:space="preserve">   </v>
      </c>
      <c r="G295" s="186">
        <f t="shared" si="25"/>
        <v>18523.135549999999</v>
      </c>
      <c r="H295" s="186">
        <f t="shared" si="25"/>
        <v>18523.135130000002</v>
      </c>
      <c r="I295" s="276">
        <f t="shared" si="21"/>
        <v>99.999997732565333</v>
      </c>
    </row>
    <row r="296" spans="1:9" ht="94.5">
      <c r="A296" s="36" t="str">
        <f>+'11+'!A303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96" s="36"/>
      <c r="C296" s="35" t="str">
        <f>+'11+'!C303</f>
        <v>07</v>
      </c>
      <c r="D296" s="35" t="str">
        <f>+'11+'!D303</f>
        <v>03</v>
      </c>
      <c r="E296" s="35" t="str">
        <f>+'11+'!E303</f>
        <v>07 3 01 00059</v>
      </c>
      <c r="F296" s="35" t="str">
        <f>+'11+'!F303</f>
        <v>600</v>
      </c>
      <c r="G296" s="186">
        <f t="shared" si="25"/>
        <v>18523.135549999999</v>
      </c>
      <c r="H296" s="186">
        <f t="shared" si="25"/>
        <v>18523.135130000002</v>
      </c>
      <c r="I296" s="276">
        <f t="shared" si="21"/>
        <v>99.999997732565333</v>
      </c>
    </row>
    <row r="297" spans="1:9" ht="31.5">
      <c r="A297" s="36" t="str">
        <f>+'11+'!A304</f>
        <v>Субсидии бюджетным учреждениям</v>
      </c>
      <c r="B297" s="36"/>
      <c r="C297" s="35" t="str">
        <f>+'11+'!C304</f>
        <v>07</v>
      </c>
      <c r="D297" s="35" t="str">
        <f>+'11+'!D304</f>
        <v>03</v>
      </c>
      <c r="E297" s="35" t="str">
        <f>+'11+'!E304</f>
        <v>07 3 01 00059</v>
      </c>
      <c r="F297" s="35" t="str">
        <f>+'11+'!F304</f>
        <v>610</v>
      </c>
      <c r="G297" s="186">
        <f t="shared" si="25"/>
        <v>18523.135549999999</v>
      </c>
      <c r="H297" s="186">
        <f t="shared" si="25"/>
        <v>18523.135130000002</v>
      </c>
      <c r="I297" s="276">
        <f t="shared" si="21"/>
        <v>99.999997732565333</v>
      </c>
    </row>
    <row r="298" spans="1:9" ht="110.25">
      <c r="A298" s="36" t="str">
        <f>+'11+'!A305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98" s="36"/>
      <c r="C298" s="35" t="str">
        <f>+'11+'!C305</f>
        <v>07</v>
      </c>
      <c r="D298" s="35" t="str">
        <f>+'11+'!D305</f>
        <v>03</v>
      </c>
      <c r="E298" s="35" t="str">
        <f>+'11+'!E305</f>
        <v>073 01 00 059</v>
      </c>
      <c r="F298" s="35" t="str">
        <f>+'11+'!F305</f>
        <v>611</v>
      </c>
      <c r="G298" s="186">
        <f>+'11+'!G305+'11+'!G24</f>
        <v>18523.135549999999</v>
      </c>
      <c r="H298" s="186">
        <f>+'11+'!H305+'11+'!H24</f>
        <v>18523.135130000002</v>
      </c>
      <c r="I298" s="276">
        <f t="shared" si="21"/>
        <v>99.999997732565333</v>
      </c>
    </row>
    <row r="299" spans="1:9" ht="31.5">
      <c r="A299" s="36" t="str">
        <f>+'11+'!A306</f>
        <v>Молодежная политика и оздоровление детей</v>
      </c>
      <c r="B299" s="36"/>
      <c r="C299" s="35" t="str">
        <f>+'11+'!C306</f>
        <v>07</v>
      </c>
      <c r="D299" s="35" t="str">
        <f>+'11+'!D306</f>
        <v>07</v>
      </c>
      <c r="E299" s="35" t="str">
        <f>+'11+'!E306</f>
        <v xml:space="preserve">         </v>
      </c>
      <c r="F299" s="35" t="str">
        <f>+'11+'!F306</f>
        <v xml:space="preserve">   </v>
      </c>
      <c r="G299" s="186">
        <f t="shared" ref="G299:H304" si="26">+G300</f>
        <v>1901.6</v>
      </c>
      <c r="H299" s="186">
        <f t="shared" si="26"/>
        <v>1901.58853</v>
      </c>
      <c r="I299" s="276">
        <f t="shared" si="21"/>
        <v>99.999396823727395</v>
      </c>
    </row>
    <row r="300" spans="1:9" ht="31.5">
      <c r="A300" s="36" t="str">
        <f>+'11+'!A307</f>
        <v>Подпрограмма "Отдых и оздоровление детей"</v>
      </c>
      <c r="B300" s="36"/>
      <c r="C300" s="35" t="str">
        <f>+'11+'!C307</f>
        <v>07</v>
      </c>
      <c r="D300" s="35" t="str">
        <f>+'11+'!D307</f>
        <v>07</v>
      </c>
      <c r="E300" s="35" t="str">
        <f>+'11+'!E307</f>
        <v>07 4 00 00000</v>
      </c>
      <c r="F300" s="35" t="str">
        <f>+'11+'!F307</f>
        <v xml:space="preserve">   </v>
      </c>
      <c r="G300" s="186">
        <f t="shared" si="26"/>
        <v>1901.6</v>
      </c>
      <c r="H300" s="186">
        <f t="shared" si="26"/>
        <v>1901.58853</v>
      </c>
      <c r="I300" s="276">
        <f t="shared" si="21"/>
        <v>99.999396823727395</v>
      </c>
    </row>
    <row r="301" spans="1:9" ht="78.75">
      <c r="A301" s="36" t="str">
        <f>+'11+'!A308</f>
        <v>Основное мероприятие "Субвенции по предоставлению обеспечения доступности, полноценного отдыха и оздоровления  детей"</v>
      </c>
      <c r="B301" s="36"/>
      <c r="C301" s="35" t="str">
        <f>+'11+'!C308</f>
        <v>07</v>
      </c>
      <c r="D301" s="35" t="str">
        <f>+'11+'!D308</f>
        <v>07</v>
      </c>
      <c r="E301" s="35" t="str">
        <f>+'11+'!E308</f>
        <v>07 4 01 00000</v>
      </c>
      <c r="F301" s="35">
        <f>+'11+'!F308</f>
        <v>0</v>
      </c>
      <c r="G301" s="186">
        <f t="shared" si="26"/>
        <v>1901.6</v>
      </c>
      <c r="H301" s="186">
        <f t="shared" si="26"/>
        <v>1901.58853</v>
      </c>
      <c r="I301" s="276">
        <f t="shared" si="21"/>
        <v>99.999396823727395</v>
      </c>
    </row>
    <row r="302" spans="1:9" ht="31.5">
      <c r="A302" s="36" t="str">
        <f>+'11+'!A309</f>
        <v>Мероприятия по оздоровлению детей</v>
      </c>
      <c r="B302" s="36"/>
      <c r="C302" s="35" t="str">
        <f>+'11+'!C309</f>
        <v>07</v>
      </c>
      <c r="D302" s="35" t="str">
        <f>+'11+'!D309</f>
        <v>07</v>
      </c>
      <c r="E302" s="35" t="str">
        <f>+'11+'!E309</f>
        <v>07 4 01 75040</v>
      </c>
      <c r="F302" s="35">
        <f>+'11+'!F309</f>
        <v>0</v>
      </c>
      <c r="G302" s="186">
        <f t="shared" si="26"/>
        <v>1901.6</v>
      </c>
      <c r="H302" s="186">
        <f t="shared" si="26"/>
        <v>1901.58853</v>
      </c>
      <c r="I302" s="276">
        <f t="shared" si="21"/>
        <v>99.999396823727395</v>
      </c>
    </row>
    <row r="303" spans="1:9" ht="94.5">
      <c r="A303" s="36" t="str">
        <f>+'11+'!A310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303" s="36"/>
      <c r="C303" s="35" t="str">
        <f>+'11+'!C310</f>
        <v>07</v>
      </c>
      <c r="D303" s="35" t="str">
        <f>+'11+'!D310</f>
        <v>07</v>
      </c>
      <c r="E303" s="35" t="str">
        <f>+'11+'!E310</f>
        <v>07 4 01 75040</v>
      </c>
      <c r="F303" s="35" t="str">
        <f>+'11+'!F310</f>
        <v>600</v>
      </c>
      <c r="G303" s="186">
        <f t="shared" si="26"/>
        <v>1901.6</v>
      </c>
      <c r="H303" s="186">
        <f t="shared" si="26"/>
        <v>1901.58853</v>
      </c>
      <c r="I303" s="276">
        <f t="shared" si="21"/>
        <v>99.999396823727395</v>
      </c>
    </row>
    <row r="304" spans="1:9" ht="31.5">
      <c r="A304" s="36" t="str">
        <f>+'11+'!A311</f>
        <v>Субсидии бюджетным учреждениям</v>
      </c>
      <c r="B304" s="36"/>
      <c r="C304" s="35" t="str">
        <f>+'11+'!C311</f>
        <v>07</v>
      </c>
      <c r="D304" s="35" t="str">
        <f>+'11+'!D311</f>
        <v>07</v>
      </c>
      <c r="E304" s="35" t="str">
        <f>+'11+'!E311</f>
        <v>07 4 01 75040</v>
      </c>
      <c r="F304" s="35" t="str">
        <f>+'11+'!F311</f>
        <v>610</v>
      </c>
      <c r="G304" s="186">
        <f t="shared" si="26"/>
        <v>1901.6</v>
      </c>
      <c r="H304" s="186">
        <f t="shared" si="26"/>
        <v>1901.58853</v>
      </c>
      <c r="I304" s="276">
        <f t="shared" si="21"/>
        <v>99.999396823727395</v>
      </c>
    </row>
    <row r="305" spans="1:9" ht="110.25">
      <c r="A305" s="36" t="str">
        <f>+'11+'!A312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05" s="36"/>
      <c r="C305" s="35" t="str">
        <f>+'11+'!C312</f>
        <v>07</v>
      </c>
      <c r="D305" s="35" t="str">
        <f>+'11+'!D312</f>
        <v>07</v>
      </c>
      <c r="E305" s="35" t="str">
        <f>+'11+'!E312</f>
        <v>07 4 01 75040</v>
      </c>
      <c r="F305" s="35" t="str">
        <f>+'11+'!F312</f>
        <v>611</v>
      </c>
      <c r="G305" s="186">
        <f>+'11+'!G312</f>
        <v>1901.6</v>
      </c>
      <c r="H305" s="186">
        <f>+'11+'!H312</f>
        <v>1901.58853</v>
      </c>
      <c r="I305" s="276">
        <f t="shared" si="21"/>
        <v>99.999396823727395</v>
      </c>
    </row>
    <row r="306" spans="1:9" ht="47.25" hidden="1">
      <c r="A306" s="36" t="str">
        <f>+'11+'!A313</f>
        <v>Мероприятия по оздоровлению детей за счет средств федерального бюджета</v>
      </c>
      <c r="B306" s="36"/>
      <c r="C306" s="35" t="str">
        <f>+'11+'!C313</f>
        <v>07</v>
      </c>
      <c r="D306" s="35" t="str">
        <f>+'11+'!D313</f>
        <v>07</v>
      </c>
      <c r="E306" s="35" t="str">
        <f>+'11+'!E313</f>
        <v>07 4 01 54570</v>
      </c>
      <c r="F306" s="35">
        <f>+'11+'!F313</f>
        <v>0</v>
      </c>
      <c r="G306" s="186">
        <f t="shared" ref="G306:H308" si="27">+G307</f>
        <v>0</v>
      </c>
      <c r="H306" s="186">
        <f t="shared" si="27"/>
        <v>0</v>
      </c>
      <c r="I306" s="276" t="e">
        <f t="shared" si="21"/>
        <v>#DIV/0!</v>
      </c>
    </row>
    <row r="307" spans="1:9" ht="94.5" hidden="1">
      <c r="A307" s="36" t="str">
        <f>+'11+'!A314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307" s="36"/>
      <c r="C307" s="35" t="str">
        <f>+'11+'!C314</f>
        <v>07</v>
      </c>
      <c r="D307" s="35" t="str">
        <f>+'11+'!D314</f>
        <v>07</v>
      </c>
      <c r="E307" s="35" t="str">
        <f>+'11+'!E314</f>
        <v>07 4 01 54570</v>
      </c>
      <c r="F307" s="35" t="str">
        <f>+'11+'!F314</f>
        <v>600</v>
      </c>
      <c r="G307" s="186">
        <f t="shared" si="27"/>
        <v>0</v>
      </c>
      <c r="H307" s="186">
        <f t="shared" si="27"/>
        <v>0</v>
      </c>
      <c r="I307" s="276" t="e">
        <f t="shared" si="21"/>
        <v>#DIV/0!</v>
      </c>
    </row>
    <row r="308" spans="1:9" ht="31.5" hidden="1">
      <c r="A308" s="36" t="str">
        <f>+'11+'!A315</f>
        <v>Субсидии бюджетным учреждениям</v>
      </c>
      <c r="B308" s="36"/>
      <c r="C308" s="35" t="str">
        <f>+'11+'!C315</f>
        <v>07</v>
      </c>
      <c r="D308" s="35" t="str">
        <f>+'11+'!D315</f>
        <v>07</v>
      </c>
      <c r="E308" s="35" t="str">
        <f>+'11+'!E315</f>
        <v>07 4 01 54570</v>
      </c>
      <c r="F308" s="35" t="str">
        <f>+'11+'!F315</f>
        <v>610</v>
      </c>
      <c r="G308" s="186">
        <f t="shared" si="27"/>
        <v>0</v>
      </c>
      <c r="H308" s="186">
        <f t="shared" si="27"/>
        <v>0</v>
      </c>
      <c r="I308" s="276" t="e">
        <f t="shared" si="21"/>
        <v>#DIV/0!</v>
      </c>
    </row>
    <row r="309" spans="1:9" ht="110.25" hidden="1">
      <c r="A309" s="36" t="str">
        <f>+'11+'!A316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09" s="36"/>
      <c r="C309" s="35" t="str">
        <f>+'11+'!C316</f>
        <v>07</v>
      </c>
      <c r="D309" s="35" t="str">
        <f>+'11+'!D316</f>
        <v>07</v>
      </c>
      <c r="E309" s="35" t="str">
        <f>+'11+'!E316</f>
        <v>07 4 01 54570</v>
      </c>
      <c r="F309" s="35" t="str">
        <f>+'11+'!F316</f>
        <v>611</v>
      </c>
      <c r="G309" s="186">
        <f>+'11+'!G316</f>
        <v>0</v>
      </c>
      <c r="H309" s="186">
        <f>+'11+'!H316</f>
        <v>0</v>
      </c>
      <c r="I309" s="276" t="e">
        <f t="shared" si="21"/>
        <v>#DIV/0!</v>
      </c>
    </row>
    <row r="310" spans="1:9" ht="31.5">
      <c r="A310" s="36" t="str">
        <f>+'11+'!A317</f>
        <v>Другие вопросы в области образования</v>
      </c>
      <c r="B310" s="36"/>
      <c r="C310" s="35" t="str">
        <f>+'11+'!C317</f>
        <v>07</v>
      </c>
      <c r="D310" s="35" t="str">
        <f>+'11+'!D317</f>
        <v>09</v>
      </c>
      <c r="E310" s="35" t="str">
        <f>+'11+'!E317</f>
        <v xml:space="preserve">         </v>
      </c>
      <c r="F310" s="35" t="str">
        <f>+'11+'!F317</f>
        <v xml:space="preserve">   </v>
      </c>
      <c r="G310" s="186">
        <f>+G311</f>
        <v>16821.300169999999</v>
      </c>
      <c r="H310" s="186">
        <f>+H311</f>
        <v>16821.16604</v>
      </c>
      <c r="I310" s="276">
        <f t="shared" si="21"/>
        <v>99.999202618117252</v>
      </c>
    </row>
    <row r="311" spans="1:9" ht="78.75">
      <c r="A311" s="36" t="str">
        <f>+'11+'!A318</f>
        <v>Подпрограмма "Обеспечение реализации муниципальной программы и прочие мероприятия в сфере образования"</v>
      </c>
      <c r="B311" s="36"/>
      <c r="C311" s="35" t="str">
        <f>+'11+'!C318</f>
        <v>07</v>
      </c>
      <c r="D311" s="35" t="str">
        <f>+'11+'!D318</f>
        <v>09</v>
      </c>
      <c r="E311" s="35" t="str">
        <f>+'11+'!E318</f>
        <v>07 6 00 00000</v>
      </c>
      <c r="F311" s="35">
        <f>+'11+'!F318</f>
        <v>0</v>
      </c>
      <c r="G311" s="186">
        <f>+G312+G324</f>
        <v>16821.300169999999</v>
      </c>
      <c r="H311" s="186">
        <f>+H312+H324</f>
        <v>16821.16604</v>
      </c>
      <c r="I311" s="276">
        <f t="shared" si="21"/>
        <v>99.999202618117252</v>
      </c>
    </row>
    <row r="312" spans="1:9" ht="94.5">
      <c r="A312" s="36" t="str">
        <f>+'11+'!A319</f>
        <v>Основное мероприятие "Разработка нормативно-правовых, методических и иных документов, направленных на эффективное решение задач программы"</v>
      </c>
      <c r="B312" s="36"/>
      <c r="C312" s="35" t="str">
        <f>+'11+'!C319</f>
        <v>07</v>
      </c>
      <c r="D312" s="35" t="str">
        <f>+'11+'!D319</f>
        <v>09</v>
      </c>
      <c r="E312" s="35" t="str">
        <f>+'11+'!E319</f>
        <v>07 6 01 00000</v>
      </c>
      <c r="F312" s="35">
        <f>+'11+'!F319</f>
        <v>0</v>
      </c>
      <c r="G312" s="186">
        <f>+G313</f>
        <v>1392.9561200000001</v>
      </c>
      <c r="H312" s="186">
        <f>+H313</f>
        <v>1392.9561200000001</v>
      </c>
      <c r="I312" s="276">
        <f t="shared" si="21"/>
        <v>100</v>
      </c>
    </row>
    <row r="313" spans="1:9" ht="63">
      <c r="A313" s="36" t="str">
        <f>+'11+'!A320</f>
        <v>Руководство и управление в сфере установленных функций органов государственной власти Республики Тыва</v>
      </c>
      <c r="B313" s="36"/>
      <c r="C313" s="35" t="str">
        <f>+'11+'!C320</f>
        <v>07</v>
      </c>
      <c r="D313" s="35" t="str">
        <f>+'11+'!D320</f>
        <v>09</v>
      </c>
      <c r="E313" s="35" t="str">
        <f>+'11+'!E320</f>
        <v>07 6 01 20419</v>
      </c>
      <c r="F313" s="35" t="str">
        <f>+'11+'!F320</f>
        <v xml:space="preserve">   </v>
      </c>
      <c r="G313" s="186">
        <f>+G314</f>
        <v>1392.9561200000001</v>
      </c>
      <c r="H313" s="186">
        <f>+H314</f>
        <v>1392.9561200000001</v>
      </c>
      <c r="I313" s="276">
        <f t="shared" si="21"/>
        <v>100</v>
      </c>
    </row>
    <row r="314" spans="1:9">
      <c r="A314" s="36" t="str">
        <f>+'11+'!A321</f>
        <v>Центральный аппарат</v>
      </c>
      <c r="B314" s="36"/>
      <c r="C314" s="35" t="str">
        <f>+'11+'!C321</f>
        <v>07</v>
      </c>
      <c r="D314" s="35" t="str">
        <f>+'11+'!D321</f>
        <v>09</v>
      </c>
      <c r="E314" s="35" t="str">
        <f>+'11+'!E321</f>
        <v>07 6 01 20419</v>
      </c>
      <c r="F314" s="35" t="str">
        <f>+'11+'!F321</f>
        <v xml:space="preserve">   </v>
      </c>
      <c r="G314" s="186">
        <f>+G315+G320</f>
        <v>1392.9561200000001</v>
      </c>
      <c r="H314" s="186">
        <f>+H315+H320</f>
        <v>1392.9561200000001</v>
      </c>
      <c r="I314" s="276">
        <f t="shared" si="21"/>
        <v>100</v>
      </c>
    </row>
    <row r="315" spans="1:9" ht="126">
      <c r="A315" s="36" t="str">
        <f>+'11+'!A322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15" s="36"/>
      <c r="C315" s="35" t="str">
        <f>+'11+'!C322</f>
        <v>07</v>
      </c>
      <c r="D315" s="35" t="str">
        <f>+'11+'!D322</f>
        <v>09</v>
      </c>
      <c r="E315" s="35" t="str">
        <f>+'11+'!E322</f>
        <v>07 6 01 20419</v>
      </c>
      <c r="F315" s="35" t="str">
        <f>+'11+'!F322</f>
        <v>100</v>
      </c>
      <c r="G315" s="186">
        <f>+G316</f>
        <v>1387.9561200000001</v>
      </c>
      <c r="H315" s="186">
        <f>+H316</f>
        <v>1387.9561200000001</v>
      </c>
      <c r="I315" s="276">
        <f t="shared" si="21"/>
        <v>100</v>
      </c>
    </row>
    <row r="316" spans="1:9" ht="47.25">
      <c r="A316" s="36" t="str">
        <f>+'11+'!A323</f>
        <v>Расходы на выплаты персоналу государственных (муниципальных) органов</v>
      </c>
      <c r="B316" s="36"/>
      <c r="C316" s="35" t="str">
        <f>+'11+'!C323</f>
        <v>07</v>
      </c>
      <c r="D316" s="35" t="str">
        <f>+'11+'!D323</f>
        <v>09</v>
      </c>
      <c r="E316" s="35" t="str">
        <f>+'11+'!E323</f>
        <v>07 6 01 20419</v>
      </c>
      <c r="F316" s="35" t="str">
        <f>+'11+'!F323</f>
        <v>120</v>
      </c>
      <c r="G316" s="186">
        <f>+G317+G318+G319</f>
        <v>1387.9561200000001</v>
      </c>
      <c r="H316" s="186">
        <f>+H317+H318+H319</f>
        <v>1387.9561200000001</v>
      </c>
      <c r="I316" s="276">
        <f t="shared" si="21"/>
        <v>100</v>
      </c>
    </row>
    <row r="317" spans="1:9" ht="31.5">
      <c r="A317" s="36" t="str">
        <f>+'11+'!A324</f>
        <v>Фонд оплаты труда и страховые взносы</v>
      </c>
      <c r="B317" s="36"/>
      <c r="C317" s="35" t="str">
        <f>+'11+'!C324</f>
        <v>07</v>
      </c>
      <c r="D317" s="35" t="str">
        <f>+'11+'!D324</f>
        <v>09</v>
      </c>
      <c r="E317" s="35" t="str">
        <f>+'11+'!E324</f>
        <v>07 6 01 20419</v>
      </c>
      <c r="F317" s="35" t="str">
        <f>+'11+'!F324</f>
        <v>121</v>
      </c>
      <c r="G317" s="186">
        <f>+'11+'!G324</f>
        <v>1053.2342100000001</v>
      </c>
      <c r="H317" s="186">
        <f>+'11+'!H324</f>
        <v>1053.2342100000001</v>
      </c>
      <c r="I317" s="276">
        <f t="shared" si="21"/>
        <v>100</v>
      </c>
    </row>
    <row r="318" spans="1:9" ht="47.25">
      <c r="A318" s="36" t="str">
        <f>+'11+'!A325</f>
        <v>Иные выплаты персоналу, за исключением фонда оплаты труда</v>
      </c>
      <c r="B318" s="36"/>
      <c r="C318" s="35" t="str">
        <f>+'11+'!C325</f>
        <v>07</v>
      </c>
      <c r="D318" s="35" t="str">
        <f>+'11+'!D325</f>
        <v>09</v>
      </c>
      <c r="E318" s="35" t="str">
        <f>+'11+'!E325</f>
        <v>07 6 01 20419</v>
      </c>
      <c r="F318" s="35" t="str">
        <f>+'11+'!F325</f>
        <v>122</v>
      </c>
      <c r="G318" s="186">
        <f>+'11+'!G325</f>
        <v>23.6</v>
      </c>
      <c r="H318" s="186">
        <f>+'11+'!H325</f>
        <v>23.6</v>
      </c>
      <c r="I318" s="276">
        <f t="shared" si="21"/>
        <v>100</v>
      </c>
    </row>
    <row r="319" spans="1:9" ht="94.5">
      <c r="A319" s="36" t="str">
        <f>+'11+'!A326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319" s="36"/>
      <c r="C319" s="35" t="str">
        <f>+'11+'!C326</f>
        <v>07</v>
      </c>
      <c r="D319" s="35" t="str">
        <f>+'11+'!D326</f>
        <v>09</v>
      </c>
      <c r="E319" s="35" t="str">
        <f>+'11+'!E326</f>
        <v>07 6 01 20419</v>
      </c>
      <c r="F319" s="35" t="str">
        <f>+'11+'!F326</f>
        <v>129</v>
      </c>
      <c r="G319" s="186">
        <f>+'11+'!G326</f>
        <v>311.12191000000001</v>
      </c>
      <c r="H319" s="186">
        <f>+'11+'!H326</f>
        <v>311.12191000000001</v>
      </c>
      <c r="I319" s="276">
        <f t="shared" si="21"/>
        <v>100</v>
      </c>
    </row>
    <row r="320" spans="1:9" ht="47.25">
      <c r="A320" s="36" t="str">
        <f>+'11+'!A327</f>
        <v>Закупка товаров, работ и услуг для государственных (муниципальных) нужд</v>
      </c>
      <c r="B320" s="36"/>
      <c r="C320" s="35" t="str">
        <f>+'11+'!C327</f>
        <v>07</v>
      </c>
      <c r="D320" s="35" t="str">
        <f>+'11+'!D327</f>
        <v>09</v>
      </c>
      <c r="E320" s="35" t="str">
        <f>+'11+'!E327</f>
        <v>07 6 01 20419</v>
      </c>
      <c r="F320" s="35" t="str">
        <f>+'11+'!F327</f>
        <v>200</v>
      </c>
      <c r="G320" s="186">
        <f>+G321</f>
        <v>5</v>
      </c>
      <c r="H320" s="186">
        <f>+H321</f>
        <v>5</v>
      </c>
      <c r="I320" s="276">
        <f t="shared" si="21"/>
        <v>100</v>
      </c>
    </row>
    <row r="321" spans="1:9" ht="47.25">
      <c r="A321" s="36" t="str">
        <f>+'11+'!A328</f>
        <v>Иные закупки товаров, работ и услуг для государственных (муниципальных) нужд</v>
      </c>
      <c r="B321" s="36"/>
      <c r="C321" s="35" t="str">
        <f>+'11+'!C328</f>
        <v>07</v>
      </c>
      <c r="D321" s="35" t="str">
        <f>+'11+'!D328</f>
        <v>09</v>
      </c>
      <c r="E321" s="35" t="str">
        <f>+'11+'!E328</f>
        <v>07 6 01 20419</v>
      </c>
      <c r="F321" s="35" t="str">
        <f>+'11+'!F328</f>
        <v>240</v>
      </c>
      <c r="G321" s="186">
        <f>+G322+G323</f>
        <v>5</v>
      </c>
      <c r="H321" s="186">
        <f>+H322+H323</f>
        <v>5</v>
      </c>
      <c r="I321" s="276">
        <f t="shared" si="21"/>
        <v>100</v>
      </c>
    </row>
    <row r="322" spans="1:9" ht="47.25" hidden="1">
      <c r="A322" s="36" t="str">
        <f>+'11+'!A329</f>
        <v>Закупка товаров, работ, услуг в сфере информационно-коммуникационных услуг</v>
      </c>
      <c r="B322" s="36"/>
      <c r="C322" s="35" t="str">
        <f>+'11+'!C329</f>
        <v>07</v>
      </c>
      <c r="D322" s="35" t="str">
        <f>+'11+'!D329</f>
        <v>09</v>
      </c>
      <c r="E322" s="35" t="str">
        <f>+'11+'!E329</f>
        <v>07 6 01 20419</v>
      </c>
      <c r="F322" s="35" t="str">
        <f>+'11+'!F329</f>
        <v>242</v>
      </c>
      <c r="G322" s="186">
        <f>+'11+'!G329</f>
        <v>0</v>
      </c>
      <c r="H322" s="186">
        <f>+'11+'!H329</f>
        <v>0</v>
      </c>
      <c r="I322" s="276" t="e">
        <f t="shared" si="21"/>
        <v>#DIV/0!</v>
      </c>
    </row>
    <row r="323" spans="1:9" ht="47.25">
      <c r="A323" s="36" t="str">
        <f>+'11+'!A330</f>
        <v>Прочая закупка товаров, работ и услуг для государственных (муниципальных) нужд</v>
      </c>
      <c r="B323" s="36"/>
      <c r="C323" s="35" t="str">
        <f>+'11+'!C330</f>
        <v>07</v>
      </c>
      <c r="D323" s="35" t="str">
        <f>+'11+'!D330</f>
        <v>09</v>
      </c>
      <c r="E323" s="35" t="str">
        <f>+'11+'!E330</f>
        <v>07 6 01 20419</v>
      </c>
      <c r="F323" s="35" t="str">
        <f>+'11+'!F330</f>
        <v>244</v>
      </c>
      <c r="G323" s="186">
        <f>+'11+'!G330</f>
        <v>5</v>
      </c>
      <c r="H323" s="186">
        <f>+'11+'!H330</f>
        <v>5</v>
      </c>
      <c r="I323" s="276">
        <f t="shared" si="21"/>
        <v>100</v>
      </c>
    </row>
    <row r="324" spans="1:9" ht="78.75">
      <c r="A324" s="36" t="str">
        <f>+'11+'!A331</f>
        <v>Основное мероприятие "Обеспечение организационных, информационных и методических условий по реализации программы"</v>
      </c>
      <c r="B324" s="36"/>
      <c r="C324" s="35" t="str">
        <f>+'11+'!C331</f>
        <v>07</v>
      </c>
      <c r="D324" s="35" t="str">
        <f>+'11+'!D331</f>
        <v>09</v>
      </c>
      <c r="E324" s="35" t="str">
        <f>+'11+'!E331</f>
        <v>07 6 02 00000</v>
      </c>
      <c r="F324" s="35" t="str">
        <f>+'11+'!F331</f>
        <v xml:space="preserve">   </v>
      </c>
      <c r="G324" s="186">
        <f>+G325</f>
        <v>15428.34405</v>
      </c>
      <c r="H324" s="186">
        <f>+H325</f>
        <v>15428.209920000001</v>
      </c>
      <c r="I324" s="276">
        <f t="shared" si="21"/>
        <v>99.999130626076507</v>
      </c>
    </row>
    <row r="325" spans="1:9" ht="47.25">
      <c r="A325" s="36" t="str">
        <f>+'11+'!A332</f>
        <v>Обеспечение деятельности органов местного самоуправления</v>
      </c>
      <c r="B325" s="36"/>
      <c r="C325" s="35" t="str">
        <f>+'11+'!C332</f>
        <v>07</v>
      </c>
      <c r="D325" s="35" t="str">
        <f>+'11+'!D332</f>
        <v>09</v>
      </c>
      <c r="E325" s="35" t="str">
        <f>+'11+'!E332</f>
        <v>07 6 02 00019</v>
      </c>
      <c r="F325" s="35" t="str">
        <f>+'11+'!F332</f>
        <v xml:space="preserve">   </v>
      </c>
      <c r="G325" s="186">
        <f>+G326+G331+G335</f>
        <v>15428.34405</v>
      </c>
      <c r="H325" s="186">
        <f>+H326+H331+H335</f>
        <v>15428.209920000001</v>
      </c>
      <c r="I325" s="276">
        <f t="shared" si="21"/>
        <v>99.999130626076507</v>
      </c>
    </row>
    <row r="326" spans="1:9" ht="126">
      <c r="A326" s="36" t="str">
        <f>+'11+'!A333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26" s="36"/>
      <c r="C326" s="35" t="str">
        <f>+'11+'!C333</f>
        <v>07</v>
      </c>
      <c r="D326" s="35" t="str">
        <f>+'11+'!D333</f>
        <v>09</v>
      </c>
      <c r="E326" s="35" t="str">
        <f>+'11+'!E333</f>
        <v>07 6 02 00019</v>
      </c>
      <c r="F326" s="35" t="str">
        <f>+'11+'!F333</f>
        <v>100</v>
      </c>
      <c r="G326" s="186">
        <f>+G327</f>
        <v>14155.209050000001</v>
      </c>
      <c r="H326" s="186">
        <f>+H327</f>
        <v>14155.209050000001</v>
      </c>
      <c r="I326" s="276">
        <f t="shared" si="21"/>
        <v>100</v>
      </c>
    </row>
    <row r="327" spans="1:9" ht="31.5">
      <c r="A327" s="36" t="str">
        <f>+'11+'!A334</f>
        <v>Расходы на выплаты персоналу казенных учреждений</v>
      </c>
      <c r="B327" s="36"/>
      <c r="C327" s="35" t="str">
        <f>+'11+'!C334</f>
        <v>07</v>
      </c>
      <c r="D327" s="35" t="str">
        <f>+'11+'!D334</f>
        <v>09</v>
      </c>
      <c r="E327" s="35" t="str">
        <f>+'11+'!E334</f>
        <v>07 6 02 00019</v>
      </c>
      <c r="F327" s="35" t="str">
        <f>+'11+'!F334</f>
        <v>110</v>
      </c>
      <c r="G327" s="186">
        <f>+G328+G329+G330</f>
        <v>14155.209050000001</v>
      </c>
      <c r="H327" s="186">
        <f>+H328+H329+H330</f>
        <v>14155.209050000001</v>
      </c>
      <c r="I327" s="276">
        <f t="shared" si="21"/>
        <v>100</v>
      </c>
    </row>
    <row r="328" spans="1:9" ht="31.5">
      <c r="A328" s="36" t="str">
        <f>+'11+'!A335</f>
        <v>Фонд оплаты труда и страховые взносы</v>
      </c>
      <c r="B328" s="36"/>
      <c r="C328" s="35" t="str">
        <f>+'11+'!C335</f>
        <v>07</v>
      </c>
      <c r="D328" s="35" t="str">
        <f>+'11+'!D335</f>
        <v>09</v>
      </c>
      <c r="E328" s="35" t="str">
        <f>+'11+'!E335</f>
        <v>07 6 02 00019</v>
      </c>
      <c r="F328" s="35" t="str">
        <f>+'11+'!F335</f>
        <v>111</v>
      </c>
      <c r="G328" s="186">
        <f>+'11+'!G335</f>
        <v>10907.845020000001</v>
      </c>
      <c r="H328" s="186">
        <f>+'11+'!H335</f>
        <v>10907.845020000001</v>
      </c>
      <c r="I328" s="276">
        <f t="shared" si="21"/>
        <v>100</v>
      </c>
    </row>
    <row r="329" spans="1:9" ht="47.25" hidden="1">
      <c r="A329" s="36" t="str">
        <f>+'11+'!A336</f>
        <v>Иные выплаты персоналу, за исключением фонда оплаты труда</v>
      </c>
      <c r="B329" s="36"/>
      <c r="C329" s="35" t="str">
        <f>+'11+'!C336</f>
        <v>07</v>
      </c>
      <c r="D329" s="35" t="str">
        <f>+'11+'!D336</f>
        <v>09</v>
      </c>
      <c r="E329" s="35" t="str">
        <f>+'11+'!E336</f>
        <v>07 6 02 00019</v>
      </c>
      <c r="F329" s="35" t="str">
        <f>+'11+'!F336</f>
        <v>112</v>
      </c>
      <c r="G329" s="186">
        <f>+'11+'!G336</f>
        <v>0</v>
      </c>
      <c r="H329" s="186">
        <f>+'11+'!H336</f>
        <v>0</v>
      </c>
      <c r="I329" s="276" t="e">
        <f t="shared" si="21"/>
        <v>#DIV/0!</v>
      </c>
    </row>
    <row r="330" spans="1:9" ht="94.5">
      <c r="A330" s="36" t="str">
        <f>+'11+'!A337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330" s="36"/>
      <c r="C330" s="35" t="str">
        <f>+'11+'!C337</f>
        <v>07</v>
      </c>
      <c r="D330" s="35" t="str">
        <f>+'11+'!D337</f>
        <v>09</v>
      </c>
      <c r="E330" s="35" t="str">
        <f>+'11+'!E337</f>
        <v>07 6 02 00019</v>
      </c>
      <c r="F330" s="35" t="str">
        <f>+'11+'!F337</f>
        <v>119</v>
      </c>
      <c r="G330" s="186">
        <f>+'11+'!G337</f>
        <v>3247.3640300000002</v>
      </c>
      <c r="H330" s="186">
        <f>+'11+'!H337</f>
        <v>3247.3640300000002</v>
      </c>
      <c r="I330" s="276">
        <f t="shared" si="21"/>
        <v>100</v>
      </c>
    </row>
    <row r="331" spans="1:9" ht="47.25">
      <c r="A331" s="36" t="str">
        <f>+'11+'!A338</f>
        <v>Закупка товаров, работ и услуг для государственных (муниципальных) нужд</v>
      </c>
      <c r="B331" s="36"/>
      <c r="C331" s="35" t="str">
        <f>+'11+'!C338</f>
        <v>07</v>
      </c>
      <c r="D331" s="35" t="str">
        <f>+'11+'!D338</f>
        <v>09</v>
      </c>
      <c r="E331" s="35" t="str">
        <f>+'11+'!E338</f>
        <v>07 6 02 00019</v>
      </c>
      <c r="F331" s="35" t="str">
        <f>+'11+'!F338</f>
        <v>200</v>
      </c>
      <c r="G331" s="186">
        <f>+G332</f>
        <v>1247.21</v>
      </c>
      <c r="H331" s="186">
        <f>+H332</f>
        <v>1247.14057</v>
      </c>
      <c r="I331" s="276">
        <f t="shared" si="21"/>
        <v>99.99443317484625</v>
      </c>
    </row>
    <row r="332" spans="1:9" ht="47.25">
      <c r="A332" s="36" t="str">
        <f>+'11+'!A339</f>
        <v>Иные закупки товаров, работ и услуг для государственных (муниципальных) нужд</v>
      </c>
      <c r="B332" s="36"/>
      <c r="C332" s="35" t="str">
        <f>+'11+'!C339</f>
        <v>07</v>
      </c>
      <c r="D332" s="35" t="str">
        <f>+'11+'!D339</f>
        <v>09</v>
      </c>
      <c r="E332" s="35" t="str">
        <f>+'11+'!E339</f>
        <v>07 6 02 00019</v>
      </c>
      <c r="F332" s="35" t="str">
        <f>+'11+'!F339</f>
        <v>240</v>
      </c>
      <c r="G332" s="186">
        <f>+G333+G334</f>
        <v>1247.21</v>
      </c>
      <c r="H332" s="186">
        <f>+H333+H334</f>
        <v>1247.14057</v>
      </c>
      <c r="I332" s="276">
        <f t="shared" si="21"/>
        <v>99.99443317484625</v>
      </c>
    </row>
    <row r="333" spans="1:9" ht="47.25">
      <c r="A333" s="36" t="str">
        <f>+'11+'!A340</f>
        <v>Закупка товаров, работ, услуг в сфере информационно-коммуникационных услуг</v>
      </c>
      <c r="B333" s="36"/>
      <c r="C333" s="35" t="str">
        <f>+'11+'!C340</f>
        <v>07</v>
      </c>
      <c r="D333" s="35" t="str">
        <f>+'11+'!D340</f>
        <v>09</v>
      </c>
      <c r="E333" s="35" t="str">
        <f>+'11+'!E340</f>
        <v>07 6 02 00019</v>
      </c>
      <c r="F333" s="35" t="str">
        <f>+'11+'!F340</f>
        <v>242</v>
      </c>
      <c r="G333" s="186">
        <f>+'11+'!G340</f>
        <v>353.4</v>
      </c>
      <c r="H333" s="186">
        <f>+'11+'!H340</f>
        <v>353.33388000000002</v>
      </c>
      <c r="I333" s="276">
        <f t="shared" si="21"/>
        <v>99.981290322580662</v>
      </c>
    </row>
    <row r="334" spans="1:9" ht="47.25">
      <c r="A334" s="36" t="str">
        <f>+'11+'!A341</f>
        <v>Прочая закупка товаров, работ и услуг для государственных (муниципальных) нужд</v>
      </c>
      <c r="B334" s="36"/>
      <c r="C334" s="35" t="str">
        <f>+'11+'!C341</f>
        <v>07</v>
      </c>
      <c r="D334" s="35" t="str">
        <f>+'11+'!D341</f>
        <v>09</v>
      </c>
      <c r="E334" s="35" t="str">
        <f>+'11+'!E341</f>
        <v>07 6 02 00019</v>
      </c>
      <c r="F334" s="35" t="str">
        <f>+'11+'!F341</f>
        <v>244</v>
      </c>
      <c r="G334" s="186">
        <f>+'11+'!G341</f>
        <v>893.81</v>
      </c>
      <c r="H334" s="186">
        <f>+'11+'!H341</f>
        <v>893.80669</v>
      </c>
      <c r="I334" s="276">
        <f t="shared" si="21"/>
        <v>99.999629675210628</v>
      </c>
    </row>
    <row r="335" spans="1:9">
      <c r="A335" s="36" t="str">
        <f>+'11+'!A342</f>
        <v>Иные бюджетные ассигнования</v>
      </c>
      <c r="B335" s="36"/>
      <c r="C335" s="35" t="str">
        <f>+'11+'!C342</f>
        <v>07</v>
      </c>
      <c r="D335" s="35" t="str">
        <f>+'11+'!D342</f>
        <v>09</v>
      </c>
      <c r="E335" s="35" t="str">
        <f>+'11+'!E342</f>
        <v>07 6 02 00019</v>
      </c>
      <c r="F335" s="35" t="str">
        <f>+'11+'!F342</f>
        <v>800</v>
      </c>
      <c r="G335" s="186">
        <f>+G336</f>
        <v>25.925000000000001</v>
      </c>
      <c r="H335" s="186">
        <f>+H336</f>
        <v>25.860299999999999</v>
      </c>
      <c r="I335" s="276">
        <f t="shared" si="21"/>
        <v>99.750433944069428</v>
      </c>
    </row>
    <row r="336" spans="1:9" ht="78.75">
      <c r="A336" s="36" t="str">
        <f>+'11+'!A345</f>
        <v>Уплата налогов, сборов, обязательных платежей в бюджетную систему Российской Федерации, взносов и иных платежей</v>
      </c>
      <c r="B336" s="36"/>
      <c r="C336" s="35" t="str">
        <f>+'11+'!C345</f>
        <v>07</v>
      </c>
      <c r="D336" s="35" t="str">
        <f>+'11+'!D345</f>
        <v>09</v>
      </c>
      <c r="E336" s="35" t="str">
        <f>+'11+'!E345</f>
        <v>07 6 02 00019</v>
      </c>
      <c r="F336" s="35" t="str">
        <f>+'11+'!F345</f>
        <v>850</v>
      </c>
      <c r="G336" s="186">
        <f>+G337+G338+G339</f>
        <v>25.925000000000001</v>
      </c>
      <c r="H336" s="186">
        <f>+H337+H338+H339</f>
        <v>25.860299999999999</v>
      </c>
      <c r="I336" s="276">
        <f t="shared" si="21"/>
        <v>99.750433944069428</v>
      </c>
    </row>
    <row r="337" spans="1:9" ht="31.5">
      <c r="A337" s="36" t="str">
        <f>+'11+'!A346</f>
        <v>Уплата налога на имущество организаций и земельного налога</v>
      </c>
      <c r="B337" s="36"/>
      <c r="C337" s="35" t="str">
        <f>+'11+'!C346</f>
        <v>07</v>
      </c>
      <c r="D337" s="35" t="str">
        <f>+'11+'!D346</f>
        <v>09</v>
      </c>
      <c r="E337" s="35" t="str">
        <f>+'11+'!E346</f>
        <v>07 6 02 00019</v>
      </c>
      <c r="F337" s="35" t="str">
        <f>+'11+'!F346</f>
        <v>851</v>
      </c>
      <c r="G337" s="186">
        <f>+'11+'!G346</f>
        <v>7.2750000000000004</v>
      </c>
      <c r="H337" s="186">
        <f>+'11+'!H346</f>
        <v>7.2750000000000004</v>
      </c>
      <c r="I337" s="276">
        <f t="shared" si="21"/>
        <v>100</v>
      </c>
    </row>
    <row r="338" spans="1:9" ht="31.5">
      <c r="A338" s="36" t="str">
        <f>+'11+'!A347</f>
        <v>Уплата прочих налогов, сборов и иных платежей</v>
      </c>
      <c r="B338" s="36"/>
      <c r="C338" s="35" t="str">
        <f>+'11+'!C347</f>
        <v>07</v>
      </c>
      <c r="D338" s="35" t="str">
        <f>+'11+'!D347</f>
        <v>09</v>
      </c>
      <c r="E338" s="35" t="str">
        <f>+'11+'!E347</f>
        <v>07 6 02 00019</v>
      </c>
      <c r="F338" s="35" t="str">
        <f>+'11+'!F347</f>
        <v>852</v>
      </c>
      <c r="G338" s="186">
        <f>+'11+'!G347</f>
        <v>9.15</v>
      </c>
      <c r="H338" s="186">
        <f>+'11+'!H347</f>
        <v>9.1227400000000003</v>
      </c>
      <c r="I338" s="276">
        <f t="shared" si="21"/>
        <v>99.70207650273224</v>
      </c>
    </row>
    <row r="339" spans="1:9">
      <c r="A339" s="36" t="str">
        <f>+'11+'!A348</f>
        <v>Уплата иных платежей</v>
      </c>
      <c r="B339" s="36"/>
      <c r="C339" s="35" t="str">
        <f>+'11+'!C348</f>
        <v>07</v>
      </c>
      <c r="D339" s="35" t="str">
        <f>+'11+'!D348</f>
        <v>09</v>
      </c>
      <c r="E339" s="35" t="str">
        <f>+'11+'!E348</f>
        <v>07 6 02 00019</v>
      </c>
      <c r="F339" s="35" t="str">
        <f>+'11+'!F348</f>
        <v>853</v>
      </c>
      <c r="G339" s="186">
        <f>+'11+'!G348</f>
        <v>9.5</v>
      </c>
      <c r="H339" s="186">
        <f>+'11+'!H348</f>
        <v>9.4625599999999999</v>
      </c>
      <c r="I339" s="276">
        <f t="shared" si="21"/>
        <v>99.605894736842103</v>
      </c>
    </row>
    <row r="340" spans="1:9">
      <c r="A340" s="36" t="str">
        <f>+'11+'!A349</f>
        <v>Социальная политика</v>
      </c>
      <c r="B340" s="36"/>
      <c r="C340" s="35" t="str">
        <f>+'11+'!C349</f>
        <v>10</v>
      </c>
      <c r="D340" s="35">
        <f>+'11+'!D349</f>
        <v>0</v>
      </c>
      <c r="E340" s="35">
        <f>+'11+'!E349</f>
        <v>0</v>
      </c>
      <c r="F340" s="35">
        <f>+'11+'!F349</f>
        <v>0</v>
      </c>
      <c r="G340" s="186">
        <f>+G341+G348</f>
        <v>5286.4000000000005</v>
      </c>
      <c r="H340" s="186">
        <f>+H341+H348</f>
        <v>5081.8</v>
      </c>
      <c r="I340" s="276">
        <f t="shared" ref="I340:I403" si="28">H340/G340*100</f>
        <v>96.129691283292971</v>
      </c>
    </row>
    <row r="341" spans="1:9" ht="31.5">
      <c r="A341" s="36" t="str">
        <f>+'11+'!A350</f>
        <v>Социальное обеспечение населения</v>
      </c>
      <c r="B341" s="36"/>
      <c r="C341" s="35" t="str">
        <f>+'11+'!C350</f>
        <v>10</v>
      </c>
      <c r="D341" s="35" t="str">
        <f>+'11+'!D350</f>
        <v>03</v>
      </c>
      <c r="E341" s="35">
        <f>+'11+'!E350</f>
        <v>0</v>
      </c>
      <c r="F341" s="35">
        <f>+'11+'!F350</f>
        <v>0</v>
      </c>
      <c r="G341" s="186">
        <f t="shared" ref="G341:H346" si="29">+G342</f>
        <v>943.8</v>
      </c>
      <c r="H341" s="186">
        <f t="shared" si="29"/>
        <v>739.2</v>
      </c>
      <c r="I341" s="276">
        <f t="shared" si="28"/>
        <v>78.321678321678334</v>
      </c>
    </row>
    <row r="342" spans="1:9" ht="47.25">
      <c r="A342" s="36" t="str">
        <f>+'11+'!A351</f>
        <v>Муниципальная программа "Развитие образования Овюрского кожууна"</v>
      </c>
      <c r="B342" s="36"/>
      <c r="C342" s="35" t="str">
        <f>+'11+'!C351</f>
        <v>10</v>
      </c>
      <c r="D342" s="35" t="str">
        <f>+'11+'!D351</f>
        <v>03</v>
      </c>
      <c r="E342" s="35" t="str">
        <f>+'11+'!E351</f>
        <v>07 0 00 00000</v>
      </c>
      <c r="F342" s="35">
        <f>+'11+'!F351</f>
        <v>0</v>
      </c>
      <c r="G342" s="186">
        <f t="shared" si="29"/>
        <v>943.8</v>
      </c>
      <c r="H342" s="186">
        <f t="shared" si="29"/>
        <v>739.2</v>
      </c>
      <c r="I342" s="276">
        <f t="shared" si="28"/>
        <v>78.321678321678334</v>
      </c>
    </row>
    <row r="343" spans="1:9" ht="94.5">
      <c r="A343" s="36" t="str">
        <f>+'11+'!A352</f>
        <v>Подпрограмма "Социальная поддержка по оплате коммунальных услуг педагогическим работникам работающим и проживающим в сельской местности"</v>
      </c>
      <c r="B343" s="36"/>
      <c r="C343" s="35" t="str">
        <f>+'11+'!C352</f>
        <v>10</v>
      </c>
      <c r="D343" s="35" t="str">
        <f>+'11+'!D352</f>
        <v>03</v>
      </c>
      <c r="E343" s="35" t="str">
        <f>+'11+'!E352</f>
        <v xml:space="preserve">07 7  00 00000 </v>
      </c>
      <c r="F343" s="35">
        <f>+'11+'!F352</f>
        <v>0</v>
      </c>
      <c r="G343" s="186">
        <f t="shared" si="29"/>
        <v>943.8</v>
      </c>
      <c r="H343" s="186">
        <f t="shared" si="29"/>
        <v>739.2</v>
      </c>
      <c r="I343" s="276">
        <f t="shared" si="28"/>
        <v>78.321678321678334</v>
      </c>
    </row>
    <row r="344" spans="1:9" ht="47.25">
      <c r="A344" s="36" t="str">
        <f>+'11+'!A353</f>
        <v>Основное мероприятие: Жилищно коммунальные услуги педработникам образования</v>
      </c>
      <c r="B344" s="36"/>
      <c r="C344" s="35" t="str">
        <f>+'11+'!C353</f>
        <v>10</v>
      </c>
      <c r="D344" s="35" t="str">
        <f>+'11+'!D353</f>
        <v>03</v>
      </c>
      <c r="E344" s="35" t="str">
        <f>+'11+'!E353</f>
        <v xml:space="preserve">07 7  01 00000 </v>
      </c>
      <c r="F344" s="35">
        <f>+'11+'!F353</f>
        <v>0</v>
      </c>
      <c r="G344" s="186">
        <f t="shared" si="29"/>
        <v>943.8</v>
      </c>
      <c r="H344" s="186">
        <f t="shared" si="29"/>
        <v>739.2</v>
      </c>
      <c r="I344" s="276">
        <f t="shared" si="28"/>
        <v>78.321678321678334</v>
      </c>
    </row>
    <row r="345" spans="1:9" ht="94.5">
      <c r="A345" s="36" t="str">
        <f>+'11+'!A354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345" s="36"/>
      <c r="C345" s="35" t="str">
        <f>+'11+'!C354</f>
        <v>10</v>
      </c>
      <c r="D345" s="35" t="str">
        <f>+'11+'!D354</f>
        <v>03</v>
      </c>
      <c r="E345" s="35" t="str">
        <f>+'11+'!E354</f>
        <v>07 7 01 76140</v>
      </c>
      <c r="F345" s="35" t="str">
        <f>+'11+'!F354</f>
        <v>600</v>
      </c>
      <c r="G345" s="186">
        <f t="shared" si="29"/>
        <v>943.8</v>
      </c>
      <c r="H345" s="186">
        <f t="shared" si="29"/>
        <v>739.2</v>
      </c>
      <c r="I345" s="276">
        <f t="shared" si="28"/>
        <v>78.321678321678334</v>
      </c>
    </row>
    <row r="346" spans="1:9" ht="31.5">
      <c r="A346" s="36" t="str">
        <f>+'11+'!A355</f>
        <v>Субсидии бюджетным учреждениям</v>
      </c>
      <c r="B346" s="36"/>
      <c r="C346" s="35" t="str">
        <f>+'11+'!C355</f>
        <v>10</v>
      </c>
      <c r="D346" s="35" t="str">
        <f>+'11+'!D355</f>
        <v>03</v>
      </c>
      <c r="E346" s="35" t="str">
        <f>+'11+'!E355</f>
        <v>07 7 01 76140</v>
      </c>
      <c r="F346" s="35" t="str">
        <f>+'11+'!F355</f>
        <v>610</v>
      </c>
      <c r="G346" s="186">
        <f t="shared" si="29"/>
        <v>943.8</v>
      </c>
      <c r="H346" s="186">
        <f t="shared" si="29"/>
        <v>739.2</v>
      </c>
      <c r="I346" s="276">
        <f t="shared" si="28"/>
        <v>78.321678321678334</v>
      </c>
    </row>
    <row r="347" spans="1:9" ht="110.25">
      <c r="A347" s="36" t="str">
        <f>+'11+'!A356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47" s="36"/>
      <c r="C347" s="35" t="str">
        <f>+'11+'!C356</f>
        <v>10</v>
      </c>
      <c r="D347" s="35" t="str">
        <f>+'11+'!D356</f>
        <v>03</v>
      </c>
      <c r="E347" s="35" t="str">
        <f>+'11+'!E356</f>
        <v>07 7 01 76140</v>
      </c>
      <c r="F347" s="35" t="str">
        <f>+'11+'!F356</f>
        <v>611</v>
      </c>
      <c r="G347" s="186">
        <f>+'11+'!G356</f>
        <v>943.8</v>
      </c>
      <c r="H347" s="186">
        <f>+'11+'!H356</f>
        <v>739.2</v>
      </c>
      <c r="I347" s="276">
        <f t="shared" si="28"/>
        <v>78.321678321678334</v>
      </c>
    </row>
    <row r="348" spans="1:9" ht="31.5">
      <c r="A348" s="36" t="str">
        <f>+'11+'!A357</f>
        <v>Социальное обеспечение населения</v>
      </c>
      <c r="B348" s="36"/>
      <c r="C348" s="35" t="str">
        <f>+'11+'!C357</f>
        <v>10</v>
      </c>
      <c r="D348" s="35" t="str">
        <f>+'11+'!D357</f>
        <v>04</v>
      </c>
      <c r="E348" s="35" t="str">
        <f>+'11+'!E357</f>
        <v xml:space="preserve">         </v>
      </c>
      <c r="F348" s="35" t="str">
        <f>+'11+'!F357</f>
        <v xml:space="preserve">   </v>
      </c>
      <c r="G348" s="186">
        <f t="shared" ref="G348:H353" si="30">+G349</f>
        <v>4342.6000000000004</v>
      </c>
      <c r="H348" s="186">
        <f t="shared" si="30"/>
        <v>4342.6000000000004</v>
      </c>
      <c r="I348" s="276">
        <f t="shared" si="28"/>
        <v>100</v>
      </c>
    </row>
    <row r="349" spans="1:9" ht="31.5">
      <c r="A349" s="36" t="str">
        <f>+'11+'!A358</f>
        <v xml:space="preserve">Программа "Развитие дошкольного образования" </v>
      </c>
      <c r="B349" s="36"/>
      <c r="C349" s="35" t="str">
        <f>+'11+'!C358</f>
        <v>10</v>
      </c>
      <c r="D349" s="35" t="str">
        <f>+'11+'!D358</f>
        <v>04</v>
      </c>
      <c r="E349" s="35" t="str">
        <f>+'11+'!E358</f>
        <v xml:space="preserve">07 1 00 00000 </v>
      </c>
      <c r="F349" s="35" t="str">
        <f>+'11+'!F358</f>
        <v xml:space="preserve">   </v>
      </c>
      <c r="G349" s="186">
        <f t="shared" si="30"/>
        <v>4342.6000000000004</v>
      </c>
      <c r="H349" s="186">
        <f t="shared" si="30"/>
        <v>4342.6000000000004</v>
      </c>
      <c r="I349" s="276">
        <f t="shared" si="28"/>
        <v>100</v>
      </c>
    </row>
    <row r="350" spans="1:9" ht="78.75">
      <c r="A350" s="36" t="str">
        <f>+'11+'!A359</f>
        <v>Основное мероприятие Выплата компенсаций, реализующих основную общеобразовательную программу дошкольного образования</v>
      </c>
      <c r="B350" s="36"/>
      <c r="C350" s="35" t="str">
        <f>+'11+'!C359</f>
        <v>10</v>
      </c>
      <c r="D350" s="35" t="str">
        <f>+'11+'!D359</f>
        <v>04</v>
      </c>
      <c r="E350" s="35" t="str">
        <f>+'11+'!E359</f>
        <v>07 1 03 00000</v>
      </c>
      <c r="F350" s="35">
        <f>+'11+'!F359</f>
        <v>0</v>
      </c>
      <c r="G350" s="186">
        <f t="shared" si="30"/>
        <v>4342.6000000000004</v>
      </c>
      <c r="H350" s="186">
        <f t="shared" si="30"/>
        <v>4342.6000000000004</v>
      </c>
      <c r="I350" s="276">
        <f t="shared" si="28"/>
        <v>100</v>
      </c>
    </row>
    <row r="351" spans="1:9" ht="141.75">
      <c r="A351" s="36" t="str">
        <f>+'11+'!A360</f>
        <v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v>
      </c>
      <c r="B351" s="36"/>
      <c r="C351" s="35" t="str">
        <f>+'11+'!C360</f>
        <v>10</v>
      </c>
      <c r="D351" s="35" t="str">
        <f>+'11+'!D360</f>
        <v>04</v>
      </c>
      <c r="E351" s="35" t="str">
        <f>+'11+'!E360</f>
        <v>07 1 03 76090</v>
      </c>
      <c r="F351" s="35">
        <f>+'11+'!F360</f>
        <v>0</v>
      </c>
      <c r="G351" s="186">
        <f t="shared" si="30"/>
        <v>4342.6000000000004</v>
      </c>
      <c r="H351" s="186">
        <f t="shared" si="30"/>
        <v>4342.6000000000004</v>
      </c>
      <c r="I351" s="276">
        <f t="shared" si="28"/>
        <v>100</v>
      </c>
    </row>
    <row r="352" spans="1:9" ht="31.5">
      <c r="A352" s="36" t="str">
        <f>+'11+'!A361</f>
        <v>Социальное обеспечение и иные выплаты населению</v>
      </c>
      <c r="B352" s="36"/>
      <c r="C352" s="35" t="str">
        <f>+'11+'!C361</f>
        <v>10</v>
      </c>
      <c r="D352" s="35" t="str">
        <f>+'11+'!D361</f>
        <v>04</v>
      </c>
      <c r="E352" s="35" t="str">
        <f>+'11+'!E361</f>
        <v>07 1 03 76090</v>
      </c>
      <c r="F352" s="35" t="str">
        <f>+'11+'!F361</f>
        <v>300</v>
      </c>
      <c r="G352" s="186">
        <f t="shared" si="30"/>
        <v>4342.6000000000004</v>
      </c>
      <c r="H352" s="186">
        <f t="shared" si="30"/>
        <v>4342.6000000000004</v>
      </c>
      <c r="I352" s="276">
        <f t="shared" si="28"/>
        <v>100</v>
      </c>
    </row>
    <row r="353" spans="1:9" ht="31.5">
      <c r="A353" s="36" t="str">
        <f>+'11+'!A362</f>
        <v>Публичные нормативные социальные выплаты гражданам</v>
      </c>
      <c r="B353" s="36"/>
      <c r="C353" s="35" t="str">
        <f>+'11+'!C362</f>
        <v>10</v>
      </c>
      <c r="D353" s="35" t="str">
        <f>+'11+'!D362</f>
        <v>04</v>
      </c>
      <c r="E353" s="35" t="str">
        <f>+'11+'!E362</f>
        <v>07 1 03 76090</v>
      </c>
      <c r="F353" s="35" t="str">
        <f>+'11+'!F362</f>
        <v>310</v>
      </c>
      <c r="G353" s="186">
        <f t="shared" si="30"/>
        <v>4342.6000000000004</v>
      </c>
      <c r="H353" s="186">
        <f t="shared" si="30"/>
        <v>4342.6000000000004</v>
      </c>
      <c r="I353" s="276">
        <f t="shared" si="28"/>
        <v>100</v>
      </c>
    </row>
    <row r="354" spans="1:9" ht="63">
      <c r="A354" s="36" t="str">
        <f>+'11+'!A363</f>
        <v>Пособия, коменсации, меры социальной поддержки насления по публичным нормативным обязательствам</v>
      </c>
      <c r="B354" s="36"/>
      <c r="C354" s="35" t="str">
        <f>+'11+'!C363</f>
        <v>10</v>
      </c>
      <c r="D354" s="35" t="str">
        <f>+'11+'!D363</f>
        <v>04</v>
      </c>
      <c r="E354" s="35" t="str">
        <f>+'11+'!E363</f>
        <v>07 1 03 76090</v>
      </c>
      <c r="F354" s="35" t="str">
        <f>+'11+'!F363</f>
        <v>313</v>
      </c>
      <c r="G354" s="186">
        <f>+'11+'!G363</f>
        <v>4342.6000000000004</v>
      </c>
      <c r="H354" s="186">
        <f>+'11+'!H363</f>
        <v>4342.6000000000004</v>
      </c>
      <c r="I354" s="276">
        <f t="shared" si="28"/>
        <v>100</v>
      </c>
    </row>
    <row r="355" spans="1:9" s="39" customFormat="1" ht="31.5">
      <c r="A355" s="120" t="str">
        <f>+'11+'!A27</f>
        <v>Муниципальная программа "Развитие культуры"</v>
      </c>
      <c r="B355" s="120"/>
      <c r="C355" s="41" t="str">
        <f>+'11+'!C27</f>
        <v>08</v>
      </c>
      <c r="D355" s="41" t="str">
        <f>+'11+'!D27</f>
        <v>01</v>
      </c>
      <c r="E355" s="41" t="str">
        <f>+'11+'!E27</f>
        <v>08 0 00 00000</v>
      </c>
      <c r="F355" s="41">
        <f>+'11+'!F27</f>
        <v>0</v>
      </c>
      <c r="G355" s="180">
        <f>+G356+G361+G366+G395</f>
        <v>47831.97894999999</v>
      </c>
      <c r="H355" s="180">
        <f>+H356+H361+H366+H395</f>
        <v>47831.969919999996</v>
      </c>
      <c r="I355" s="276">
        <f t="shared" si="28"/>
        <v>99.999981121416695</v>
      </c>
    </row>
    <row r="356" spans="1:9" ht="31.5">
      <c r="A356" s="36" t="str">
        <f>+'11+'!A28</f>
        <v>Основное мероприятие: "Развитие библиотечного дела"</v>
      </c>
      <c r="B356" s="36"/>
      <c r="C356" s="35" t="str">
        <f>+'11+'!C28</f>
        <v>08</v>
      </c>
      <c r="D356" s="35" t="str">
        <f>+'11+'!D28</f>
        <v>01</v>
      </c>
      <c r="E356" s="35" t="str">
        <f>+'11+'!E28</f>
        <v>08 1 01 00000</v>
      </c>
      <c r="F356" s="35">
        <f>+'11+'!F28</f>
        <v>0</v>
      </c>
      <c r="G356" s="186">
        <f t="shared" ref="G356:H359" si="31">+G357</f>
        <v>10812.21</v>
      </c>
      <c r="H356" s="186">
        <f t="shared" si="31"/>
        <v>10812.20378</v>
      </c>
      <c r="I356" s="276">
        <f t="shared" si="28"/>
        <v>99.999942472445511</v>
      </c>
    </row>
    <row r="357" spans="1:9" ht="63">
      <c r="A357" s="36" t="str">
        <f>+'11+'!A29</f>
        <v>Обеспечение деятельности муниципальных учреждений (оказание услуг) - средства местного бджета</v>
      </c>
      <c r="B357" s="36"/>
      <c r="C357" s="35" t="str">
        <f>+'11+'!C29</f>
        <v>08</v>
      </c>
      <c r="D357" s="35" t="str">
        <f>+'11+'!D29</f>
        <v>01</v>
      </c>
      <c r="E357" s="35" t="str">
        <f>+'11+'!E29</f>
        <v>08 1 01 00059</v>
      </c>
      <c r="F357" s="35" t="str">
        <f>+'11+'!F29</f>
        <v xml:space="preserve">   </v>
      </c>
      <c r="G357" s="186">
        <f t="shared" si="31"/>
        <v>10812.21</v>
      </c>
      <c r="H357" s="186">
        <f t="shared" si="31"/>
        <v>10812.20378</v>
      </c>
      <c r="I357" s="276">
        <f t="shared" si="28"/>
        <v>99.999942472445511</v>
      </c>
    </row>
    <row r="358" spans="1:9" ht="94.5">
      <c r="A358" s="36" t="str">
        <f>+'11+'!A30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358" s="36"/>
      <c r="C358" s="35" t="str">
        <f>+'11+'!C30</f>
        <v>08</v>
      </c>
      <c r="D358" s="35" t="str">
        <f>+'11+'!D30</f>
        <v>01</v>
      </c>
      <c r="E358" s="35" t="str">
        <f>+'11+'!E30</f>
        <v>08 1 01 00059</v>
      </c>
      <c r="F358" s="35" t="str">
        <f>+'11+'!F30</f>
        <v>600</v>
      </c>
      <c r="G358" s="186">
        <f t="shared" si="31"/>
        <v>10812.21</v>
      </c>
      <c r="H358" s="186">
        <f t="shared" si="31"/>
        <v>10812.20378</v>
      </c>
      <c r="I358" s="276">
        <f t="shared" si="28"/>
        <v>99.999942472445511</v>
      </c>
    </row>
    <row r="359" spans="1:9" ht="31.5">
      <c r="A359" s="36" t="str">
        <f>+'11+'!A31</f>
        <v>Субсидии бюджетным учреждениям</v>
      </c>
      <c r="B359" s="36"/>
      <c r="C359" s="35" t="str">
        <f>+'11+'!C31</f>
        <v>08</v>
      </c>
      <c r="D359" s="35" t="str">
        <f>+'11+'!D31</f>
        <v>01</v>
      </c>
      <c r="E359" s="35" t="str">
        <f>+'11+'!E31</f>
        <v>08 1 01 00059</v>
      </c>
      <c r="F359" s="35" t="str">
        <f>+'11+'!F31</f>
        <v>610</v>
      </c>
      <c r="G359" s="186">
        <f t="shared" si="31"/>
        <v>10812.21</v>
      </c>
      <c r="H359" s="186">
        <f t="shared" si="31"/>
        <v>10812.20378</v>
      </c>
      <c r="I359" s="276">
        <f t="shared" si="28"/>
        <v>99.999942472445511</v>
      </c>
    </row>
    <row r="360" spans="1:9" ht="110.25">
      <c r="A360" s="36" t="str">
        <f>+'11+'!A32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60" s="36"/>
      <c r="C360" s="35" t="str">
        <f>+'11+'!C32</f>
        <v>08</v>
      </c>
      <c r="D360" s="35" t="str">
        <f>+'11+'!D32</f>
        <v>01</v>
      </c>
      <c r="E360" s="35" t="str">
        <f>+'11+'!E32</f>
        <v>08 1 01 00059</v>
      </c>
      <c r="F360" s="35" t="str">
        <f>+'11+'!F32</f>
        <v>611</v>
      </c>
      <c r="G360" s="186">
        <f>+'11+'!G32</f>
        <v>10812.21</v>
      </c>
      <c r="H360" s="186">
        <f>+'11+'!H32</f>
        <v>10812.20378</v>
      </c>
      <c r="I360" s="276">
        <f t="shared" si="28"/>
        <v>99.999942472445511</v>
      </c>
    </row>
    <row r="361" spans="1:9" ht="31.5">
      <c r="A361" s="36" t="str">
        <f>+'11+'!A33</f>
        <v>Основное мероприятие: "Развитие библиотечного дела"</v>
      </c>
      <c r="B361" s="36"/>
      <c r="C361" s="35" t="str">
        <f>+'11+'!C33</f>
        <v>08</v>
      </c>
      <c r="D361" s="35" t="str">
        <f>+'11+'!D33</f>
        <v>01</v>
      </c>
      <c r="E361" s="35" t="str">
        <f>+'11+'!E33</f>
        <v>081 02 00000</v>
      </c>
      <c r="F361" s="35">
        <f>+'11+'!F33</f>
        <v>0</v>
      </c>
      <c r="G361" s="186">
        <f t="shared" ref="G361:H364" si="32">+G362</f>
        <v>25.536999999999999</v>
      </c>
      <c r="H361" s="186">
        <f t="shared" si="32"/>
        <v>25.536999999999999</v>
      </c>
      <c r="I361" s="276">
        <f t="shared" si="28"/>
        <v>100</v>
      </c>
    </row>
    <row r="362" spans="1:9" ht="47.25">
      <c r="A362" s="36" t="str">
        <f>+'11+'!A38</f>
        <v xml:space="preserve">Комплектование книжных фондов библиотек муниципальных образований </v>
      </c>
      <c r="B362" s="36"/>
      <c r="C362" s="35" t="str">
        <f>+'11+'!C38</f>
        <v>08</v>
      </c>
      <c r="D362" s="35" t="str">
        <f>+'11+'!D38</f>
        <v>01</v>
      </c>
      <c r="E362" s="35" t="str">
        <f>+'11+'!E38</f>
        <v>081 02 L5 190</v>
      </c>
      <c r="F362" s="35">
        <f>+'11+'!F38</f>
        <v>0</v>
      </c>
      <c r="G362" s="186">
        <f t="shared" si="32"/>
        <v>25.536999999999999</v>
      </c>
      <c r="H362" s="186">
        <f t="shared" si="32"/>
        <v>25.536999999999999</v>
      </c>
      <c r="I362" s="276">
        <f t="shared" si="28"/>
        <v>100</v>
      </c>
    </row>
    <row r="363" spans="1:9" ht="94.5">
      <c r="A363" s="36" t="str">
        <f>+'11+'!A39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363" s="36"/>
      <c r="C363" s="35" t="str">
        <f>+'11+'!C39</f>
        <v>08</v>
      </c>
      <c r="D363" s="35" t="str">
        <f>+'11+'!D39</f>
        <v>01</v>
      </c>
      <c r="E363" s="35" t="str">
        <f>+'11+'!E39</f>
        <v>081 02 L5 190</v>
      </c>
      <c r="F363" s="35" t="str">
        <f>+'11+'!F39</f>
        <v>600</v>
      </c>
      <c r="G363" s="186">
        <f t="shared" si="32"/>
        <v>25.536999999999999</v>
      </c>
      <c r="H363" s="186">
        <f t="shared" si="32"/>
        <v>25.536999999999999</v>
      </c>
      <c r="I363" s="276">
        <f t="shared" si="28"/>
        <v>100</v>
      </c>
    </row>
    <row r="364" spans="1:9" ht="31.5">
      <c r="A364" s="36" t="str">
        <f>+'11+'!A40</f>
        <v>Субсидии бюджетным учреждениям</v>
      </c>
      <c r="B364" s="36"/>
      <c r="C364" s="35" t="str">
        <f>+'11+'!C40</f>
        <v>08</v>
      </c>
      <c r="D364" s="35" t="str">
        <f>+'11+'!D40</f>
        <v>01</v>
      </c>
      <c r="E364" s="35" t="str">
        <f>+'11+'!E40</f>
        <v>081 02 L5 190</v>
      </c>
      <c r="F364" s="35" t="str">
        <f>+'11+'!F40</f>
        <v>610</v>
      </c>
      <c r="G364" s="186">
        <f t="shared" si="32"/>
        <v>25.536999999999999</v>
      </c>
      <c r="H364" s="186">
        <f t="shared" si="32"/>
        <v>25.536999999999999</v>
      </c>
      <c r="I364" s="276">
        <f t="shared" si="28"/>
        <v>100</v>
      </c>
    </row>
    <row r="365" spans="1:9" ht="110.25">
      <c r="A365" s="36" t="str">
        <f>+'11+'!A41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65" s="36"/>
      <c r="C365" s="35" t="str">
        <f>+'11+'!C41</f>
        <v>08</v>
      </c>
      <c r="D365" s="35" t="str">
        <f>+'11+'!D41</f>
        <v>01</v>
      </c>
      <c r="E365" s="35" t="str">
        <f>+'11+'!E41</f>
        <v>081 02 L5 190</v>
      </c>
      <c r="F365" s="35" t="str">
        <f>+'11+'!F41</f>
        <v>612</v>
      </c>
      <c r="G365" s="186">
        <f>+'11+'!G41</f>
        <v>25.536999999999999</v>
      </c>
      <c r="H365" s="186">
        <f>+'11+'!H41</f>
        <v>25.536999999999999</v>
      </c>
      <c r="I365" s="276">
        <f t="shared" si="28"/>
        <v>100</v>
      </c>
    </row>
    <row r="366" spans="1:9" ht="47.25">
      <c r="A366" s="36" t="str">
        <f>+'11+'!A42</f>
        <v>Подпрограмма "Организация досуга и предоставление услуг организаций культуры"</v>
      </c>
      <c r="B366" s="36"/>
      <c r="C366" s="35" t="str">
        <f>+'11+'!C42</f>
        <v>08</v>
      </c>
      <c r="D366" s="35" t="str">
        <f>+'11+'!D42</f>
        <v>01</v>
      </c>
      <c r="E366" s="35" t="str">
        <f>+'11+'!E42</f>
        <v>08 2 00 00000</v>
      </c>
      <c r="F366" s="35">
        <f>+'11+'!F42</f>
        <v>0</v>
      </c>
      <c r="G366" s="186">
        <f>+G367+G380</f>
        <v>34457.457239999996</v>
      </c>
      <c r="H366" s="186">
        <f>+H367+H380</f>
        <v>34457.456429999998</v>
      </c>
      <c r="I366" s="276">
        <f t="shared" si="28"/>
        <v>99.999997649275187</v>
      </c>
    </row>
    <row r="367" spans="1:9" ht="31.5">
      <c r="A367" s="36" t="str">
        <f>+'11+'!A43</f>
        <v>Основное мероприятие: "Развитие сельской культуры"</v>
      </c>
      <c r="B367" s="36"/>
      <c r="C367" s="35" t="str">
        <f>+'11+'!C43</f>
        <v>08</v>
      </c>
      <c r="D367" s="35" t="str">
        <f>+'11+'!D43</f>
        <v>01</v>
      </c>
      <c r="E367" s="35" t="str">
        <f>+'11+'!E43</f>
        <v>08 2 01 00000</v>
      </c>
      <c r="F367" s="35">
        <f>+'11+'!F43</f>
        <v>0</v>
      </c>
      <c r="G367" s="186">
        <f>+G368+G372+G376</f>
        <v>15530.748169999999</v>
      </c>
      <c r="H367" s="186">
        <f t="shared" ref="H367" si="33">+H368+H372+H376</f>
        <v>15530.748169999999</v>
      </c>
      <c r="I367" s="276">
        <f t="shared" si="28"/>
        <v>100</v>
      </c>
    </row>
    <row r="368" spans="1:9" ht="47.25">
      <c r="A368" s="36" t="str">
        <f>+'11+'!A44</f>
        <v>Обеспечение деятельности муниципальных учреждений (оказание услуг)</v>
      </c>
      <c r="B368" s="36"/>
      <c r="C368" s="35" t="str">
        <f>+'11+'!C44</f>
        <v>08</v>
      </c>
      <c r="D368" s="35" t="str">
        <f>+'11+'!D44</f>
        <v>01</v>
      </c>
      <c r="E368" s="35" t="str">
        <f>+'11+'!E44</f>
        <v>08 2 01 00059</v>
      </c>
      <c r="F368" s="35">
        <f>+'11+'!F44</f>
        <v>0</v>
      </c>
      <c r="G368" s="186">
        <f t="shared" ref="G368:H370" si="34">+G369</f>
        <v>14810.52817</v>
      </c>
      <c r="H368" s="186">
        <f t="shared" si="34"/>
        <v>14810.52817</v>
      </c>
      <c r="I368" s="276">
        <f t="shared" si="28"/>
        <v>100</v>
      </c>
    </row>
    <row r="369" spans="1:9" ht="31.5">
      <c r="A369" s="36" t="str">
        <f>+'11+'!A45</f>
        <v>Субсидии бюджетным учреждениям</v>
      </c>
      <c r="B369" s="36"/>
      <c r="C369" s="35" t="str">
        <f>+'11+'!C45</f>
        <v>08</v>
      </c>
      <c r="D369" s="35" t="str">
        <f>+'11+'!D45</f>
        <v>01</v>
      </c>
      <c r="E369" s="35" t="str">
        <f>+'11+'!E45</f>
        <v>08 2 01 00059</v>
      </c>
      <c r="F369" s="35" t="str">
        <f>+'11+'!F45</f>
        <v>600</v>
      </c>
      <c r="G369" s="186">
        <f t="shared" si="34"/>
        <v>14810.52817</v>
      </c>
      <c r="H369" s="186">
        <f t="shared" si="34"/>
        <v>14810.52817</v>
      </c>
      <c r="I369" s="276">
        <f t="shared" si="28"/>
        <v>100</v>
      </c>
    </row>
    <row r="370" spans="1:9" ht="110.25">
      <c r="A370" s="36" t="str">
        <f>+'11+'!A46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70" s="36"/>
      <c r="C370" s="35" t="str">
        <f>+'11+'!C46</f>
        <v>08</v>
      </c>
      <c r="D370" s="35" t="str">
        <f>+'11+'!D46</f>
        <v>01</v>
      </c>
      <c r="E370" s="35" t="str">
        <f>+'11+'!E46</f>
        <v>08 2 01 00059</v>
      </c>
      <c r="F370" s="35" t="str">
        <f>+'11+'!F46</f>
        <v>610</v>
      </c>
      <c r="G370" s="186">
        <f t="shared" si="34"/>
        <v>14810.52817</v>
      </c>
      <c r="H370" s="186">
        <f t="shared" si="34"/>
        <v>14810.52817</v>
      </c>
      <c r="I370" s="276">
        <f t="shared" si="28"/>
        <v>100</v>
      </c>
    </row>
    <row r="371" spans="1:9" ht="110.25">
      <c r="A371" s="36" t="str">
        <f>+'11+'!A47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71" s="36"/>
      <c r="C371" s="35" t="str">
        <f>+'11+'!C47</f>
        <v>08</v>
      </c>
      <c r="D371" s="35" t="str">
        <f>+'11+'!D47</f>
        <v>01</v>
      </c>
      <c r="E371" s="35" t="str">
        <f>+'11+'!E47</f>
        <v>08 2 01 00059</v>
      </c>
      <c r="F371" s="35" t="str">
        <f>+'11+'!F47</f>
        <v>611</v>
      </c>
      <c r="G371" s="186">
        <f>+'11+'!G47</f>
        <v>14810.52817</v>
      </c>
      <c r="H371" s="186">
        <f>+'11+'!H47</f>
        <v>14810.52817</v>
      </c>
      <c r="I371" s="276">
        <f t="shared" si="28"/>
        <v>100</v>
      </c>
    </row>
    <row r="372" spans="1:9" ht="126">
      <c r="A372" s="36" t="str">
        <f>+'11+'!A48</f>
        <v>Субсидии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v>
      </c>
      <c r="B372" s="36"/>
      <c r="C372" s="105" t="str">
        <f>+'11+'!C48</f>
        <v>08</v>
      </c>
      <c r="D372" s="105" t="str">
        <f>+'11+'!D48</f>
        <v>01</v>
      </c>
      <c r="E372" s="105" t="str">
        <f>+'11+'!E48</f>
        <v>082 01 L4 660</v>
      </c>
      <c r="F372" s="105">
        <f>+'11+'!F48</f>
        <v>0</v>
      </c>
      <c r="G372" s="187">
        <f>+'11+'!G48</f>
        <v>576.17600000000004</v>
      </c>
      <c r="H372" s="187">
        <f>+'11+'!H48</f>
        <v>576.17600000000004</v>
      </c>
      <c r="I372" s="276">
        <f t="shared" si="28"/>
        <v>100</v>
      </c>
    </row>
    <row r="373" spans="1:9" ht="31.5">
      <c r="A373" s="36" t="str">
        <f>+'11+'!A49</f>
        <v>Субсидии бюджетным учреждениям</v>
      </c>
      <c r="B373" s="36"/>
      <c r="C373" s="105" t="str">
        <f>+'11+'!C49</f>
        <v>08</v>
      </c>
      <c r="D373" s="105" t="str">
        <f>+'11+'!D49</f>
        <v>01</v>
      </c>
      <c r="E373" s="105" t="str">
        <f>+'11+'!E49</f>
        <v>082 01 L4 660</v>
      </c>
      <c r="F373" s="105" t="str">
        <f>+'11+'!F49</f>
        <v>600</v>
      </c>
      <c r="G373" s="187">
        <f>+'11+'!G49</f>
        <v>576.17600000000004</v>
      </c>
      <c r="H373" s="187">
        <f>+'11+'!H49</f>
        <v>576.17600000000004</v>
      </c>
      <c r="I373" s="276">
        <f t="shared" si="28"/>
        <v>100</v>
      </c>
    </row>
    <row r="374" spans="1:9" ht="110.25">
      <c r="A374" s="36" t="str">
        <f>+'11+'!A50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74" s="36"/>
      <c r="C374" s="105" t="str">
        <f>+'11+'!C50</f>
        <v>08</v>
      </c>
      <c r="D374" s="105" t="str">
        <f>+'11+'!D50</f>
        <v>01</v>
      </c>
      <c r="E374" s="105" t="str">
        <f>+'11+'!E50</f>
        <v>082 01 L4 660</v>
      </c>
      <c r="F374" s="105" t="str">
        <f>+'11+'!F50</f>
        <v>610</v>
      </c>
      <c r="G374" s="187">
        <f>+'11+'!G50</f>
        <v>576.17600000000004</v>
      </c>
      <c r="H374" s="187">
        <f>+'11+'!H50</f>
        <v>576.17600000000004</v>
      </c>
      <c r="I374" s="276">
        <f t="shared" si="28"/>
        <v>100</v>
      </c>
    </row>
    <row r="375" spans="1:9" ht="31.5">
      <c r="A375" s="36" t="str">
        <f>+'11+'!A51</f>
        <v>Субсидии бюджетным учреждениям на иные цели</v>
      </c>
      <c r="B375" s="36"/>
      <c r="C375" s="105" t="str">
        <f>+'11+'!C51</f>
        <v>08</v>
      </c>
      <c r="D375" s="105" t="str">
        <f>+'11+'!D51</f>
        <v>01</v>
      </c>
      <c r="E375" s="105" t="str">
        <f>+'11+'!E51</f>
        <v>082 01 L4 660</v>
      </c>
      <c r="F375" s="105" t="str">
        <f>+'11+'!F51</f>
        <v>612</v>
      </c>
      <c r="G375" s="187">
        <f>+'11+'!G51</f>
        <v>576.17600000000004</v>
      </c>
      <c r="H375" s="187">
        <f>+'11+'!H51</f>
        <v>576.17600000000004</v>
      </c>
      <c r="I375" s="276">
        <f t="shared" si="28"/>
        <v>100</v>
      </c>
    </row>
    <row r="376" spans="1:9" ht="110.25">
      <c r="A376" s="36" t="str">
        <f>+'11+'!A52</f>
        <v>Субсидии на обеспечение развития и укрепление материально-технической базы муниципальных домов культур в населенных пунктах с численностью населения до 50 тысяч человек</v>
      </c>
      <c r="B376" s="36"/>
      <c r="C376" s="105" t="str">
        <f>+'11+'!C52</f>
        <v>08</v>
      </c>
      <c r="D376" s="105" t="str">
        <f>+'11+'!D52</f>
        <v>01</v>
      </c>
      <c r="E376" s="105" t="str">
        <f>+'11+'!E52</f>
        <v>082 01 L4 670</v>
      </c>
      <c r="F376" s="105">
        <f>+'11+'!F52</f>
        <v>0</v>
      </c>
      <c r="G376" s="187">
        <f>+'11+'!G52</f>
        <v>144.04400000000001</v>
      </c>
      <c r="H376" s="187">
        <f>+'11+'!H52</f>
        <v>144.04400000000001</v>
      </c>
      <c r="I376" s="276">
        <f t="shared" si="28"/>
        <v>100</v>
      </c>
    </row>
    <row r="377" spans="1:9" ht="31.5">
      <c r="A377" s="36" t="str">
        <f>+'11+'!A53</f>
        <v>Субсидии бюджетным учреждениям</v>
      </c>
      <c r="B377" s="36"/>
      <c r="C377" s="105" t="str">
        <f>+'11+'!C53</f>
        <v>08</v>
      </c>
      <c r="D377" s="105" t="str">
        <f>+'11+'!D53</f>
        <v>01</v>
      </c>
      <c r="E377" s="105" t="str">
        <f>+'11+'!E53</f>
        <v>082 01 L4 670</v>
      </c>
      <c r="F377" s="105" t="str">
        <f>+'11+'!F53</f>
        <v>600</v>
      </c>
      <c r="G377" s="187">
        <f>+'11+'!G53</f>
        <v>144.04400000000001</v>
      </c>
      <c r="H377" s="187">
        <f>+'11+'!H53</f>
        <v>144.04400000000001</v>
      </c>
      <c r="I377" s="276">
        <f t="shared" si="28"/>
        <v>100</v>
      </c>
    </row>
    <row r="378" spans="1:9" ht="110.25">
      <c r="A378" s="36" t="str">
        <f>+'11+'!A54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78" s="36"/>
      <c r="C378" s="105" t="str">
        <f>+'11+'!C54</f>
        <v>08</v>
      </c>
      <c r="D378" s="105" t="str">
        <f>+'11+'!D54</f>
        <v>01</v>
      </c>
      <c r="E378" s="105" t="str">
        <f>+'11+'!E54</f>
        <v>082 01 L4 670</v>
      </c>
      <c r="F378" s="105" t="str">
        <f>+'11+'!F54</f>
        <v>610</v>
      </c>
      <c r="G378" s="187">
        <f>+'11+'!G54</f>
        <v>144.04400000000001</v>
      </c>
      <c r="H378" s="187">
        <f>+'11+'!H54</f>
        <v>144.04400000000001</v>
      </c>
      <c r="I378" s="276">
        <f t="shared" si="28"/>
        <v>100</v>
      </c>
    </row>
    <row r="379" spans="1:9" ht="31.5">
      <c r="A379" s="36" t="str">
        <f>+'11+'!A55</f>
        <v>Субсидии бюджетным учреждениям на иные цели</v>
      </c>
      <c r="B379" s="36"/>
      <c r="C379" s="105" t="str">
        <f>+'11+'!C55</f>
        <v>08</v>
      </c>
      <c r="D379" s="105" t="str">
        <f>+'11+'!D55</f>
        <v>01</v>
      </c>
      <c r="E379" s="105" t="str">
        <f>+'11+'!E55</f>
        <v>082 01 L4 670</v>
      </c>
      <c r="F379" s="105" t="str">
        <f>+'11+'!F55</f>
        <v>612</v>
      </c>
      <c r="G379" s="187">
        <f>+'11+'!G55</f>
        <v>144.04400000000001</v>
      </c>
      <c r="H379" s="187">
        <f>+'11+'!H55</f>
        <v>144.04400000000001</v>
      </c>
      <c r="I379" s="276">
        <f t="shared" si="28"/>
        <v>100</v>
      </c>
    </row>
    <row r="380" spans="1:9" ht="94.5">
      <c r="A380" s="36" t="str">
        <f>+'11+'!A56</f>
        <v>Основное мероприятие: "Развитие услуг учреждений культуры и оказание методических и практической помощи культурно-досуговым учреждениям"</v>
      </c>
      <c r="B380" s="36"/>
      <c r="C380" s="35" t="str">
        <f>+'11+'!C56</f>
        <v>08</v>
      </c>
      <c r="D380" s="35" t="str">
        <f>+'11+'!D56</f>
        <v>01</v>
      </c>
      <c r="E380" s="35" t="str">
        <f>+'11+'!E56</f>
        <v>08 2 02 00000</v>
      </c>
      <c r="F380" s="35" t="str">
        <f>+'11+'!F56</f>
        <v xml:space="preserve">   </v>
      </c>
      <c r="G380" s="186">
        <f>+G381</f>
        <v>18926.709069999997</v>
      </c>
      <c r="H380" s="186">
        <f>+H381</f>
        <v>18926.708259999999</v>
      </c>
      <c r="I380" s="276">
        <f t="shared" si="28"/>
        <v>99.999995720333658</v>
      </c>
    </row>
    <row r="381" spans="1:9" ht="31.5">
      <c r="A381" s="36" t="str">
        <f>+'11+'!A57</f>
        <v>Обеспечение деятельности подведомственных учреждений</v>
      </c>
      <c r="B381" s="36"/>
      <c r="C381" s="35" t="str">
        <f>+'11+'!C57</f>
        <v>08</v>
      </c>
      <c r="D381" s="35" t="str">
        <f>+'11+'!D57</f>
        <v>01</v>
      </c>
      <c r="E381" s="35" t="str">
        <f>+'11+'!E57</f>
        <v>08 2 02 99190</v>
      </c>
      <c r="F381" s="35" t="str">
        <f>+'11+'!F57</f>
        <v xml:space="preserve">   </v>
      </c>
      <c r="G381" s="186">
        <f>+G382+G387+G391</f>
        <v>18926.709069999997</v>
      </c>
      <c r="H381" s="186">
        <f>+H382+H387+H391</f>
        <v>18926.708259999999</v>
      </c>
      <c r="I381" s="276">
        <f t="shared" si="28"/>
        <v>99.999995720333658</v>
      </c>
    </row>
    <row r="382" spans="1:9" ht="126">
      <c r="A382" s="36" t="str">
        <f>+'11+'!A58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82" s="36"/>
      <c r="C382" s="35" t="str">
        <f>+'11+'!C58</f>
        <v>08</v>
      </c>
      <c r="D382" s="35" t="str">
        <f>+'11+'!D58</f>
        <v>01</v>
      </c>
      <c r="E382" s="35" t="str">
        <f>+'11+'!E58</f>
        <v>08 2 02 99190</v>
      </c>
      <c r="F382" s="35" t="str">
        <f>+'11+'!F58</f>
        <v>100</v>
      </c>
      <c r="G382" s="186">
        <f>+'11+'!G58</f>
        <v>18614.408429999999</v>
      </c>
      <c r="H382" s="186">
        <f>+'11+'!H58</f>
        <v>18614.408429999999</v>
      </c>
      <c r="I382" s="276">
        <f t="shared" si="28"/>
        <v>100</v>
      </c>
    </row>
    <row r="383" spans="1:9" ht="31.5">
      <c r="A383" s="36" t="str">
        <f>+'11+'!A59</f>
        <v>Расходы на выплаты персоналу казенных учреждений</v>
      </c>
      <c r="B383" s="36"/>
      <c r="C383" s="35" t="str">
        <f>+'11+'!C59</f>
        <v>08</v>
      </c>
      <c r="D383" s="35" t="str">
        <f>+'11+'!D59</f>
        <v>01</v>
      </c>
      <c r="E383" s="35" t="str">
        <f>+'11+'!E59</f>
        <v>08 2 02 99190</v>
      </c>
      <c r="F383" s="35" t="str">
        <f>+'11+'!F59</f>
        <v>110</v>
      </c>
      <c r="G383" s="186">
        <f>+G384+G385+G386</f>
        <v>18614.408429999999</v>
      </c>
      <c r="H383" s="186">
        <f>+H384+H385+H386</f>
        <v>18614.408429999999</v>
      </c>
      <c r="I383" s="276">
        <f t="shared" si="28"/>
        <v>100</v>
      </c>
    </row>
    <row r="384" spans="1:9" ht="31.5">
      <c r="A384" s="36" t="str">
        <f>+'11+'!A60</f>
        <v>Фонд оплаты труда и страховые взносы</v>
      </c>
      <c r="B384" s="36"/>
      <c r="C384" s="35" t="str">
        <f>+'11+'!C60</f>
        <v>08</v>
      </c>
      <c r="D384" s="35" t="str">
        <f>+'11+'!D60</f>
        <v>01</v>
      </c>
      <c r="E384" s="35" t="str">
        <f>+'11+'!E60</f>
        <v>08 2 02 99190</v>
      </c>
      <c r="F384" s="35" t="str">
        <f>+'11+'!F60</f>
        <v>111</v>
      </c>
      <c r="G384" s="186">
        <f>+'11+'!G60</f>
        <v>14286.027980000001</v>
      </c>
      <c r="H384" s="186">
        <f>+'11+'!H60</f>
        <v>14286.027980000001</v>
      </c>
      <c r="I384" s="276">
        <f t="shared" si="28"/>
        <v>100</v>
      </c>
    </row>
    <row r="385" spans="1:9" ht="47.25" hidden="1">
      <c r="A385" s="36" t="str">
        <f>+'11+'!A61</f>
        <v>Иные выплаты персоналу, за исключением фонда оплаты труда</v>
      </c>
      <c r="B385" s="36"/>
      <c r="C385" s="35" t="str">
        <f>+'11+'!C61</f>
        <v>08</v>
      </c>
      <c r="D385" s="35" t="str">
        <f>+'11+'!D61</f>
        <v>01</v>
      </c>
      <c r="E385" s="35" t="str">
        <f>+'11+'!E61</f>
        <v>08 2 02 99190</v>
      </c>
      <c r="F385" s="35" t="str">
        <f>+'11+'!F61</f>
        <v>112</v>
      </c>
      <c r="G385" s="186">
        <f>+'11+'!G61</f>
        <v>14</v>
      </c>
      <c r="H385" s="186">
        <f>+'11+'!H61</f>
        <v>14</v>
      </c>
      <c r="I385" s="276">
        <f t="shared" si="28"/>
        <v>100</v>
      </c>
    </row>
    <row r="386" spans="1:9" ht="94.5">
      <c r="A386" s="36" t="str">
        <f>+'11+'!A62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386" s="36"/>
      <c r="C386" s="35" t="str">
        <f>+'11+'!C62</f>
        <v>08</v>
      </c>
      <c r="D386" s="35" t="str">
        <f>+'11+'!D62</f>
        <v>01</v>
      </c>
      <c r="E386" s="35" t="str">
        <f>+'11+'!E62</f>
        <v>08 2 02 99190</v>
      </c>
      <c r="F386" s="35" t="str">
        <f>+'11+'!F62</f>
        <v>119</v>
      </c>
      <c r="G386" s="186">
        <f>+'11+'!G62</f>
        <v>4314.3804499999997</v>
      </c>
      <c r="H386" s="186">
        <f>+'11+'!H62</f>
        <v>4314.3804499999997</v>
      </c>
      <c r="I386" s="276">
        <f t="shared" si="28"/>
        <v>100</v>
      </c>
    </row>
    <row r="387" spans="1:9" ht="47.25">
      <c r="A387" s="36" t="str">
        <f>+'11+'!A63</f>
        <v>Закупка товаров, работ и услуг для государственных (муниципальных) нужд</v>
      </c>
      <c r="B387" s="36"/>
      <c r="C387" s="35" t="str">
        <f>+'11+'!C63</f>
        <v>08</v>
      </c>
      <c r="D387" s="35" t="str">
        <f>+'11+'!D63</f>
        <v>01</v>
      </c>
      <c r="E387" s="35" t="str">
        <f>+'11+'!E63</f>
        <v>08 2 02 99190</v>
      </c>
      <c r="F387" s="35" t="str">
        <f>+'11+'!F63</f>
        <v>200</v>
      </c>
      <c r="G387" s="186">
        <f>+G388</f>
        <v>262.75064000000003</v>
      </c>
      <c r="H387" s="186">
        <f>+H388</f>
        <v>262.75064000000003</v>
      </c>
      <c r="I387" s="276">
        <f t="shared" si="28"/>
        <v>100</v>
      </c>
    </row>
    <row r="388" spans="1:9" ht="47.25">
      <c r="A388" s="36" t="str">
        <f>+'11+'!A64</f>
        <v>Иные закупки товаров, работ и услуг для государственных (муниципальных) нужд</v>
      </c>
      <c r="B388" s="36"/>
      <c r="C388" s="35" t="str">
        <f>+'11+'!C64</f>
        <v>08</v>
      </c>
      <c r="D388" s="35" t="str">
        <f>+'11+'!D64</f>
        <v>01</v>
      </c>
      <c r="E388" s="35" t="str">
        <f>+'11+'!E64</f>
        <v>08 2 02 99190</v>
      </c>
      <c r="F388" s="35" t="str">
        <f>+'11+'!F64</f>
        <v>240</v>
      </c>
      <c r="G388" s="186">
        <f>+G389+G390</f>
        <v>262.75064000000003</v>
      </c>
      <c r="H388" s="186">
        <f>+H389+H390</f>
        <v>262.75064000000003</v>
      </c>
      <c r="I388" s="276">
        <f t="shared" si="28"/>
        <v>100</v>
      </c>
    </row>
    <row r="389" spans="1:9" ht="47.25">
      <c r="A389" s="36" t="str">
        <f>+'11+'!A65</f>
        <v>Закупка товаров, работ, услкг в сфере информационно- коммуникационных технологий</v>
      </c>
      <c r="B389" s="36"/>
      <c r="C389" s="35" t="str">
        <f>+'11+'!C65</f>
        <v>08</v>
      </c>
      <c r="D389" s="35" t="str">
        <f>+'11+'!D65</f>
        <v>01</v>
      </c>
      <c r="E389" s="35" t="str">
        <f>+'11+'!E65</f>
        <v>08 2 02 99190</v>
      </c>
      <c r="F389" s="35" t="str">
        <f>+'11+'!F65</f>
        <v>242</v>
      </c>
      <c r="G389" s="186">
        <f>+'11+'!G65</f>
        <v>65.450640000000007</v>
      </c>
      <c r="H389" s="186">
        <f>+'11+'!H65</f>
        <v>65.450640000000007</v>
      </c>
      <c r="I389" s="276">
        <f t="shared" si="28"/>
        <v>100</v>
      </c>
    </row>
    <row r="390" spans="1:9" ht="47.25">
      <c r="A390" s="36" t="str">
        <f>+'11+'!A66</f>
        <v>Прочая закупка товаров, работ и услуг для государственных (муниципальных) нужд</v>
      </c>
      <c r="B390" s="36"/>
      <c r="C390" s="35" t="str">
        <f>+'11+'!C66</f>
        <v>08</v>
      </c>
      <c r="D390" s="35" t="str">
        <f>+'11+'!D66</f>
        <v>01</v>
      </c>
      <c r="E390" s="35" t="str">
        <f>+'11+'!E66</f>
        <v>08 2 02 99190</v>
      </c>
      <c r="F390" s="35" t="str">
        <f>+'11+'!F66</f>
        <v>244</v>
      </c>
      <c r="G390" s="186">
        <f>+'11+'!G66</f>
        <v>197.3</v>
      </c>
      <c r="H390" s="186">
        <f>+'11+'!H66</f>
        <v>197.3</v>
      </c>
      <c r="I390" s="276">
        <f t="shared" si="28"/>
        <v>100</v>
      </c>
    </row>
    <row r="391" spans="1:9">
      <c r="A391" s="36" t="str">
        <f>+'11+'!A67</f>
        <v>Иные бюджетные ассигнования</v>
      </c>
      <c r="B391" s="36"/>
      <c r="C391" s="35" t="str">
        <f>+'11+'!C67</f>
        <v>08</v>
      </c>
      <c r="D391" s="35" t="str">
        <f>+'11+'!D67</f>
        <v>01</v>
      </c>
      <c r="E391" s="35" t="str">
        <f>+'11+'!E67</f>
        <v>08 2 02 99190</v>
      </c>
      <c r="F391" s="35" t="str">
        <f>+'11+'!F67</f>
        <v>800</v>
      </c>
      <c r="G391" s="186">
        <f>+G392</f>
        <v>49.550000000000004</v>
      </c>
      <c r="H391" s="186">
        <f>+H392</f>
        <v>49.549190000000003</v>
      </c>
      <c r="I391" s="276">
        <f t="shared" si="28"/>
        <v>99.998365287588285</v>
      </c>
    </row>
    <row r="392" spans="1:9" ht="31.5">
      <c r="A392" s="36" t="str">
        <f>+'11+'!A68</f>
        <v>Уплата налогов, сборов, и иных платежей</v>
      </c>
      <c r="B392" s="36"/>
      <c r="C392" s="35" t="str">
        <f>+'11+'!C68</f>
        <v>08</v>
      </c>
      <c r="D392" s="35" t="str">
        <f>+'11+'!D68</f>
        <v>01</v>
      </c>
      <c r="E392" s="35" t="str">
        <f>+'11+'!E68</f>
        <v>08 2 02 99190</v>
      </c>
      <c r="F392" s="35" t="str">
        <f>+'11+'!F68</f>
        <v>850</v>
      </c>
      <c r="G392" s="186">
        <f>+G393+G394</f>
        <v>49.550000000000004</v>
      </c>
      <c r="H392" s="186">
        <f>+H393+H394</f>
        <v>49.549190000000003</v>
      </c>
      <c r="I392" s="276">
        <f t="shared" si="28"/>
        <v>99.998365287588285</v>
      </c>
    </row>
    <row r="393" spans="1:9" ht="31.5">
      <c r="A393" s="36" t="str">
        <f>+'11+'!A69</f>
        <v>Уплата налога на имущество организаций и земельного налога</v>
      </c>
      <c r="B393" s="36"/>
      <c r="C393" s="35" t="str">
        <f>+'11+'!C69</f>
        <v>08</v>
      </c>
      <c r="D393" s="35" t="str">
        <f>+'11+'!D69</f>
        <v>01</v>
      </c>
      <c r="E393" s="35" t="str">
        <f>+'11+'!E69</f>
        <v>08 2 02 99190</v>
      </c>
      <c r="F393" s="35" t="str">
        <f>+'11+'!F69</f>
        <v>851</v>
      </c>
      <c r="G393" s="186">
        <f>+'11+'!G69</f>
        <v>6.6</v>
      </c>
      <c r="H393" s="186">
        <f>+'11+'!H69</f>
        <v>6.6</v>
      </c>
      <c r="I393" s="276">
        <f t="shared" si="28"/>
        <v>100</v>
      </c>
    </row>
    <row r="394" spans="1:9" ht="31.5">
      <c r="A394" s="36" t="str">
        <f>+'11+'!A70</f>
        <v>Уплата прочих налогов, сборов и иных платежей</v>
      </c>
      <c r="B394" s="36"/>
      <c r="C394" s="35" t="str">
        <f>+'11+'!C70</f>
        <v>08</v>
      </c>
      <c r="D394" s="35" t="str">
        <f>+'11+'!D70</f>
        <v>01</v>
      </c>
      <c r="E394" s="35" t="str">
        <f>+'11+'!E70</f>
        <v>08 2 02 99190</v>
      </c>
      <c r="F394" s="35" t="str">
        <f>+'11+'!F70</f>
        <v>852</v>
      </c>
      <c r="G394" s="186">
        <f>+'11+'!G70</f>
        <v>42.95</v>
      </c>
      <c r="H394" s="186">
        <f>+'11+'!H70</f>
        <v>42.949190000000002</v>
      </c>
      <c r="I394" s="276">
        <f t="shared" si="28"/>
        <v>99.998114086146686</v>
      </c>
    </row>
    <row r="395" spans="1:9" ht="31.5">
      <c r="A395" s="36" t="str">
        <f>+'11+'!A79</f>
        <v>Другие вопросы в области культуры, кинематографии</v>
      </c>
      <c r="B395" s="36"/>
      <c r="C395" s="35" t="str">
        <f>+'11+'!C79</f>
        <v>08</v>
      </c>
      <c r="D395" s="35" t="str">
        <f>+'11+'!D79</f>
        <v>04</v>
      </c>
      <c r="E395" s="35">
        <f>+'11+'!E79</f>
        <v>0</v>
      </c>
      <c r="F395" s="35">
        <f>+'11+'!F79</f>
        <v>0</v>
      </c>
      <c r="G395" s="186">
        <f>+G396</f>
        <v>2536.7747100000001</v>
      </c>
      <c r="H395" s="186">
        <f>+H396</f>
        <v>2536.7727100000002</v>
      </c>
      <c r="I395" s="276">
        <f t="shared" si="28"/>
        <v>99.999921159731215</v>
      </c>
    </row>
    <row r="396" spans="1:9" ht="63">
      <c r="A396" s="36" t="str">
        <f>+'11+'!A80</f>
        <v>подпрограмма "Обеспечение реализации муниципальной программы и прочие мероприятия в сфере культуры"</v>
      </c>
      <c r="B396" s="36"/>
      <c r="C396" s="35" t="str">
        <f>+'11+'!C80</f>
        <v>08</v>
      </c>
      <c r="D396" s="35" t="str">
        <f>+'11+'!D80</f>
        <v>04</v>
      </c>
      <c r="E396" s="35" t="str">
        <f>+'11+'!E80</f>
        <v>08 3 00 00000</v>
      </c>
      <c r="F396" s="35">
        <f>+'11+'!F80</f>
        <v>0</v>
      </c>
      <c r="G396" s="186">
        <f>+G397+G405</f>
        <v>2536.7747100000001</v>
      </c>
      <c r="H396" s="186">
        <f>+H397+H405</f>
        <v>2536.7727100000002</v>
      </c>
      <c r="I396" s="276">
        <f t="shared" si="28"/>
        <v>99.999921159731215</v>
      </c>
    </row>
    <row r="397" spans="1:9" ht="94.5">
      <c r="A397" s="36" t="str">
        <f>+'11+'!A81</f>
        <v>Основное мероприятие "Разработка нормативно-правовых, методических и иных документов, направленных на эффективное решение задач программы"</v>
      </c>
      <c r="B397" s="36"/>
      <c r="C397" s="35" t="str">
        <f>+'11+'!C81</f>
        <v>08</v>
      </c>
      <c r="D397" s="35" t="str">
        <f>+'11+'!D81</f>
        <v>04</v>
      </c>
      <c r="E397" s="35" t="str">
        <f>+'11+'!E81</f>
        <v>08 3 01 00000</v>
      </c>
      <c r="F397" s="35">
        <f>+'11+'!F81</f>
        <v>0</v>
      </c>
      <c r="G397" s="186">
        <f>+G398+G402</f>
        <v>815.14686999999992</v>
      </c>
      <c r="H397" s="186">
        <f>+H398+H402</f>
        <v>815.14486999999997</v>
      </c>
      <c r="I397" s="276">
        <f t="shared" si="28"/>
        <v>99.999754645441996</v>
      </c>
    </row>
    <row r="398" spans="1:9" ht="47.25">
      <c r="A398" s="36" t="str">
        <f>+'11+'!A82</f>
        <v>Расходы на выплаты персоналу государственных (муниципальных) органов</v>
      </c>
      <c r="B398" s="36"/>
      <c r="C398" s="35" t="str">
        <f>+'11+'!C82</f>
        <v>08</v>
      </c>
      <c r="D398" s="35" t="str">
        <f>+'11+'!D82</f>
        <v>04</v>
      </c>
      <c r="E398" s="35" t="str">
        <f>+'11+'!E82</f>
        <v>08 3 01 20419</v>
      </c>
      <c r="F398" s="35" t="str">
        <f>+'11+'!F82</f>
        <v>120</v>
      </c>
      <c r="G398" s="186">
        <f>+G399+G400+G401</f>
        <v>777.14686999999992</v>
      </c>
      <c r="H398" s="186">
        <f>+H399+H400+H401</f>
        <v>777.14686999999992</v>
      </c>
      <c r="I398" s="276">
        <f t="shared" si="28"/>
        <v>100</v>
      </c>
    </row>
    <row r="399" spans="1:9" ht="31.5">
      <c r="A399" s="36" t="str">
        <f>+'11+'!A83</f>
        <v>Фонд оплаты труда и страховые взносы</v>
      </c>
      <c r="B399" s="36"/>
      <c r="C399" s="35" t="str">
        <f>+'11+'!C83</f>
        <v>08</v>
      </c>
      <c r="D399" s="35" t="str">
        <f>+'11+'!D83</f>
        <v>04</v>
      </c>
      <c r="E399" s="35" t="str">
        <f>+'11+'!E83</f>
        <v>08 3 01 20419</v>
      </c>
      <c r="F399" s="35" t="str">
        <f>+'11+'!F83</f>
        <v>121</v>
      </c>
      <c r="G399" s="186">
        <f>+'11+'!G83</f>
        <v>596.88699999999994</v>
      </c>
      <c r="H399" s="186">
        <f>+'11+'!H83</f>
        <v>596.88699999999994</v>
      </c>
      <c r="I399" s="276">
        <f t="shared" si="28"/>
        <v>100</v>
      </c>
    </row>
    <row r="400" spans="1:9" ht="47.25">
      <c r="A400" s="36" t="str">
        <f>+'11+'!A84</f>
        <v>Иные выплаты персоналу, за исключением фонда оплаты труда</v>
      </c>
      <c r="B400" s="36"/>
      <c r="C400" s="35" t="str">
        <f>+'11+'!C84</f>
        <v>08</v>
      </c>
      <c r="D400" s="35" t="str">
        <f>+'11+'!D84</f>
        <v>04</v>
      </c>
      <c r="E400" s="35" t="str">
        <f>+'11+'!E84</f>
        <v>08 3 01 20419</v>
      </c>
      <c r="F400" s="35" t="str">
        <f>+'11+'!F84</f>
        <v>122</v>
      </c>
      <c r="G400" s="186">
        <f>+'11+'!G84</f>
        <v>0</v>
      </c>
      <c r="H400" s="186">
        <f>+'11+'!H84</f>
        <v>0</v>
      </c>
      <c r="I400" s="276" t="e">
        <f t="shared" si="28"/>
        <v>#DIV/0!</v>
      </c>
    </row>
    <row r="401" spans="1:9" ht="94.5">
      <c r="A401" s="36" t="str">
        <f>+'11+'!A85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401" s="36"/>
      <c r="C401" s="35" t="str">
        <f>+'11+'!C85</f>
        <v>08</v>
      </c>
      <c r="D401" s="35" t="str">
        <f>+'11+'!D85</f>
        <v>04</v>
      </c>
      <c r="E401" s="35" t="str">
        <f>+'11+'!E85</f>
        <v>08 3 01 20419</v>
      </c>
      <c r="F401" s="35" t="str">
        <f>+'11+'!F85</f>
        <v>129</v>
      </c>
      <c r="G401" s="186">
        <f>+'11+'!G85</f>
        <v>180.25987000000001</v>
      </c>
      <c r="H401" s="186">
        <f>+'11+'!H85</f>
        <v>180.25987000000001</v>
      </c>
      <c r="I401" s="276">
        <f t="shared" si="28"/>
        <v>100</v>
      </c>
    </row>
    <row r="402" spans="1:9" ht="47.25">
      <c r="A402" s="36" t="str">
        <f>+'11+'!A86</f>
        <v>Иные закупки товаров, работ и услуг для государственных (муниципальных) нужд</v>
      </c>
      <c r="B402" s="36"/>
      <c r="C402" s="35" t="str">
        <f>+'11+'!C86</f>
        <v>08</v>
      </c>
      <c r="D402" s="35" t="str">
        <f>+'11+'!D86</f>
        <v>04</v>
      </c>
      <c r="E402" s="35" t="str">
        <f>+'11+'!E86</f>
        <v>08 3 01 20419</v>
      </c>
      <c r="F402" s="35" t="str">
        <f>+'11+'!F86</f>
        <v>240</v>
      </c>
      <c r="G402" s="186">
        <f>+G403+G404</f>
        <v>38</v>
      </c>
      <c r="H402" s="186">
        <f>+H403+H404</f>
        <v>37.997999999999998</v>
      </c>
      <c r="I402" s="276">
        <f t="shared" si="28"/>
        <v>99.994736842105254</v>
      </c>
    </row>
    <row r="403" spans="1:9" ht="47.25">
      <c r="A403" s="36" t="str">
        <f>+'11+'!A87</f>
        <v>Закупка товаров, работ, услкг в сфере информационно- коммуникационных технологий</v>
      </c>
      <c r="B403" s="36"/>
      <c r="C403" s="35" t="str">
        <f>+'11+'!C87</f>
        <v>08</v>
      </c>
      <c r="D403" s="35" t="str">
        <f>+'11+'!D87</f>
        <v>04</v>
      </c>
      <c r="E403" s="35" t="str">
        <f>+'11+'!E87</f>
        <v>08 3 01 20419</v>
      </c>
      <c r="F403" s="35" t="str">
        <f>+'11+'!F87</f>
        <v>242</v>
      </c>
      <c r="G403" s="186">
        <f>+'11+'!G87</f>
        <v>35</v>
      </c>
      <c r="H403" s="186">
        <f>+'11+'!H87</f>
        <v>34.997999999999998</v>
      </c>
      <c r="I403" s="276">
        <f t="shared" si="28"/>
        <v>99.994285714285695</v>
      </c>
    </row>
    <row r="404" spans="1:9" ht="47.25">
      <c r="A404" s="36" t="str">
        <f>+'11+'!A88</f>
        <v>Прочая закупка товаров, работ и услуг для государственных (муниципальных) нужд</v>
      </c>
      <c r="B404" s="36"/>
      <c r="C404" s="35" t="str">
        <f>+'11+'!C88</f>
        <v>08</v>
      </c>
      <c r="D404" s="35" t="str">
        <f>+'11+'!D88</f>
        <v>04</v>
      </c>
      <c r="E404" s="35" t="str">
        <f>+'11+'!E88</f>
        <v>08 3 01 20419</v>
      </c>
      <c r="F404" s="35" t="str">
        <f>+'11+'!F88</f>
        <v>244</v>
      </c>
      <c r="G404" s="186">
        <f>+'11+'!G88</f>
        <v>3</v>
      </c>
      <c r="H404" s="186">
        <f>+'11+'!H88</f>
        <v>3</v>
      </c>
      <c r="I404" s="276">
        <f t="shared" ref="I404:I439" si="35">H404/G404*100</f>
        <v>100</v>
      </c>
    </row>
    <row r="405" spans="1:9" ht="78.75">
      <c r="A405" s="36" t="str">
        <f>+'11+'!A89</f>
        <v>Основное мероприятие "Обеспечение организационных, информационных и методических условий по реализации программы"</v>
      </c>
      <c r="B405" s="36"/>
      <c r="C405" s="35" t="str">
        <f>+'11+'!C89</f>
        <v>08</v>
      </c>
      <c r="D405" s="35" t="str">
        <f>+'11+'!D89</f>
        <v>04</v>
      </c>
      <c r="E405" s="35" t="str">
        <f>+'11+'!E89</f>
        <v>08 3 02 00000</v>
      </c>
      <c r="F405" s="35" t="str">
        <f>+'11+'!F89</f>
        <v xml:space="preserve">   </v>
      </c>
      <c r="G405" s="186">
        <f>+G406+G411</f>
        <v>1721.6278400000001</v>
      </c>
      <c r="H405" s="186">
        <f>+H406+H411</f>
        <v>1721.6278400000001</v>
      </c>
      <c r="I405" s="276">
        <f t="shared" si="35"/>
        <v>100</v>
      </c>
    </row>
    <row r="406" spans="1:9" ht="126">
      <c r="A406" s="36" t="str">
        <f>+'11+'!A90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06" s="36"/>
      <c r="C406" s="35" t="str">
        <f>+'11+'!C90</f>
        <v>08</v>
      </c>
      <c r="D406" s="35" t="str">
        <f>+'11+'!D90</f>
        <v>04</v>
      </c>
      <c r="E406" s="35" t="str">
        <f>+'11+'!E90</f>
        <v>08 3 02 00019</v>
      </c>
      <c r="F406" s="35" t="str">
        <f>+'11+'!F90</f>
        <v>100</v>
      </c>
      <c r="G406" s="186">
        <f>+G407</f>
        <v>1557.35562</v>
      </c>
      <c r="H406" s="186">
        <f>+H407</f>
        <v>1557.35562</v>
      </c>
      <c r="I406" s="276">
        <f t="shared" si="35"/>
        <v>100</v>
      </c>
    </row>
    <row r="407" spans="1:9" ht="31.5">
      <c r="A407" s="36" t="str">
        <f>+'11+'!A91</f>
        <v>Расходы на выплаты персоналу казенных учреждений</v>
      </c>
      <c r="B407" s="36"/>
      <c r="C407" s="35" t="str">
        <f>+'11+'!C91</f>
        <v>08</v>
      </c>
      <c r="D407" s="35" t="str">
        <f>+'11+'!D91</f>
        <v>04</v>
      </c>
      <c r="E407" s="35" t="str">
        <f>+'11+'!E91</f>
        <v>08 3 02 00019</v>
      </c>
      <c r="F407" s="35" t="str">
        <f>+'11+'!F91</f>
        <v>110</v>
      </c>
      <c r="G407" s="186">
        <f>+G408+G409+G410</f>
        <v>1557.35562</v>
      </c>
      <c r="H407" s="186">
        <f>+H408+H409+H410</f>
        <v>1557.35562</v>
      </c>
      <c r="I407" s="276">
        <f t="shared" si="35"/>
        <v>100</v>
      </c>
    </row>
    <row r="408" spans="1:9" ht="31.5">
      <c r="A408" s="36" t="str">
        <f>+'11+'!A92</f>
        <v>Фонд оплаты труда и страховые взносы</v>
      </c>
      <c r="B408" s="36"/>
      <c r="C408" s="35" t="str">
        <f>+'11+'!C92</f>
        <v>08</v>
      </c>
      <c r="D408" s="35" t="str">
        <f>+'11+'!D92</f>
        <v>04</v>
      </c>
      <c r="E408" s="35" t="str">
        <f>+'11+'!E92</f>
        <v>08 3 02 00019</v>
      </c>
      <c r="F408" s="35" t="str">
        <f>+'11+'!F92</f>
        <v>111</v>
      </c>
      <c r="G408" s="186">
        <f>+'11+'!G92</f>
        <v>1197.49</v>
      </c>
      <c r="H408" s="186">
        <f>+'11+'!H92</f>
        <v>1197.49</v>
      </c>
      <c r="I408" s="276">
        <f t="shared" si="35"/>
        <v>100</v>
      </c>
    </row>
    <row r="409" spans="1:9" ht="47.25">
      <c r="A409" s="36" t="str">
        <f>+'11+'!A93</f>
        <v>Иные выплаты персоналу, за исключением фонда оплаты труда</v>
      </c>
      <c r="B409" s="36"/>
      <c r="C409" s="35" t="str">
        <f>+'11+'!C93</f>
        <v>08</v>
      </c>
      <c r="D409" s="35" t="str">
        <f>+'11+'!D93</f>
        <v>04</v>
      </c>
      <c r="E409" s="35" t="str">
        <f>+'11+'!E93</f>
        <v>08 3 02 00019</v>
      </c>
      <c r="F409" s="35" t="str">
        <f>+'11+'!F93</f>
        <v>112</v>
      </c>
      <c r="G409" s="186">
        <f>+'11+'!G93</f>
        <v>0</v>
      </c>
      <c r="H409" s="186">
        <f>+'11+'!H93</f>
        <v>0</v>
      </c>
      <c r="I409" s="276" t="e">
        <f t="shared" si="35"/>
        <v>#DIV/0!</v>
      </c>
    </row>
    <row r="410" spans="1:9" ht="94.5">
      <c r="A410" s="36" t="str">
        <f>+'11+'!A94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410" s="36"/>
      <c r="C410" s="35" t="str">
        <f>+'11+'!C94</f>
        <v>08</v>
      </c>
      <c r="D410" s="35" t="str">
        <f>+'11+'!D94</f>
        <v>04</v>
      </c>
      <c r="E410" s="35" t="str">
        <f>+'11+'!E94</f>
        <v>08 3 02 00019</v>
      </c>
      <c r="F410" s="35" t="str">
        <f>+'11+'!F94</f>
        <v>119</v>
      </c>
      <c r="G410" s="186">
        <f>+'11+'!G94</f>
        <v>359.86561999999998</v>
      </c>
      <c r="H410" s="186">
        <f>+'11+'!H94</f>
        <v>359.86561999999998</v>
      </c>
      <c r="I410" s="276">
        <f t="shared" si="35"/>
        <v>100</v>
      </c>
    </row>
    <row r="411" spans="1:9" ht="47.25">
      <c r="A411" s="36" t="str">
        <f>+'11+'!A95</f>
        <v>Закупка товаров, работ и услуг для государственных (муниципальных) нужд</v>
      </c>
      <c r="B411" s="36"/>
      <c r="C411" s="35" t="str">
        <f>+'11+'!C95</f>
        <v>08</v>
      </c>
      <c r="D411" s="35" t="str">
        <f>+'11+'!D95</f>
        <v>04</v>
      </c>
      <c r="E411" s="35" t="str">
        <f>+'11+'!E95</f>
        <v>08 3 02 00019</v>
      </c>
      <c r="F411" s="35" t="str">
        <f>+'11+'!F95</f>
        <v>200</v>
      </c>
      <c r="G411" s="186">
        <f>+G412</f>
        <v>164.27222</v>
      </c>
      <c r="H411" s="186">
        <f>+H412</f>
        <v>164.27222</v>
      </c>
      <c r="I411" s="276">
        <f t="shared" si="35"/>
        <v>100</v>
      </c>
    </row>
    <row r="412" spans="1:9" ht="47.25">
      <c r="A412" s="36" t="str">
        <f>+'11+'!A96</f>
        <v>Иные закупки товаров, работ и услуг для государственных (муниципальных) нужд</v>
      </c>
      <c r="B412" s="36"/>
      <c r="C412" s="35" t="str">
        <f>+'11+'!C96</f>
        <v>08</v>
      </c>
      <c r="D412" s="35" t="str">
        <f>+'11+'!D96</f>
        <v>04</v>
      </c>
      <c r="E412" s="35" t="str">
        <f>+'11+'!E96</f>
        <v>08 3 02 00019</v>
      </c>
      <c r="F412" s="35" t="str">
        <f>+'11+'!F96</f>
        <v>240</v>
      </c>
      <c r="G412" s="186">
        <f>+G413+G414</f>
        <v>164.27222</v>
      </c>
      <c r="H412" s="186">
        <f>+H413+H414</f>
        <v>164.27222</v>
      </c>
      <c r="I412" s="276">
        <f t="shared" si="35"/>
        <v>100</v>
      </c>
    </row>
    <row r="413" spans="1:9" ht="47.25">
      <c r="A413" s="36" t="str">
        <f>+'11+'!A97</f>
        <v>Иные выплаты персоналу, за исключением фонда оплаты труда</v>
      </c>
      <c r="B413" s="36"/>
      <c r="C413" s="35" t="str">
        <f>+'11+'!C97</f>
        <v>08</v>
      </c>
      <c r="D413" s="35" t="str">
        <f>+'11+'!D97</f>
        <v>04</v>
      </c>
      <c r="E413" s="35" t="str">
        <f>+'11+'!E97</f>
        <v>08 3 02 00019</v>
      </c>
      <c r="F413" s="35" t="str">
        <f>+'11+'!F97</f>
        <v>242</v>
      </c>
      <c r="G413" s="186">
        <f>+'11+'!G97</f>
        <v>129.90822</v>
      </c>
      <c r="H413" s="186">
        <f>+'11+'!H97</f>
        <v>129.90822</v>
      </c>
      <c r="I413" s="276">
        <f t="shared" si="35"/>
        <v>100</v>
      </c>
    </row>
    <row r="414" spans="1:9" ht="47.25">
      <c r="A414" s="36" t="str">
        <f>+'11+'!A98</f>
        <v>Прочая закупка товаров, работ и услуг для государственных (муниципальных) нужд</v>
      </c>
      <c r="B414" s="36"/>
      <c r="C414" s="35" t="str">
        <f>+'11+'!C98</f>
        <v>08</v>
      </c>
      <c r="D414" s="35" t="str">
        <f>+'11+'!D98</f>
        <v>04</v>
      </c>
      <c r="E414" s="35" t="str">
        <f>+'11+'!E98</f>
        <v>08 3 02 00019</v>
      </c>
      <c r="F414" s="35" t="str">
        <f>+'11+'!F98</f>
        <v>244</v>
      </c>
      <c r="G414" s="186">
        <f>+'11+'!G98</f>
        <v>34.363999999999997</v>
      </c>
      <c r="H414" s="186">
        <f>+'11+'!H98</f>
        <v>34.363999999999997</v>
      </c>
      <c r="I414" s="276">
        <f t="shared" si="35"/>
        <v>100</v>
      </c>
    </row>
    <row r="415" spans="1:9" hidden="1">
      <c r="A415" s="36" t="str">
        <f>+'11+'!A99</f>
        <v>Иные бюджетные ассигнования</v>
      </c>
      <c r="B415" s="36"/>
      <c r="C415" s="35" t="str">
        <f>+'11+'!C99</f>
        <v>08</v>
      </c>
      <c r="D415" s="35" t="str">
        <f>+'11+'!D99</f>
        <v>04</v>
      </c>
      <c r="E415" s="35" t="str">
        <f>+'11+'!E99</f>
        <v>08 3 02 00019</v>
      </c>
      <c r="F415" s="35" t="str">
        <f>+'11+'!F99</f>
        <v>800</v>
      </c>
      <c r="G415" s="186">
        <f>+G416</f>
        <v>0</v>
      </c>
      <c r="H415" s="186">
        <f>+H416</f>
        <v>0</v>
      </c>
      <c r="I415" s="276" t="e">
        <f t="shared" si="35"/>
        <v>#DIV/0!</v>
      </c>
    </row>
    <row r="416" spans="1:9" ht="78.75" hidden="1">
      <c r="A416" s="36" t="str">
        <f>+'11+'!A100</f>
        <v>Уплата налогов, сборов, обязательных платежей в бюджетную систему Российской Федерации, взносов и иных платежей</v>
      </c>
      <c r="B416" s="36"/>
      <c r="C416" s="35" t="str">
        <f>+'11+'!C100</f>
        <v>08</v>
      </c>
      <c r="D416" s="35" t="str">
        <f>+'11+'!D100</f>
        <v>04</v>
      </c>
      <c r="E416" s="35" t="str">
        <f>+'11+'!E100</f>
        <v>08 3 02 00019</v>
      </c>
      <c r="F416" s="35" t="str">
        <f>+'11+'!F100</f>
        <v>850</v>
      </c>
      <c r="G416" s="186">
        <f>+G417+G418</f>
        <v>0</v>
      </c>
      <c r="H416" s="186">
        <f>+H417+H418</f>
        <v>0</v>
      </c>
      <c r="I416" s="276" t="e">
        <f t="shared" si="35"/>
        <v>#DIV/0!</v>
      </c>
    </row>
    <row r="417" spans="1:9" ht="31.5" hidden="1">
      <c r="A417" s="36" t="str">
        <f>+'11+'!A101</f>
        <v>Уплата налога на имущество организаций и земельного налога</v>
      </c>
      <c r="B417" s="36"/>
      <c r="C417" s="35" t="str">
        <f>+'11+'!C101</f>
        <v>08</v>
      </c>
      <c r="D417" s="35" t="str">
        <f>+'11+'!D101</f>
        <v>04</v>
      </c>
      <c r="E417" s="35" t="str">
        <f>+'11+'!E101</f>
        <v>08 3 02 00019</v>
      </c>
      <c r="F417" s="35" t="str">
        <f>+'11+'!F101</f>
        <v>851</v>
      </c>
      <c r="G417" s="186">
        <f>+'11+'!G101</f>
        <v>0</v>
      </c>
      <c r="H417" s="186">
        <f>+'11+'!H101</f>
        <v>0</v>
      </c>
      <c r="I417" s="276" t="e">
        <f t="shared" si="35"/>
        <v>#DIV/0!</v>
      </c>
    </row>
    <row r="418" spans="1:9" ht="31.5" hidden="1">
      <c r="A418" s="36" t="str">
        <f>+'11+'!A102</f>
        <v>Уплата прочих налогов, сборов и иных платежей</v>
      </c>
      <c r="B418" s="36"/>
      <c r="C418" s="35" t="str">
        <f>+'11+'!C102</f>
        <v>08</v>
      </c>
      <c r="D418" s="35" t="str">
        <f>+'11+'!D102</f>
        <v>04</v>
      </c>
      <c r="E418" s="35" t="str">
        <f>+'11+'!E102</f>
        <v>08 3 02 00019</v>
      </c>
      <c r="F418" s="35" t="str">
        <f>+'11+'!F102</f>
        <v>852</v>
      </c>
      <c r="G418" s="186">
        <f>+'11+'!G102</f>
        <v>0</v>
      </c>
      <c r="H418" s="186">
        <f>+'11+'!H102</f>
        <v>0</v>
      </c>
      <c r="I418" s="276" t="e">
        <f t="shared" si="35"/>
        <v>#DIV/0!</v>
      </c>
    </row>
    <row r="419" spans="1:9" s="39" customFormat="1" ht="47.25">
      <c r="A419" s="120" t="str">
        <f>+'11+'!A487</f>
        <v xml:space="preserve">Программа "Создание благоприятных условий для ведения бизнеса" </v>
      </c>
      <c r="B419" s="120"/>
      <c r="C419" s="41"/>
      <c r="D419" s="41"/>
      <c r="E419" s="41" t="str">
        <f>+'11+'!E487</f>
        <v>09 0 00 00000</v>
      </c>
      <c r="F419" s="41" t="str">
        <f>+'11+'!F487</f>
        <v xml:space="preserve">   </v>
      </c>
      <c r="G419" s="180">
        <f t="shared" ref="G419:H421" si="36">+G420</f>
        <v>0</v>
      </c>
      <c r="H419" s="180">
        <f t="shared" si="36"/>
        <v>0</v>
      </c>
      <c r="I419" s="276" t="e">
        <f t="shared" si="35"/>
        <v>#DIV/0!</v>
      </c>
    </row>
    <row r="420" spans="1:9" ht="47.25">
      <c r="A420" s="36" t="str">
        <f>+'11+'!A488</f>
        <v>Подпрограмма "Развитие малого и среднего предпринимательства"</v>
      </c>
      <c r="B420" s="36"/>
      <c r="C420" s="35" t="str">
        <f>+'11+'!C488</f>
        <v>01</v>
      </c>
      <c r="D420" s="35" t="str">
        <f>+'11+'!D488</f>
        <v>13</v>
      </c>
      <c r="E420" s="35" t="str">
        <f>+'11+'!E488</f>
        <v>09 1 00 00000</v>
      </c>
      <c r="F420" s="35">
        <f>+'11+'!F488</f>
        <v>0</v>
      </c>
      <c r="G420" s="186">
        <f t="shared" si="36"/>
        <v>0</v>
      </c>
      <c r="H420" s="186">
        <f t="shared" si="36"/>
        <v>0</v>
      </c>
      <c r="I420" s="276" t="e">
        <f t="shared" si="35"/>
        <v>#DIV/0!</v>
      </c>
    </row>
    <row r="421" spans="1:9" ht="78.75">
      <c r="A421" s="36" t="str">
        <f>+'11+'!A489</f>
        <v>Основное мероприятие: "Создание благоприятных условий для устойчивого развития субъектов малого и среднего предпринимательства"</v>
      </c>
      <c r="B421" s="36"/>
      <c r="C421" s="35" t="str">
        <f>+'11+'!C489</f>
        <v>01</v>
      </c>
      <c r="D421" s="35" t="str">
        <f>+'11+'!D489</f>
        <v>13</v>
      </c>
      <c r="E421" s="35" t="str">
        <f>+'11+'!E489</f>
        <v>09 1 01 00000</v>
      </c>
      <c r="F421" s="35">
        <f>+'11+'!F489</f>
        <v>0</v>
      </c>
      <c r="G421" s="186">
        <f t="shared" si="36"/>
        <v>0</v>
      </c>
      <c r="H421" s="186">
        <f t="shared" si="36"/>
        <v>0</v>
      </c>
      <c r="I421" s="276" t="e">
        <f t="shared" si="35"/>
        <v>#DIV/0!</v>
      </c>
    </row>
    <row r="422" spans="1:9" ht="63">
      <c r="A422" s="36" t="str">
        <f>+'11+'!A490</f>
        <v>Реализация мероприятий направленных на создание условий для развития предпринимательства</v>
      </c>
      <c r="B422" s="36"/>
      <c r="C422" s="35" t="str">
        <f>+'11+'!C490</f>
        <v>01</v>
      </c>
      <c r="D422" s="35" t="str">
        <f>+'11+'!D490</f>
        <v>13</v>
      </c>
      <c r="E422" s="35" t="str">
        <f>+'11+'!E490</f>
        <v>09 1 01 04014</v>
      </c>
      <c r="F422" s="35">
        <f>+'11+'!F490</f>
        <v>0</v>
      </c>
      <c r="G422" s="186">
        <f>+G423+G426</f>
        <v>0</v>
      </c>
      <c r="H422" s="186">
        <f>+H423+H426</f>
        <v>0</v>
      </c>
      <c r="I422" s="276" t="e">
        <f t="shared" si="35"/>
        <v>#DIV/0!</v>
      </c>
    </row>
    <row r="423" spans="1:9" ht="47.25" hidden="1">
      <c r="A423" s="36" t="str">
        <f>+'11+'!A491</f>
        <v>Закупка товаров, работ и услуг для государственных (муниципальных) нужд</v>
      </c>
      <c r="B423" s="36"/>
      <c r="C423" s="35" t="str">
        <f>+'11+'!C491</f>
        <v>01</v>
      </c>
      <c r="D423" s="35" t="str">
        <f>+'11+'!D491</f>
        <v>13</v>
      </c>
      <c r="E423" s="35" t="str">
        <f>+'11+'!E491</f>
        <v>09 1 01 04014</v>
      </c>
      <c r="F423" s="35">
        <f>+'11+'!F491</f>
        <v>200</v>
      </c>
      <c r="G423" s="186">
        <f>+G424</f>
        <v>0</v>
      </c>
      <c r="H423" s="186">
        <f>+H424</f>
        <v>0</v>
      </c>
      <c r="I423" s="276" t="e">
        <f t="shared" si="35"/>
        <v>#DIV/0!</v>
      </c>
    </row>
    <row r="424" spans="1:9" ht="47.25" hidden="1">
      <c r="A424" s="36" t="str">
        <f>+'11+'!A492</f>
        <v>Иные закупки товаров, работ и услуг для государственных (муниципальных) нужд</v>
      </c>
      <c r="B424" s="36"/>
      <c r="C424" s="35" t="str">
        <f>+'11+'!C492</f>
        <v>01</v>
      </c>
      <c r="D424" s="35" t="str">
        <f>+'11+'!D492</f>
        <v>13</v>
      </c>
      <c r="E424" s="35" t="str">
        <f>+'11+'!E492</f>
        <v>09 1 01 04014</v>
      </c>
      <c r="F424" s="35">
        <f>+'11+'!F492</f>
        <v>240</v>
      </c>
      <c r="G424" s="186">
        <f>+G425</f>
        <v>0</v>
      </c>
      <c r="H424" s="186">
        <f>+H425</f>
        <v>0</v>
      </c>
      <c r="I424" s="276" t="e">
        <f t="shared" si="35"/>
        <v>#DIV/0!</v>
      </c>
    </row>
    <row r="425" spans="1:9" ht="47.25" hidden="1">
      <c r="A425" s="36" t="str">
        <f>+'11+'!A493</f>
        <v>Прочая закупка товаров, работ и услуг для государственных (муниципальных) нужд</v>
      </c>
      <c r="B425" s="36"/>
      <c r="C425" s="35" t="str">
        <f>+'11+'!C493</f>
        <v>01</v>
      </c>
      <c r="D425" s="35" t="str">
        <f>+'11+'!D493</f>
        <v>13</v>
      </c>
      <c r="E425" s="35" t="str">
        <f>+'11+'!E493</f>
        <v>09 1 01 04014</v>
      </c>
      <c r="F425" s="35">
        <f>+'11+'!F493</f>
        <v>244</v>
      </c>
      <c r="G425" s="186">
        <f>+'11+'!G493</f>
        <v>0</v>
      </c>
      <c r="H425" s="186">
        <f>+'11+'!H493</f>
        <v>0</v>
      </c>
      <c r="I425" s="276" t="e">
        <f t="shared" si="35"/>
        <v>#DIV/0!</v>
      </c>
    </row>
    <row r="426" spans="1:9">
      <c r="A426" s="36" t="str">
        <f>+'11+'!A494</f>
        <v>Иные бюджетные ассигнования</v>
      </c>
      <c r="B426" s="36"/>
      <c r="C426" s="35" t="str">
        <f>+'11+'!C494</f>
        <v>01</v>
      </c>
      <c r="D426" s="35" t="str">
        <f>+'11+'!D494</f>
        <v>13</v>
      </c>
      <c r="E426" s="35" t="str">
        <f>+'11+'!E494</f>
        <v>09 1 01 04014</v>
      </c>
      <c r="F426" s="35" t="str">
        <f>+'11+'!F494</f>
        <v>800</v>
      </c>
      <c r="G426" s="186">
        <f>+G427</f>
        <v>0</v>
      </c>
      <c r="H426" s="186">
        <f>+H427</f>
        <v>0</v>
      </c>
      <c r="I426" s="276" t="e">
        <f t="shared" si="35"/>
        <v>#DIV/0!</v>
      </c>
    </row>
    <row r="427" spans="1:9" ht="78.75">
      <c r="A427" s="36" t="str">
        <f>+'11+'!A495</f>
        <v>Субсидии юридическим лицам (кроме коммерческих организаций), индивидуальным предпринимателям, физическим лицам</v>
      </c>
      <c r="B427" s="36"/>
      <c r="C427" s="35" t="str">
        <f>+'11+'!C495</f>
        <v>01</v>
      </c>
      <c r="D427" s="35" t="str">
        <f>+'11+'!D495</f>
        <v>13</v>
      </c>
      <c r="E427" s="35" t="str">
        <f>+'11+'!E495</f>
        <v>09 1 01 04014</v>
      </c>
      <c r="F427" s="35" t="str">
        <f>+'11+'!F495</f>
        <v>810</v>
      </c>
      <c r="G427" s="186">
        <f>+G428</f>
        <v>0</v>
      </c>
      <c r="H427" s="186">
        <f>+H428</f>
        <v>0</v>
      </c>
      <c r="I427" s="276" t="e">
        <f t="shared" si="35"/>
        <v>#DIV/0!</v>
      </c>
    </row>
    <row r="428" spans="1:9" ht="94.5">
      <c r="A428" s="36" t="str">
        <f>+'11+'!A496</f>
        <v>Субсидии (гранты в форме субсидий)
на финансовое обеспечение затрат в связи с производством
(реализацией товаров), выполнением работ, оказанием услуг</v>
      </c>
      <c r="B428" s="36"/>
      <c r="C428" s="35" t="str">
        <f>+'11+'!C496</f>
        <v>01</v>
      </c>
      <c r="D428" s="35" t="str">
        <f>+'11+'!D496</f>
        <v>13</v>
      </c>
      <c r="E428" s="35" t="str">
        <f>+'11+'!E496</f>
        <v>09 1 01 04014</v>
      </c>
      <c r="F428" s="35" t="str">
        <f>+'11+'!F496</f>
        <v>812</v>
      </c>
      <c r="G428" s="186">
        <f>+'11+'!G496</f>
        <v>0</v>
      </c>
      <c r="H428" s="186">
        <f>+'11+'!H496</f>
        <v>0</v>
      </c>
      <c r="I428" s="276" t="e">
        <f t="shared" si="35"/>
        <v>#DIV/0!</v>
      </c>
    </row>
    <row r="429" spans="1:9" s="39" customFormat="1" ht="110.25">
      <c r="A429" s="120" t="str">
        <f>+'11+'!A569</f>
        <v>Программа "Развитие земельно-имущественных отношений и градостроительства на территории Овюрского кожууна Республики Тыва на 2016 - 2018 годы"</v>
      </c>
      <c r="B429" s="120"/>
      <c r="C429" s="41"/>
      <c r="D429" s="41"/>
      <c r="E429" s="41" t="str">
        <f>+'11+'!E569</f>
        <v>10 0 00 00000</v>
      </c>
      <c r="F429" s="41">
        <f>+'11+'!F569</f>
        <v>0</v>
      </c>
      <c r="G429" s="180">
        <f t="shared" ref="G429:H434" si="37">+G430</f>
        <v>392.4</v>
      </c>
      <c r="H429" s="180">
        <f t="shared" si="37"/>
        <v>392.4</v>
      </c>
      <c r="I429" s="276">
        <f t="shared" si="35"/>
        <v>100</v>
      </c>
    </row>
    <row r="430" spans="1:9" ht="47.25">
      <c r="A430" s="36" t="str">
        <f>+'11+'!A570</f>
        <v>Подпрограмма "Развитие землеустройства и градостроительства</v>
      </c>
      <c r="B430" s="36"/>
      <c r="C430" s="35" t="str">
        <f>+'11+'!C570</f>
        <v>04</v>
      </c>
      <c r="D430" s="35" t="str">
        <f>+'11+'!D570</f>
        <v>12</v>
      </c>
      <c r="E430" s="35" t="str">
        <f>+'11+'!E570</f>
        <v>10 1 00 00000</v>
      </c>
      <c r="F430" s="35">
        <f>+'11+'!F570</f>
        <v>0</v>
      </c>
      <c r="G430" s="186">
        <f t="shared" si="37"/>
        <v>392.4</v>
      </c>
      <c r="H430" s="186">
        <f t="shared" si="37"/>
        <v>392.4</v>
      </c>
      <c r="I430" s="276">
        <f t="shared" si="35"/>
        <v>100</v>
      </c>
    </row>
    <row r="431" spans="1:9" ht="47.25">
      <c r="A431" s="36" t="str">
        <f>+'11+'!A571</f>
        <v>Основное мероприятие: "Реализация градостроительной деятельности"</v>
      </c>
      <c r="B431" s="36"/>
      <c r="C431" s="35" t="str">
        <f>+'11+'!C571</f>
        <v>04</v>
      </c>
      <c r="D431" s="35" t="str">
        <f>+'11+'!D571</f>
        <v>12</v>
      </c>
      <c r="E431" s="35" t="str">
        <f>+'11+'!E571</f>
        <v>10 1 01 00000</v>
      </c>
      <c r="F431" s="35">
        <f>+'11+'!F571</f>
        <v>0</v>
      </c>
      <c r="G431" s="186">
        <f t="shared" si="37"/>
        <v>392.4</v>
      </c>
      <c r="H431" s="186">
        <f t="shared" si="37"/>
        <v>392.4</v>
      </c>
      <c r="I431" s="276">
        <f t="shared" si="35"/>
        <v>100</v>
      </c>
    </row>
    <row r="432" spans="1:9" ht="47.25">
      <c r="A432" s="36" t="str">
        <f>+'11+'!A572</f>
        <v>Мероприятия по подготовке документов территориального планирования</v>
      </c>
      <c r="B432" s="36"/>
      <c r="C432" s="35" t="str">
        <f>+'11+'!C572</f>
        <v>04</v>
      </c>
      <c r="D432" s="35" t="str">
        <f>+'11+'!D572</f>
        <v>12</v>
      </c>
      <c r="E432" s="35" t="str">
        <f>+'11+'!E572</f>
        <v>10 1 01 75030</v>
      </c>
      <c r="F432" s="35">
        <f>+'11+'!F572</f>
        <v>0</v>
      </c>
      <c r="G432" s="186">
        <f t="shared" si="37"/>
        <v>392.4</v>
      </c>
      <c r="H432" s="186">
        <f t="shared" si="37"/>
        <v>392.4</v>
      </c>
      <c r="I432" s="276">
        <f t="shared" si="35"/>
        <v>100</v>
      </c>
    </row>
    <row r="433" spans="1:9" ht="47.25">
      <c r="A433" s="36" t="str">
        <f>+'11+'!A573</f>
        <v>Закупка товаров, работ и услуг для государственных (муниципальных) нужд</v>
      </c>
      <c r="B433" s="36"/>
      <c r="C433" s="35" t="str">
        <f>+'11+'!C573</f>
        <v>04</v>
      </c>
      <c r="D433" s="35" t="str">
        <f>+'11+'!D573</f>
        <v>12</v>
      </c>
      <c r="E433" s="35" t="str">
        <f>+'11+'!E573</f>
        <v>10 1 01 75030</v>
      </c>
      <c r="F433" s="35" t="str">
        <f>+'11+'!F573</f>
        <v>200</v>
      </c>
      <c r="G433" s="186">
        <f t="shared" si="37"/>
        <v>392.4</v>
      </c>
      <c r="H433" s="186">
        <f t="shared" si="37"/>
        <v>392.4</v>
      </c>
      <c r="I433" s="276">
        <f t="shared" si="35"/>
        <v>100</v>
      </c>
    </row>
    <row r="434" spans="1:9" ht="47.25">
      <c r="A434" s="36" t="str">
        <f>+'11+'!A574</f>
        <v>Иные закупки товаров, работ и услуг для государственных (муниципальных) нужд</v>
      </c>
      <c r="B434" s="36"/>
      <c r="C434" s="35" t="str">
        <f>+'11+'!C574</f>
        <v>04</v>
      </c>
      <c r="D434" s="35" t="str">
        <f>+'11+'!D574</f>
        <v>12</v>
      </c>
      <c r="E434" s="35" t="str">
        <f>+'11+'!E574</f>
        <v>10 1 01 75030</v>
      </c>
      <c r="F434" s="35" t="str">
        <f>+'11+'!F574</f>
        <v>240</v>
      </c>
      <c r="G434" s="186">
        <f t="shared" si="37"/>
        <v>392.4</v>
      </c>
      <c r="H434" s="186">
        <f t="shared" si="37"/>
        <v>392.4</v>
      </c>
      <c r="I434" s="276">
        <f t="shared" si="35"/>
        <v>100</v>
      </c>
    </row>
    <row r="435" spans="1:9" ht="47.25">
      <c r="A435" s="36" t="str">
        <f>+'11+'!A575</f>
        <v>Прочая закупка товаров, работ и услуг для государственных (муниципальных) нужд</v>
      </c>
      <c r="B435" s="36"/>
      <c r="C435" s="35" t="str">
        <f>+'11+'!C575</f>
        <v>04</v>
      </c>
      <c r="D435" s="35" t="str">
        <f>+'11+'!D575</f>
        <v>12</v>
      </c>
      <c r="E435" s="35" t="str">
        <f>+'11+'!E575</f>
        <v>10 1 01 75030</v>
      </c>
      <c r="F435" s="35" t="str">
        <f>+'11+'!F575</f>
        <v>244</v>
      </c>
      <c r="G435" s="186">
        <f>+'11+'!G575</f>
        <v>392.4</v>
      </c>
      <c r="H435" s="186">
        <f>+'11+'!H575</f>
        <v>392.4</v>
      </c>
      <c r="I435" s="276">
        <f t="shared" si="35"/>
        <v>100</v>
      </c>
    </row>
    <row r="436" spans="1:9" ht="22.5" customHeight="1">
      <c r="A436" s="36" t="str">
        <f>+'11+'!A598</f>
        <v>Образование</v>
      </c>
      <c r="B436" s="36"/>
      <c r="C436" s="35" t="str">
        <f>+'11+'!C598</f>
        <v>07</v>
      </c>
      <c r="D436" s="35">
        <f>+'11+'!D598</f>
        <v>0</v>
      </c>
      <c r="E436" s="35">
        <f>+'11+'!E598</f>
        <v>0</v>
      </c>
      <c r="F436" s="35">
        <f>+'11+'!F598</f>
        <v>0</v>
      </c>
      <c r="G436" s="186">
        <f>+'11+'!G598</f>
        <v>447.45</v>
      </c>
      <c r="H436" s="186">
        <f>+'11+'!H598</f>
        <v>447.45</v>
      </c>
      <c r="I436" s="276">
        <f t="shared" si="35"/>
        <v>100</v>
      </c>
    </row>
    <row r="437" spans="1:9" s="39" customFormat="1" ht="63">
      <c r="A437" s="120" t="str">
        <f>+'11+'!A599</f>
        <v>Программа "Профессиональная подготовка, переподготовка и повышение квалификации"</v>
      </c>
      <c r="B437" s="120"/>
      <c r="C437" s="41" t="str">
        <f>+'11+'!C599</f>
        <v>07</v>
      </c>
      <c r="D437" s="41" t="str">
        <f>+'11+'!D599</f>
        <v>05</v>
      </c>
      <c r="E437" s="41" t="s">
        <v>589</v>
      </c>
      <c r="F437" s="41">
        <f>+'11+'!F599</f>
        <v>0</v>
      </c>
      <c r="G437" s="180">
        <f>+'11+'!G599</f>
        <v>14.25</v>
      </c>
      <c r="H437" s="180">
        <f>+'11+'!H599</f>
        <v>14.25</v>
      </c>
      <c r="I437" s="276">
        <f t="shared" si="35"/>
        <v>100</v>
      </c>
    </row>
    <row r="438" spans="1:9" ht="78.75">
      <c r="A438" s="36" t="str">
        <f>+'11+'!A600</f>
        <v>Программа "Развитие муниципальной службы муниципального района "Овюрский кожуун"Республики Тыва на 2018-2020 гг"</v>
      </c>
      <c r="B438" s="36"/>
      <c r="C438" s="35" t="str">
        <f>+'11+'!C600</f>
        <v>07</v>
      </c>
      <c r="D438" s="35" t="str">
        <f>+'11+'!D600</f>
        <v>05</v>
      </c>
      <c r="E438" s="35" t="str">
        <f>+'11+'!E600</f>
        <v>11 0 00 00000</v>
      </c>
      <c r="F438" s="35">
        <f>+'11+'!F600</f>
        <v>0</v>
      </c>
      <c r="G438" s="186">
        <f>+'11+'!G600</f>
        <v>14.25</v>
      </c>
      <c r="H438" s="186">
        <f>+'11+'!H600</f>
        <v>14.25</v>
      </c>
      <c r="I438" s="276">
        <f t="shared" si="35"/>
        <v>100</v>
      </c>
    </row>
    <row r="439" spans="1:9" ht="47.25">
      <c r="A439" s="36" t="str">
        <f>+'11+'!A601</f>
        <v>Организация и повышение квалификации  муниципальных  служащих</v>
      </c>
      <c r="B439" s="36"/>
      <c r="C439" s="35" t="str">
        <f>+'11+'!C601</f>
        <v>07</v>
      </c>
      <c r="D439" s="35" t="str">
        <f>+'11+'!D601</f>
        <v>05</v>
      </c>
      <c r="E439" s="35" t="str">
        <f>+'11+'!E601</f>
        <v>11 0 02 00000</v>
      </c>
      <c r="F439" s="35">
        <f>+'11+'!F601</f>
        <v>0</v>
      </c>
      <c r="G439" s="186">
        <f>+'11+'!G601</f>
        <v>14.25</v>
      </c>
      <c r="H439" s="186">
        <f>+'11+'!H601</f>
        <v>14.25</v>
      </c>
      <c r="I439" s="276">
        <f t="shared" si="35"/>
        <v>100</v>
      </c>
    </row>
  </sheetData>
  <mergeCells count="16">
    <mergeCell ref="H17:H18"/>
    <mergeCell ref="I17:I18"/>
    <mergeCell ref="A13:I13"/>
    <mergeCell ref="A14:I14"/>
    <mergeCell ref="A1:I1"/>
    <mergeCell ref="A2:I2"/>
    <mergeCell ref="A3:I3"/>
    <mergeCell ref="A4:I4"/>
    <mergeCell ref="A5:I5"/>
    <mergeCell ref="A17:A18"/>
    <mergeCell ref="B17:B18"/>
    <mergeCell ref="C17:C18"/>
    <mergeCell ref="D17:D18"/>
    <mergeCell ref="E17:E18"/>
    <mergeCell ref="F17:F18"/>
    <mergeCell ref="G17:G18"/>
  </mergeCells>
  <pageMargins left="0.7" right="0.7" top="0.75" bottom="0.75" header="0.3" footer="0.3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D19"/>
  <sheetViews>
    <sheetView view="pageBreakPreview" zoomScale="60" workbookViewId="0">
      <selection activeCell="I14" sqref="I14"/>
    </sheetView>
  </sheetViews>
  <sheetFormatPr defaultRowHeight="15.75"/>
  <cols>
    <col min="1" max="1" width="36.85546875" style="62" customWidth="1"/>
    <col min="2" max="2" width="36.5703125" style="62" customWidth="1"/>
    <col min="3" max="3" width="13.85546875" style="62" customWidth="1"/>
    <col min="4" max="4" width="15.28515625" style="62" customWidth="1"/>
    <col min="5" max="255" width="9.140625" style="62"/>
    <col min="256" max="256" width="36.85546875" style="62" customWidth="1"/>
    <col min="257" max="257" width="36.5703125" style="62" customWidth="1"/>
    <col min="258" max="260" width="0" style="62" hidden="1" customWidth="1"/>
    <col min="261" max="511" width="9.140625" style="62"/>
    <col min="512" max="512" width="36.85546875" style="62" customWidth="1"/>
    <col min="513" max="513" width="36.5703125" style="62" customWidth="1"/>
    <col min="514" max="516" width="0" style="62" hidden="1" customWidth="1"/>
    <col min="517" max="767" width="9.140625" style="62"/>
    <col min="768" max="768" width="36.85546875" style="62" customWidth="1"/>
    <col min="769" max="769" width="36.5703125" style="62" customWidth="1"/>
    <col min="770" max="772" width="0" style="62" hidden="1" customWidth="1"/>
    <col min="773" max="1023" width="9.140625" style="62"/>
    <col min="1024" max="1024" width="36.85546875" style="62" customWidth="1"/>
    <col min="1025" max="1025" width="36.5703125" style="62" customWidth="1"/>
    <col min="1026" max="1028" width="0" style="62" hidden="1" customWidth="1"/>
    <col min="1029" max="1279" width="9.140625" style="62"/>
    <col min="1280" max="1280" width="36.85546875" style="62" customWidth="1"/>
    <col min="1281" max="1281" width="36.5703125" style="62" customWidth="1"/>
    <col min="1282" max="1284" width="0" style="62" hidden="1" customWidth="1"/>
    <col min="1285" max="1535" width="9.140625" style="62"/>
    <col min="1536" max="1536" width="36.85546875" style="62" customWidth="1"/>
    <col min="1537" max="1537" width="36.5703125" style="62" customWidth="1"/>
    <col min="1538" max="1540" width="0" style="62" hidden="1" customWidth="1"/>
    <col min="1541" max="1791" width="9.140625" style="62"/>
    <col min="1792" max="1792" width="36.85546875" style="62" customWidth="1"/>
    <col min="1793" max="1793" width="36.5703125" style="62" customWidth="1"/>
    <col min="1794" max="1796" width="0" style="62" hidden="1" customWidth="1"/>
    <col min="1797" max="2047" width="9.140625" style="62"/>
    <col min="2048" max="2048" width="36.85546875" style="62" customWidth="1"/>
    <col min="2049" max="2049" width="36.5703125" style="62" customWidth="1"/>
    <col min="2050" max="2052" width="0" style="62" hidden="1" customWidth="1"/>
    <col min="2053" max="2303" width="9.140625" style="62"/>
    <col min="2304" max="2304" width="36.85546875" style="62" customWidth="1"/>
    <col min="2305" max="2305" width="36.5703125" style="62" customWidth="1"/>
    <col min="2306" max="2308" width="0" style="62" hidden="1" customWidth="1"/>
    <col min="2309" max="2559" width="9.140625" style="62"/>
    <col min="2560" max="2560" width="36.85546875" style="62" customWidth="1"/>
    <col min="2561" max="2561" width="36.5703125" style="62" customWidth="1"/>
    <col min="2562" max="2564" width="0" style="62" hidden="1" customWidth="1"/>
    <col min="2565" max="2815" width="9.140625" style="62"/>
    <col min="2816" max="2816" width="36.85546875" style="62" customWidth="1"/>
    <col min="2817" max="2817" width="36.5703125" style="62" customWidth="1"/>
    <col min="2818" max="2820" width="0" style="62" hidden="1" customWidth="1"/>
    <col min="2821" max="3071" width="9.140625" style="62"/>
    <col min="3072" max="3072" width="36.85546875" style="62" customWidth="1"/>
    <col min="3073" max="3073" width="36.5703125" style="62" customWidth="1"/>
    <col min="3074" max="3076" width="0" style="62" hidden="1" customWidth="1"/>
    <col min="3077" max="3327" width="9.140625" style="62"/>
    <col min="3328" max="3328" width="36.85546875" style="62" customWidth="1"/>
    <col min="3329" max="3329" width="36.5703125" style="62" customWidth="1"/>
    <col min="3330" max="3332" width="0" style="62" hidden="1" customWidth="1"/>
    <col min="3333" max="3583" width="9.140625" style="62"/>
    <col min="3584" max="3584" width="36.85546875" style="62" customWidth="1"/>
    <col min="3585" max="3585" width="36.5703125" style="62" customWidth="1"/>
    <col min="3586" max="3588" width="0" style="62" hidden="1" customWidth="1"/>
    <col min="3589" max="3839" width="9.140625" style="62"/>
    <col min="3840" max="3840" width="36.85546875" style="62" customWidth="1"/>
    <col min="3841" max="3841" width="36.5703125" style="62" customWidth="1"/>
    <col min="3842" max="3844" width="0" style="62" hidden="1" customWidth="1"/>
    <col min="3845" max="4095" width="9.140625" style="62"/>
    <col min="4096" max="4096" width="36.85546875" style="62" customWidth="1"/>
    <col min="4097" max="4097" width="36.5703125" style="62" customWidth="1"/>
    <col min="4098" max="4100" width="0" style="62" hidden="1" customWidth="1"/>
    <col min="4101" max="4351" width="9.140625" style="62"/>
    <col min="4352" max="4352" width="36.85546875" style="62" customWidth="1"/>
    <col min="4353" max="4353" width="36.5703125" style="62" customWidth="1"/>
    <col min="4354" max="4356" width="0" style="62" hidden="1" customWidth="1"/>
    <col min="4357" max="4607" width="9.140625" style="62"/>
    <col min="4608" max="4608" width="36.85546875" style="62" customWidth="1"/>
    <col min="4609" max="4609" width="36.5703125" style="62" customWidth="1"/>
    <col min="4610" max="4612" width="0" style="62" hidden="1" customWidth="1"/>
    <col min="4613" max="4863" width="9.140625" style="62"/>
    <col min="4864" max="4864" width="36.85546875" style="62" customWidth="1"/>
    <col min="4865" max="4865" width="36.5703125" style="62" customWidth="1"/>
    <col min="4866" max="4868" width="0" style="62" hidden="1" customWidth="1"/>
    <col min="4869" max="5119" width="9.140625" style="62"/>
    <col min="5120" max="5120" width="36.85546875" style="62" customWidth="1"/>
    <col min="5121" max="5121" width="36.5703125" style="62" customWidth="1"/>
    <col min="5122" max="5124" width="0" style="62" hidden="1" customWidth="1"/>
    <col min="5125" max="5375" width="9.140625" style="62"/>
    <col min="5376" max="5376" width="36.85546875" style="62" customWidth="1"/>
    <col min="5377" max="5377" width="36.5703125" style="62" customWidth="1"/>
    <col min="5378" max="5380" width="0" style="62" hidden="1" customWidth="1"/>
    <col min="5381" max="5631" width="9.140625" style="62"/>
    <col min="5632" max="5632" width="36.85546875" style="62" customWidth="1"/>
    <col min="5633" max="5633" width="36.5703125" style="62" customWidth="1"/>
    <col min="5634" max="5636" width="0" style="62" hidden="1" customWidth="1"/>
    <col min="5637" max="5887" width="9.140625" style="62"/>
    <col min="5888" max="5888" width="36.85546875" style="62" customWidth="1"/>
    <col min="5889" max="5889" width="36.5703125" style="62" customWidth="1"/>
    <col min="5890" max="5892" width="0" style="62" hidden="1" customWidth="1"/>
    <col min="5893" max="6143" width="9.140625" style="62"/>
    <col min="6144" max="6144" width="36.85546875" style="62" customWidth="1"/>
    <col min="6145" max="6145" width="36.5703125" style="62" customWidth="1"/>
    <col min="6146" max="6148" width="0" style="62" hidden="1" customWidth="1"/>
    <col min="6149" max="6399" width="9.140625" style="62"/>
    <col min="6400" max="6400" width="36.85546875" style="62" customWidth="1"/>
    <col min="6401" max="6401" width="36.5703125" style="62" customWidth="1"/>
    <col min="6402" max="6404" width="0" style="62" hidden="1" customWidth="1"/>
    <col min="6405" max="6655" width="9.140625" style="62"/>
    <col min="6656" max="6656" width="36.85546875" style="62" customWidth="1"/>
    <col min="6657" max="6657" width="36.5703125" style="62" customWidth="1"/>
    <col min="6658" max="6660" width="0" style="62" hidden="1" customWidth="1"/>
    <col min="6661" max="6911" width="9.140625" style="62"/>
    <col min="6912" max="6912" width="36.85546875" style="62" customWidth="1"/>
    <col min="6913" max="6913" width="36.5703125" style="62" customWidth="1"/>
    <col min="6914" max="6916" width="0" style="62" hidden="1" customWidth="1"/>
    <col min="6917" max="7167" width="9.140625" style="62"/>
    <col min="7168" max="7168" width="36.85546875" style="62" customWidth="1"/>
    <col min="7169" max="7169" width="36.5703125" style="62" customWidth="1"/>
    <col min="7170" max="7172" width="0" style="62" hidden="1" customWidth="1"/>
    <col min="7173" max="7423" width="9.140625" style="62"/>
    <col min="7424" max="7424" width="36.85546875" style="62" customWidth="1"/>
    <col min="7425" max="7425" width="36.5703125" style="62" customWidth="1"/>
    <col min="7426" max="7428" width="0" style="62" hidden="1" customWidth="1"/>
    <col min="7429" max="7679" width="9.140625" style="62"/>
    <col min="7680" max="7680" width="36.85546875" style="62" customWidth="1"/>
    <col min="7681" max="7681" width="36.5703125" style="62" customWidth="1"/>
    <col min="7682" max="7684" width="0" style="62" hidden="1" customWidth="1"/>
    <col min="7685" max="7935" width="9.140625" style="62"/>
    <col min="7936" max="7936" width="36.85546875" style="62" customWidth="1"/>
    <col min="7937" max="7937" width="36.5703125" style="62" customWidth="1"/>
    <col min="7938" max="7940" width="0" style="62" hidden="1" customWidth="1"/>
    <col min="7941" max="8191" width="9.140625" style="62"/>
    <col min="8192" max="8192" width="36.85546875" style="62" customWidth="1"/>
    <col min="8193" max="8193" width="36.5703125" style="62" customWidth="1"/>
    <col min="8194" max="8196" width="0" style="62" hidden="1" customWidth="1"/>
    <col min="8197" max="8447" width="9.140625" style="62"/>
    <col min="8448" max="8448" width="36.85546875" style="62" customWidth="1"/>
    <col min="8449" max="8449" width="36.5703125" style="62" customWidth="1"/>
    <col min="8450" max="8452" width="0" style="62" hidden="1" customWidth="1"/>
    <col min="8453" max="8703" width="9.140625" style="62"/>
    <col min="8704" max="8704" width="36.85546875" style="62" customWidth="1"/>
    <col min="8705" max="8705" width="36.5703125" style="62" customWidth="1"/>
    <col min="8706" max="8708" width="0" style="62" hidden="1" customWidth="1"/>
    <col min="8709" max="8959" width="9.140625" style="62"/>
    <col min="8960" max="8960" width="36.85546875" style="62" customWidth="1"/>
    <col min="8961" max="8961" width="36.5703125" style="62" customWidth="1"/>
    <col min="8962" max="8964" width="0" style="62" hidden="1" customWidth="1"/>
    <col min="8965" max="9215" width="9.140625" style="62"/>
    <col min="9216" max="9216" width="36.85546875" style="62" customWidth="1"/>
    <col min="9217" max="9217" width="36.5703125" style="62" customWidth="1"/>
    <col min="9218" max="9220" width="0" style="62" hidden="1" customWidth="1"/>
    <col min="9221" max="9471" width="9.140625" style="62"/>
    <col min="9472" max="9472" width="36.85546875" style="62" customWidth="1"/>
    <col min="9473" max="9473" width="36.5703125" style="62" customWidth="1"/>
    <col min="9474" max="9476" width="0" style="62" hidden="1" customWidth="1"/>
    <col min="9477" max="9727" width="9.140625" style="62"/>
    <col min="9728" max="9728" width="36.85546875" style="62" customWidth="1"/>
    <col min="9729" max="9729" width="36.5703125" style="62" customWidth="1"/>
    <col min="9730" max="9732" width="0" style="62" hidden="1" customWidth="1"/>
    <col min="9733" max="9983" width="9.140625" style="62"/>
    <col min="9984" max="9984" width="36.85546875" style="62" customWidth="1"/>
    <col min="9985" max="9985" width="36.5703125" style="62" customWidth="1"/>
    <col min="9986" max="9988" width="0" style="62" hidden="1" customWidth="1"/>
    <col min="9989" max="10239" width="9.140625" style="62"/>
    <col min="10240" max="10240" width="36.85546875" style="62" customWidth="1"/>
    <col min="10241" max="10241" width="36.5703125" style="62" customWidth="1"/>
    <col min="10242" max="10244" width="0" style="62" hidden="1" customWidth="1"/>
    <col min="10245" max="10495" width="9.140625" style="62"/>
    <col min="10496" max="10496" width="36.85546875" style="62" customWidth="1"/>
    <col min="10497" max="10497" width="36.5703125" style="62" customWidth="1"/>
    <col min="10498" max="10500" width="0" style="62" hidden="1" customWidth="1"/>
    <col min="10501" max="10751" width="9.140625" style="62"/>
    <col min="10752" max="10752" width="36.85546875" style="62" customWidth="1"/>
    <col min="10753" max="10753" width="36.5703125" style="62" customWidth="1"/>
    <col min="10754" max="10756" width="0" style="62" hidden="1" customWidth="1"/>
    <col min="10757" max="11007" width="9.140625" style="62"/>
    <col min="11008" max="11008" width="36.85546875" style="62" customWidth="1"/>
    <col min="11009" max="11009" width="36.5703125" style="62" customWidth="1"/>
    <col min="11010" max="11012" width="0" style="62" hidden="1" customWidth="1"/>
    <col min="11013" max="11263" width="9.140625" style="62"/>
    <col min="11264" max="11264" width="36.85546875" style="62" customWidth="1"/>
    <col min="11265" max="11265" width="36.5703125" style="62" customWidth="1"/>
    <col min="11266" max="11268" width="0" style="62" hidden="1" customWidth="1"/>
    <col min="11269" max="11519" width="9.140625" style="62"/>
    <col min="11520" max="11520" width="36.85546875" style="62" customWidth="1"/>
    <col min="11521" max="11521" width="36.5703125" style="62" customWidth="1"/>
    <col min="11522" max="11524" width="0" style="62" hidden="1" customWidth="1"/>
    <col min="11525" max="11775" width="9.140625" style="62"/>
    <col min="11776" max="11776" width="36.85546875" style="62" customWidth="1"/>
    <col min="11777" max="11777" width="36.5703125" style="62" customWidth="1"/>
    <col min="11778" max="11780" width="0" style="62" hidden="1" customWidth="1"/>
    <col min="11781" max="12031" width="9.140625" style="62"/>
    <col min="12032" max="12032" width="36.85546875" style="62" customWidth="1"/>
    <col min="12033" max="12033" width="36.5703125" style="62" customWidth="1"/>
    <col min="12034" max="12036" width="0" style="62" hidden="1" customWidth="1"/>
    <col min="12037" max="12287" width="9.140625" style="62"/>
    <col min="12288" max="12288" width="36.85546875" style="62" customWidth="1"/>
    <col min="12289" max="12289" width="36.5703125" style="62" customWidth="1"/>
    <col min="12290" max="12292" width="0" style="62" hidden="1" customWidth="1"/>
    <col min="12293" max="12543" width="9.140625" style="62"/>
    <col min="12544" max="12544" width="36.85546875" style="62" customWidth="1"/>
    <col min="12545" max="12545" width="36.5703125" style="62" customWidth="1"/>
    <col min="12546" max="12548" width="0" style="62" hidden="1" customWidth="1"/>
    <col min="12549" max="12799" width="9.140625" style="62"/>
    <col min="12800" max="12800" width="36.85546875" style="62" customWidth="1"/>
    <col min="12801" max="12801" width="36.5703125" style="62" customWidth="1"/>
    <col min="12802" max="12804" width="0" style="62" hidden="1" customWidth="1"/>
    <col min="12805" max="13055" width="9.140625" style="62"/>
    <col min="13056" max="13056" width="36.85546875" style="62" customWidth="1"/>
    <col min="13057" max="13057" width="36.5703125" style="62" customWidth="1"/>
    <col min="13058" max="13060" width="0" style="62" hidden="1" customWidth="1"/>
    <col min="13061" max="13311" width="9.140625" style="62"/>
    <col min="13312" max="13312" width="36.85546875" style="62" customWidth="1"/>
    <col min="13313" max="13313" width="36.5703125" style="62" customWidth="1"/>
    <col min="13314" max="13316" width="0" style="62" hidden="1" customWidth="1"/>
    <col min="13317" max="13567" width="9.140625" style="62"/>
    <col min="13568" max="13568" width="36.85546875" style="62" customWidth="1"/>
    <col min="13569" max="13569" width="36.5703125" style="62" customWidth="1"/>
    <col min="13570" max="13572" width="0" style="62" hidden="1" customWidth="1"/>
    <col min="13573" max="13823" width="9.140625" style="62"/>
    <col min="13824" max="13824" width="36.85546875" style="62" customWidth="1"/>
    <col min="13825" max="13825" width="36.5703125" style="62" customWidth="1"/>
    <col min="13826" max="13828" width="0" style="62" hidden="1" customWidth="1"/>
    <col min="13829" max="14079" width="9.140625" style="62"/>
    <col min="14080" max="14080" width="36.85546875" style="62" customWidth="1"/>
    <col min="14081" max="14081" width="36.5703125" style="62" customWidth="1"/>
    <col min="14082" max="14084" width="0" style="62" hidden="1" customWidth="1"/>
    <col min="14085" max="14335" width="9.140625" style="62"/>
    <col min="14336" max="14336" width="36.85546875" style="62" customWidth="1"/>
    <col min="14337" max="14337" width="36.5703125" style="62" customWidth="1"/>
    <col min="14338" max="14340" width="0" style="62" hidden="1" customWidth="1"/>
    <col min="14341" max="14591" width="9.140625" style="62"/>
    <col min="14592" max="14592" width="36.85546875" style="62" customWidth="1"/>
    <col min="14593" max="14593" width="36.5703125" style="62" customWidth="1"/>
    <col min="14594" max="14596" width="0" style="62" hidden="1" customWidth="1"/>
    <col min="14597" max="14847" width="9.140625" style="62"/>
    <col min="14848" max="14848" width="36.85546875" style="62" customWidth="1"/>
    <col min="14849" max="14849" width="36.5703125" style="62" customWidth="1"/>
    <col min="14850" max="14852" width="0" style="62" hidden="1" customWidth="1"/>
    <col min="14853" max="15103" width="9.140625" style="62"/>
    <col min="15104" max="15104" width="36.85546875" style="62" customWidth="1"/>
    <col min="15105" max="15105" width="36.5703125" style="62" customWidth="1"/>
    <col min="15106" max="15108" width="0" style="62" hidden="1" customWidth="1"/>
    <col min="15109" max="15359" width="9.140625" style="62"/>
    <col min="15360" max="15360" width="36.85546875" style="62" customWidth="1"/>
    <col min="15361" max="15361" width="36.5703125" style="62" customWidth="1"/>
    <col min="15362" max="15364" width="0" style="62" hidden="1" customWidth="1"/>
    <col min="15365" max="15615" width="9.140625" style="62"/>
    <col min="15616" max="15616" width="36.85546875" style="62" customWidth="1"/>
    <col min="15617" max="15617" width="36.5703125" style="62" customWidth="1"/>
    <col min="15618" max="15620" width="0" style="62" hidden="1" customWidth="1"/>
    <col min="15621" max="15871" width="9.140625" style="62"/>
    <col min="15872" max="15872" width="36.85546875" style="62" customWidth="1"/>
    <col min="15873" max="15873" width="36.5703125" style="62" customWidth="1"/>
    <col min="15874" max="15876" width="0" style="62" hidden="1" customWidth="1"/>
    <col min="15877" max="16127" width="9.140625" style="62"/>
    <col min="16128" max="16128" width="36.85546875" style="62" customWidth="1"/>
    <col min="16129" max="16129" width="36.5703125" style="62" customWidth="1"/>
    <col min="16130" max="16132" width="0" style="62" hidden="1" customWidth="1"/>
    <col min="16133" max="16384" width="9.140625" style="62"/>
  </cols>
  <sheetData>
    <row r="1" spans="1:4" customFormat="1" ht="15.75" customHeight="1">
      <c r="A1" s="373" t="s">
        <v>643</v>
      </c>
      <c r="B1" s="373"/>
      <c r="C1" s="373"/>
      <c r="D1" s="373"/>
    </row>
    <row r="2" spans="1:4" customFormat="1" ht="18" customHeight="1">
      <c r="A2" s="374" t="s">
        <v>427</v>
      </c>
      <c r="B2" s="374"/>
      <c r="C2" s="374"/>
      <c r="D2" s="374"/>
    </row>
    <row r="3" spans="1:4" customFormat="1" ht="18" customHeight="1">
      <c r="A3" s="374" t="s">
        <v>1</v>
      </c>
      <c r="B3" s="374"/>
      <c r="C3" s="374"/>
      <c r="D3" s="374"/>
    </row>
    <row r="4" spans="1:4" customFormat="1" ht="18" customHeight="1">
      <c r="A4" s="374" t="s">
        <v>2</v>
      </c>
      <c r="B4" s="374"/>
      <c r="C4" s="374"/>
      <c r="D4" s="374"/>
    </row>
    <row r="5" spans="1:4" customFormat="1" ht="15.75" customHeight="1">
      <c r="A5" s="132"/>
      <c r="B5" s="374" t="s">
        <v>712</v>
      </c>
      <c r="C5" s="374"/>
      <c r="D5" s="374"/>
    </row>
    <row r="6" spans="1:4" ht="20.25" customHeight="1"/>
    <row r="7" spans="1:4" ht="17.25" customHeight="1">
      <c r="A7" s="407" t="s">
        <v>561</v>
      </c>
      <c r="B7" s="407"/>
      <c r="C7" s="407"/>
      <c r="D7" s="407"/>
    </row>
    <row r="8" spans="1:4" ht="30.75" customHeight="1">
      <c r="A8" s="406" t="s">
        <v>713</v>
      </c>
      <c r="B8" s="406"/>
      <c r="C8" s="406"/>
      <c r="D8" s="406"/>
    </row>
    <row r="9" spans="1:4">
      <c r="A9" s="269"/>
      <c r="B9" s="269"/>
      <c r="C9" s="247"/>
    </row>
    <row r="10" spans="1:4">
      <c r="D10" s="288" t="s">
        <v>448</v>
      </c>
    </row>
    <row r="11" spans="1:4" ht="39.75" customHeight="1">
      <c r="A11" s="270" t="s">
        <v>4</v>
      </c>
      <c r="B11" s="270" t="s">
        <v>429</v>
      </c>
      <c r="C11" s="271" t="s">
        <v>711</v>
      </c>
      <c r="D11" s="271" t="s">
        <v>710</v>
      </c>
    </row>
    <row r="12" spans="1:4" ht="16.5" customHeight="1">
      <c r="A12" s="250" t="s">
        <v>564</v>
      </c>
      <c r="B12" s="281">
        <f>2462.57</f>
        <v>2462.5700000000002</v>
      </c>
      <c r="C12" s="281">
        <f>2462.57</f>
        <v>2462.5700000000002</v>
      </c>
      <c r="D12" s="289">
        <f>C12/B12*100</f>
        <v>100</v>
      </c>
    </row>
    <row r="13" spans="1:4" ht="15" customHeight="1">
      <c r="A13" s="249" t="s">
        <v>565</v>
      </c>
      <c r="B13" s="281">
        <f>2483.56</f>
        <v>2483.56</v>
      </c>
      <c r="C13" s="281">
        <f>2483.56</f>
        <v>2483.56</v>
      </c>
      <c r="D13" s="289">
        <f t="shared" ref="D13:D17" si="0">C13/B13*100</f>
        <v>100</v>
      </c>
    </row>
    <row r="14" spans="1:4" ht="15.75" customHeight="1">
      <c r="A14" s="249" t="s">
        <v>566</v>
      </c>
      <c r="B14" s="281">
        <v>2435.96</v>
      </c>
      <c r="C14" s="281">
        <v>2435.96</v>
      </c>
      <c r="D14" s="289">
        <f t="shared" si="0"/>
        <v>100</v>
      </c>
    </row>
    <row r="15" spans="1:4" s="96" customFormat="1" ht="16.5" customHeight="1">
      <c r="A15" s="249" t="s">
        <v>567</v>
      </c>
      <c r="B15" s="281">
        <v>2255.88</v>
      </c>
      <c r="C15" s="281">
        <v>2255.88</v>
      </c>
      <c r="D15" s="289">
        <f t="shared" si="0"/>
        <v>100</v>
      </c>
    </row>
    <row r="16" spans="1:4" ht="15" customHeight="1">
      <c r="A16" s="249" t="s">
        <v>568</v>
      </c>
      <c r="B16" s="281">
        <v>2009.32</v>
      </c>
      <c r="C16" s="281">
        <v>2009.32</v>
      </c>
      <c r="D16" s="289">
        <f t="shared" si="0"/>
        <v>100</v>
      </c>
    </row>
    <row r="17" spans="1:4" ht="15" customHeight="1">
      <c r="A17" s="252" t="s">
        <v>434</v>
      </c>
      <c r="B17" s="290">
        <f>SUM(B12:B16)</f>
        <v>11647.29</v>
      </c>
      <c r="C17" s="290">
        <f>SUM(C12:C16)</f>
        <v>11647.29</v>
      </c>
      <c r="D17" s="291">
        <f t="shared" si="0"/>
        <v>100</v>
      </c>
    </row>
    <row r="18" spans="1:4" ht="16.5" customHeight="1">
      <c r="C18" s="292"/>
    </row>
    <row r="19" spans="1:4">
      <c r="B19" s="292"/>
      <c r="C19" s="293"/>
    </row>
  </sheetData>
  <mergeCells count="7">
    <mergeCell ref="A8:D8"/>
    <mergeCell ref="A1:D1"/>
    <mergeCell ref="A2:D2"/>
    <mergeCell ref="A3:D3"/>
    <mergeCell ref="A4:D4"/>
    <mergeCell ref="B5:D5"/>
    <mergeCell ref="A7:D7"/>
  </mergeCells>
  <pageMargins left="1.1811023622047245" right="1.1811023622047245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F22"/>
  <sheetViews>
    <sheetView workbookViewId="0">
      <selection activeCell="A2" sqref="A2:D2"/>
    </sheetView>
  </sheetViews>
  <sheetFormatPr defaultRowHeight="15.75"/>
  <cols>
    <col min="1" max="1" width="32.42578125" style="62" customWidth="1"/>
    <col min="2" max="2" width="26.42578125" style="62" customWidth="1"/>
    <col min="3" max="3" width="14.7109375" style="62" customWidth="1"/>
    <col min="4" max="4" width="15.5703125" style="62" customWidth="1"/>
    <col min="5" max="5" width="13" style="62" customWidth="1"/>
    <col min="6" max="6" width="10.42578125" style="62" bestFit="1" customWidth="1"/>
    <col min="7" max="250" width="9.140625" style="62"/>
    <col min="251" max="251" width="32.42578125" style="62" customWidth="1"/>
    <col min="252" max="252" width="47.28515625" style="62" customWidth="1"/>
    <col min="253" max="259" width="0" style="62" hidden="1" customWidth="1"/>
    <col min="260" max="506" width="9.140625" style="62"/>
    <col min="507" max="507" width="32.42578125" style="62" customWidth="1"/>
    <col min="508" max="508" width="47.28515625" style="62" customWidth="1"/>
    <col min="509" max="515" width="0" style="62" hidden="1" customWidth="1"/>
    <col min="516" max="762" width="9.140625" style="62"/>
    <col min="763" max="763" width="32.42578125" style="62" customWidth="1"/>
    <col min="764" max="764" width="47.28515625" style="62" customWidth="1"/>
    <col min="765" max="771" width="0" style="62" hidden="1" customWidth="1"/>
    <col min="772" max="1018" width="9.140625" style="62"/>
    <col min="1019" max="1019" width="32.42578125" style="62" customWidth="1"/>
    <col min="1020" max="1020" width="47.28515625" style="62" customWidth="1"/>
    <col min="1021" max="1027" width="0" style="62" hidden="1" customWidth="1"/>
    <col min="1028" max="1274" width="9.140625" style="62"/>
    <col min="1275" max="1275" width="32.42578125" style="62" customWidth="1"/>
    <col min="1276" max="1276" width="47.28515625" style="62" customWidth="1"/>
    <col min="1277" max="1283" width="0" style="62" hidden="1" customWidth="1"/>
    <col min="1284" max="1530" width="9.140625" style="62"/>
    <col min="1531" max="1531" width="32.42578125" style="62" customWidth="1"/>
    <col min="1532" max="1532" width="47.28515625" style="62" customWidth="1"/>
    <col min="1533" max="1539" width="0" style="62" hidden="1" customWidth="1"/>
    <col min="1540" max="1786" width="9.140625" style="62"/>
    <col min="1787" max="1787" width="32.42578125" style="62" customWidth="1"/>
    <col min="1788" max="1788" width="47.28515625" style="62" customWidth="1"/>
    <col min="1789" max="1795" width="0" style="62" hidden="1" customWidth="1"/>
    <col min="1796" max="2042" width="9.140625" style="62"/>
    <col min="2043" max="2043" width="32.42578125" style="62" customWidth="1"/>
    <col min="2044" max="2044" width="47.28515625" style="62" customWidth="1"/>
    <col min="2045" max="2051" width="0" style="62" hidden="1" customWidth="1"/>
    <col min="2052" max="2298" width="9.140625" style="62"/>
    <col min="2299" max="2299" width="32.42578125" style="62" customWidth="1"/>
    <col min="2300" max="2300" width="47.28515625" style="62" customWidth="1"/>
    <col min="2301" max="2307" width="0" style="62" hidden="1" customWidth="1"/>
    <col min="2308" max="2554" width="9.140625" style="62"/>
    <col min="2555" max="2555" width="32.42578125" style="62" customWidth="1"/>
    <col min="2556" max="2556" width="47.28515625" style="62" customWidth="1"/>
    <col min="2557" max="2563" width="0" style="62" hidden="1" customWidth="1"/>
    <col min="2564" max="2810" width="9.140625" style="62"/>
    <col min="2811" max="2811" width="32.42578125" style="62" customWidth="1"/>
    <col min="2812" max="2812" width="47.28515625" style="62" customWidth="1"/>
    <col min="2813" max="2819" width="0" style="62" hidden="1" customWidth="1"/>
    <col min="2820" max="3066" width="9.140625" style="62"/>
    <col min="3067" max="3067" width="32.42578125" style="62" customWidth="1"/>
    <col min="3068" max="3068" width="47.28515625" style="62" customWidth="1"/>
    <col min="3069" max="3075" width="0" style="62" hidden="1" customWidth="1"/>
    <col min="3076" max="3322" width="9.140625" style="62"/>
    <col min="3323" max="3323" width="32.42578125" style="62" customWidth="1"/>
    <col min="3324" max="3324" width="47.28515625" style="62" customWidth="1"/>
    <col min="3325" max="3331" width="0" style="62" hidden="1" customWidth="1"/>
    <col min="3332" max="3578" width="9.140625" style="62"/>
    <col min="3579" max="3579" width="32.42578125" style="62" customWidth="1"/>
    <col min="3580" max="3580" width="47.28515625" style="62" customWidth="1"/>
    <col min="3581" max="3587" width="0" style="62" hidden="1" customWidth="1"/>
    <col min="3588" max="3834" width="9.140625" style="62"/>
    <col min="3835" max="3835" width="32.42578125" style="62" customWidth="1"/>
    <col min="3836" max="3836" width="47.28515625" style="62" customWidth="1"/>
    <col min="3837" max="3843" width="0" style="62" hidden="1" customWidth="1"/>
    <col min="3844" max="4090" width="9.140625" style="62"/>
    <col min="4091" max="4091" width="32.42578125" style="62" customWidth="1"/>
    <col min="4092" max="4092" width="47.28515625" style="62" customWidth="1"/>
    <col min="4093" max="4099" width="0" style="62" hidden="1" customWidth="1"/>
    <col min="4100" max="4346" width="9.140625" style="62"/>
    <col min="4347" max="4347" width="32.42578125" style="62" customWidth="1"/>
    <col min="4348" max="4348" width="47.28515625" style="62" customWidth="1"/>
    <col min="4349" max="4355" width="0" style="62" hidden="1" customWidth="1"/>
    <col min="4356" max="4602" width="9.140625" style="62"/>
    <col min="4603" max="4603" width="32.42578125" style="62" customWidth="1"/>
    <col min="4604" max="4604" width="47.28515625" style="62" customWidth="1"/>
    <col min="4605" max="4611" width="0" style="62" hidden="1" customWidth="1"/>
    <col min="4612" max="4858" width="9.140625" style="62"/>
    <col min="4859" max="4859" width="32.42578125" style="62" customWidth="1"/>
    <col min="4860" max="4860" width="47.28515625" style="62" customWidth="1"/>
    <col min="4861" max="4867" width="0" style="62" hidden="1" customWidth="1"/>
    <col min="4868" max="5114" width="9.140625" style="62"/>
    <col min="5115" max="5115" width="32.42578125" style="62" customWidth="1"/>
    <col min="5116" max="5116" width="47.28515625" style="62" customWidth="1"/>
    <col min="5117" max="5123" width="0" style="62" hidden="1" customWidth="1"/>
    <col min="5124" max="5370" width="9.140625" style="62"/>
    <col min="5371" max="5371" width="32.42578125" style="62" customWidth="1"/>
    <col min="5372" max="5372" width="47.28515625" style="62" customWidth="1"/>
    <col min="5373" max="5379" width="0" style="62" hidden="1" customWidth="1"/>
    <col min="5380" max="5626" width="9.140625" style="62"/>
    <col min="5627" max="5627" width="32.42578125" style="62" customWidth="1"/>
    <col min="5628" max="5628" width="47.28515625" style="62" customWidth="1"/>
    <col min="5629" max="5635" width="0" style="62" hidden="1" customWidth="1"/>
    <col min="5636" max="5882" width="9.140625" style="62"/>
    <col min="5883" max="5883" width="32.42578125" style="62" customWidth="1"/>
    <col min="5884" max="5884" width="47.28515625" style="62" customWidth="1"/>
    <col min="5885" max="5891" width="0" style="62" hidden="1" customWidth="1"/>
    <col min="5892" max="6138" width="9.140625" style="62"/>
    <col min="6139" max="6139" width="32.42578125" style="62" customWidth="1"/>
    <col min="6140" max="6140" width="47.28515625" style="62" customWidth="1"/>
    <col min="6141" max="6147" width="0" style="62" hidden="1" customWidth="1"/>
    <col min="6148" max="6394" width="9.140625" style="62"/>
    <col min="6395" max="6395" width="32.42578125" style="62" customWidth="1"/>
    <col min="6396" max="6396" width="47.28515625" style="62" customWidth="1"/>
    <col min="6397" max="6403" width="0" style="62" hidden="1" customWidth="1"/>
    <col min="6404" max="6650" width="9.140625" style="62"/>
    <col min="6651" max="6651" width="32.42578125" style="62" customWidth="1"/>
    <col min="6652" max="6652" width="47.28515625" style="62" customWidth="1"/>
    <col min="6653" max="6659" width="0" style="62" hidden="1" customWidth="1"/>
    <col min="6660" max="6906" width="9.140625" style="62"/>
    <col min="6907" max="6907" width="32.42578125" style="62" customWidth="1"/>
    <col min="6908" max="6908" width="47.28515625" style="62" customWidth="1"/>
    <col min="6909" max="6915" width="0" style="62" hidden="1" customWidth="1"/>
    <col min="6916" max="7162" width="9.140625" style="62"/>
    <col min="7163" max="7163" width="32.42578125" style="62" customWidth="1"/>
    <col min="7164" max="7164" width="47.28515625" style="62" customWidth="1"/>
    <col min="7165" max="7171" width="0" style="62" hidden="1" customWidth="1"/>
    <col min="7172" max="7418" width="9.140625" style="62"/>
    <col min="7419" max="7419" width="32.42578125" style="62" customWidth="1"/>
    <col min="7420" max="7420" width="47.28515625" style="62" customWidth="1"/>
    <col min="7421" max="7427" width="0" style="62" hidden="1" customWidth="1"/>
    <col min="7428" max="7674" width="9.140625" style="62"/>
    <col min="7675" max="7675" width="32.42578125" style="62" customWidth="1"/>
    <col min="7676" max="7676" width="47.28515625" style="62" customWidth="1"/>
    <col min="7677" max="7683" width="0" style="62" hidden="1" customWidth="1"/>
    <col min="7684" max="7930" width="9.140625" style="62"/>
    <col min="7931" max="7931" width="32.42578125" style="62" customWidth="1"/>
    <col min="7932" max="7932" width="47.28515625" style="62" customWidth="1"/>
    <col min="7933" max="7939" width="0" style="62" hidden="1" customWidth="1"/>
    <col min="7940" max="8186" width="9.140625" style="62"/>
    <col min="8187" max="8187" width="32.42578125" style="62" customWidth="1"/>
    <col min="8188" max="8188" width="47.28515625" style="62" customWidth="1"/>
    <col min="8189" max="8195" width="0" style="62" hidden="1" customWidth="1"/>
    <col min="8196" max="8442" width="9.140625" style="62"/>
    <col min="8443" max="8443" width="32.42578125" style="62" customWidth="1"/>
    <col min="8444" max="8444" width="47.28515625" style="62" customWidth="1"/>
    <col min="8445" max="8451" width="0" style="62" hidden="1" customWidth="1"/>
    <col min="8452" max="8698" width="9.140625" style="62"/>
    <col min="8699" max="8699" width="32.42578125" style="62" customWidth="1"/>
    <col min="8700" max="8700" width="47.28515625" style="62" customWidth="1"/>
    <col min="8701" max="8707" width="0" style="62" hidden="1" customWidth="1"/>
    <col min="8708" max="8954" width="9.140625" style="62"/>
    <col min="8955" max="8955" width="32.42578125" style="62" customWidth="1"/>
    <col min="8956" max="8956" width="47.28515625" style="62" customWidth="1"/>
    <col min="8957" max="8963" width="0" style="62" hidden="1" customWidth="1"/>
    <col min="8964" max="9210" width="9.140625" style="62"/>
    <col min="9211" max="9211" width="32.42578125" style="62" customWidth="1"/>
    <col min="9212" max="9212" width="47.28515625" style="62" customWidth="1"/>
    <col min="9213" max="9219" width="0" style="62" hidden="1" customWidth="1"/>
    <col min="9220" max="9466" width="9.140625" style="62"/>
    <col min="9467" max="9467" width="32.42578125" style="62" customWidth="1"/>
    <col min="9468" max="9468" width="47.28515625" style="62" customWidth="1"/>
    <col min="9469" max="9475" width="0" style="62" hidden="1" customWidth="1"/>
    <col min="9476" max="9722" width="9.140625" style="62"/>
    <col min="9723" max="9723" width="32.42578125" style="62" customWidth="1"/>
    <col min="9724" max="9724" width="47.28515625" style="62" customWidth="1"/>
    <col min="9725" max="9731" width="0" style="62" hidden="1" customWidth="1"/>
    <col min="9732" max="9978" width="9.140625" style="62"/>
    <col min="9979" max="9979" width="32.42578125" style="62" customWidth="1"/>
    <col min="9980" max="9980" width="47.28515625" style="62" customWidth="1"/>
    <col min="9981" max="9987" width="0" style="62" hidden="1" customWidth="1"/>
    <col min="9988" max="10234" width="9.140625" style="62"/>
    <col min="10235" max="10235" width="32.42578125" style="62" customWidth="1"/>
    <col min="10236" max="10236" width="47.28515625" style="62" customWidth="1"/>
    <col min="10237" max="10243" width="0" style="62" hidden="1" customWidth="1"/>
    <col min="10244" max="10490" width="9.140625" style="62"/>
    <col min="10491" max="10491" width="32.42578125" style="62" customWidth="1"/>
    <col min="10492" max="10492" width="47.28515625" style="62" customWidth="1"/>
    <col min="10493" max="10499" width="0" style="62" hidden="1" customWidth="1"/>
    <col min="10500" max="10746" width="9.140625" style="62"/>
    <col min="10747" max="10747" width="32.42578125" style="62" customWidth="1"/>
    <col min="10748" max="10748" width="47.28515625" style="62" customWidth="1"/>
    <col min="10749" max="10755" width="0" style="62" hidden="1" customWidth="1"/>
    <col min="10756" max="11002" width="9.140625" style="62"/>
    <col min="11003" max="11003" width="32.42578125" style="62" customWidth="1"/>
    <col min="11004" max="11004" width="47.28515625" style="62" customWidth="1"/>
    <col min="11005" max="11011" width="0" style="62" hidden="1" customWidth="1"/>
    <col min="11012" max="11258" width="9.140625" style="62"/>
    <col min="11259" max="11259" width="32.42578125" style="62" customWidth="1"/>
    <col min="11260" max="11260" width="47.28515625" style="62" customWidth="1"/>
    <col min="11261" max="11267" width="0" style="62" hidden="1" customWidth="1"/>
    <col min="11268" max="11514" width="9.140625" style="62"/>
    <col min="11515" max="11515" width="32.42578125" style="62" customWidth="1"/>
    <col min="11516" max="11516" width="47.28515625" style="62" customWidth="1"/>
    <col min="11517" max="11523" width="0" style="62" hidden="1" customWidth="1"/>
    <col min="11524" max="11770" width="9.140625" style="62"/>
    <col min="11771" max="11771" width="32.42578125" style="62" customWidth="1"/>
    <col min="11772" max="11772" width="47.28515625" style="62" customWidth="1"/>
    <col min="11773" max="11779" width="0" style="62" hidden="1" customWidth="1"/>
    <col min="11780" max="12026" width="9.140625" style="62"/>
    <col min="12027" max="12027" width="32.42578125" style="62" customWidth="1"/>
    <col min="12028" max="12028" width="47.28515625" style="62" customWidth="1"/>
    <col min="12029" max="12035" width="0" style="62" hidden="1" customWidth="1"/>
    <col min="12036" max="12282" width="9.140625" style="62"/>
    <col min="12283" max="12283" width="32.42578125" style="62" customWidth="1"/>
    <col min="12284" max="12284" width="47.28515625" style="62" customWidth="1"/>
    <col min="12285" max="12291" width="0" style="62" hidden="1" customWidth="1"/>
    <col min="12292" max="12538" width="9.140625" style="62"/>
    <col min="12539" max="12539" width="32.42578125" style="62" customWidth="1"/>
    <col min="12540" max="12540" width="47.28515625" style="62" customWidth="1"/>
    <col min="12541" max="12547" width="0" style="62" hidden="1" customWidth="1"/>
    <col min="12548" max="12794" width="9.140625" style="62"/>
    <col min="12795" max="12795" width="32.42578125" style="62" customWidth="1"/>
    <col min="12796" max="12796" width="47.28515625" style="62" customWidth="1"/>
    <col min="12797" max="12803" width="0" style="62" hidden="1" customWidth="1"/>
    <col min="12804" max="13050" width="9.140625" style="62"/>
    <col min="13051" max="13051" width="32.42578125" style="62" customWidth="1"/>
    <col min="13052" max="13052" width="47.28515625" style="62" customWidth="1"/>
    <col min="13053" max="13059" width="0" style="62" hidden="1" customWidth="1"/>
    <col min="13060" max="13306" width="9.140625" style="62"/>
    <col min="13307" max="13307" width="32.42578125" style="62" customWidth="1"/>
    <col min="13308" max="13308" width="47.28515625" style="62" customWidth="1"/>
    <col min="13309" max="13315" width="0" style="62" hidden="1" customWidth="1"/>
    <col min="13316" max="13562" width="9.140625" style="62"/>
    <col min="13563" max="13563" width="32.42578125" style="62" customWidth="1"/>
    <col min="13564" max="13564" width="47.28515625" style="62" customWidth="1"/>
    <col min="13565" max="13571" width="0" style="62" hidden="1" customWidth="1"/>
    <col min="13572" max="13818" width="9.140625" style="62"/>
    <col min="13819" max="13819" width="32.42578125" style="62" customWidth="1"/>
    <col min="13820" max="13820" width="47.28515625" style="62" customWidth="1"/>
    <col min="13821" max="13827" width="0" style="62" hidden="1" customWidth="1"/>
    <col min="13828" max="14074" width="9.140625" style="62"/>
    <col min="14075" max="14075" width="32.42578125" style="62" customWidth="1"/>
    <col min="14076" max="14076" width="47.28515625" style="62" customWidth="1"/>
    <col min="14077" max="14083" width="0" style="62" hidden="1" customWidth="1"/>
    <col min="14084" max="14330" width="9.140625" style="62"/>
    <col min="14331" max="14331" width="32.42578125" style="62" customWidth="1"/>
    <col min="14332" max="14332" width="47.28515625" style="62" customWidth="1"/>
    <col min="14333" max="14339" width="0" style="62" hidden="1" customWidth="1"/>
    <col min="14340" max="14586" width="9.140625" style="62"/>
    <col min="14587" max="14587" width="32.42578125" style="62" customWidth="1"/>
    <col min="14588" max="14588" width="47.28515625" style="62" customWidth="1"/>
    <col min="14589" max="14595" width="0" style="62" hidden="1" customWidth="1"/>
    <col min="14596" max="14842" width="9.140625" style="62"/>
    <col min="14843" max="14843" width="32.42578125" style="62" customWidth="1"/>
    <col min="14844" max="14844" width="47.28515625" style="62" customWidth="1"/>
    <col min="14845" max="14851" width="0" style="62" hidden="1" customWidth="1"/>
    <col min="14852" max="15098" width="9.140625" style="62"/>
    <col min="15099" max="15099" width="32.42578125" style="62" customWidth="1"/>
    <col min="15100" max="15100" width="47.28515625" style="62" customWidth="1"/>
    <col min="15101" max="15107" width="0" style="62" hidden="1" customWidth="1"/>
    <col min="15108" max="15354" width="9.140625" style="62"/>
    <col min="15355" max="15355" width="32.42578125" style="62" customWidth="1"/>
    <col min="15356" max="15356" width="47.28515625" style="62" customWidth="1"/>
    <col min="15357" max="15363" width="0" style="62" hidden="1" customWidth="1"/>
    <col min="15364" max="15610" width="9.140625" style="62"/>
    <col min="15611" max="15611" width="32.42578125" style="62" customWidth="1"/>
    <col min="15612" max="15612" width="47.28515625" style="62" customWidth="1"/>
    <col min="15613" max="15619" width="0" style="62" hidden="1" customWidth="1"/>
    <col min="15620" max="15866" width="9.140625" style="62"/>
    <col min="15867" max="15867" width="32.42578125" style="62" customWidth="1"/>
    <col min="15868" max="15868" width="47.28515625" style="62" customWidth="1"/>
    <col min="15869" max="15875" width="0" style="62" hidden="1" customWidth="1"/>
    <col min="15876" max="16122" width="9.140625" style="62"/>
    <col min="16123" max="16123" width="32.42578125" style="62" customWidth="1"/>
    <col min="16124" max="16124" width="47.28515625" style="62" customWidth="1"/>
    <col min="16125" max="16131" width="0" style="62" hidden="1" customWidth="1"/>
    <col min="16132" max="16384" width="9.140625" style="62"/>
  </cols>
  <sheetData>
    <row r="1" spans="1:6" customFormat="1" ht="15.75" customHeight="1">
      <c r="A1" s="409" t="s">
        <v>682</v>
      </c>
      <c r="B1" s="409"/>
      <c r="C1" s="409"/>
      <c r="D1" s="409"/>
    </row>
    <row r="2" spans="1:6" customFormat="1" ht="18" customHeight="1">
      <c r="A2" s="374" t="s">
        <v>560</v>
      </c>
      <c r="B2" s="374"/>
      <c r="C2" s="374"/>
      <c r="D2" s="374"/>
    </row>
    <row r="3" spans="1:6" customFormat="1" ht="18" customHeight="1">
      <c r="A3" s="374" t="s">
        <v>1</v>
      </c>
      <c r="B3" s="374"/>
      <c r="C3" s="374"/>
      <c r="D3" s="374"/>
    </row>
    <row r="4" spans="1:6" customFormat="1" ht="18" customHeight="1">
      <c r="A4" s="374" t="s">
        <v>2</v>
      </c>
      <c r="B4" s="374"/>
      <c r="C4" s="374"/>
      <c r="D4" s="374"/>
    </row>
    <row r="5" spans="1:6" customFormat="1" ht="15.75" customHeight="1">
      <c r="A5" s="132"/>
      <c r="B5" s="374" t="s">
        <v>637</v>
      </c>
      <c r="C5" s="374"/>
      <c r="D5" s="374"/>
    </row>
    <row r="6" spans="1:6" ht="20.25" customHeight="1"/>
    <row r="7" spans="1:6">
      <c r="A7" s="408" t="s">
        <v>561</v>
      </c>
      <c r="B7" s="408"/>
      <c r="C7" s="408"/>
      <c r="D7" s="408"/>
    </row>
    <row r="8" spans="1:6" ht="77.25" customHeight="1">
      <c r="A8" s="410" t="s">
        <v>681</v>
      </c>
      <c r="B8" s="410"/>
      <c r="C8" s="410"/>
      <c r="D8" s="410"/>
    </row>
    <row r="9" spans="1:6">
      <c r="A9" s="407"/>
      <c r="B9" s="407"/>
    </row>
    <row r="10" spans="1:6">
      <c r="B10" s="90" t="s">
        <v>562</v>
      </c>
    </row>
    <row r="11" spans="1:6" ht="12.75" customHeight="1">
      <c r="A11" s="411" t="s">
        <v>563</v>
      </c>
      <c r="B11" s="414" t="s">
        <v>429</v>
      </c>
      <c r="C11" s="415" t="s">
        <v>711</v>
      </c>
      <c r="D11" s="416" t="s">
        <v>710</v>
      </c>
    </row>
    <row r="12" spans="1:6" ht="16.5" customHeight="1">
      <c r="A12" s="412"/>
      <c r="B12" s="414"/>
      <c r="C12" s="415"/>
      <c r="D12" s="416"/>
    </row>
    <row r="13" spans="1:6" ht="19.5" hidden="1" customHeight="1">
      <c r="A13" s="413"/>
      <c r="B13" s="414"/>
      <c r="C13" s="62" t="s">
        <v>584</v>
      </c>
      <c r="D13" s="96" t="s">
        <v>585</v>
      </c>
    </row>
    <row r="14" spans="1:6" s="93" customFormat="1" ht="18" hidden="1" customHeight="1">
      <c r="A14" s="91"/>
      <c r="B14" s="92"/>
    </row>
    <row r="15" spans="1:6" s="96" customFormat="1" ht="16.5" customHeight="1">
      <c r="A15" s="94" t="s">
        <v>564</v>
      </c>
      <c r="B15" s="284">
        <v>302.71420999999998</v>
      </c>
      <c r="C15" s="95">
        <v>302.71420999999998</v>
      </c>
      <c r="D15" s="282">
        <f>+C15/B15*100</f>
        <v>100</v>
      </c>
      <c r="F15" s="243"/>
    </row>
    <row r="16" spans="1:6" ht="15" customHeight="1">
      <c r="A16" s="97" t="s">
        <v>565</v>
      </c>
      <c r="B16" s="284">
        <v>28.234120000000001</v>
      </c>
      <c r="C16" s="95">
        <v>28.234120000000001</v>
      </c>
      <c r="D16" s="282">
        <f t="shared" ref="D16:D20" si="0">+C16/B16*100</f>
        <v>100</v>
      </c>
      <c r="F16" s="243"/>
    </row>
    <row r="17" spans="1:6" ht="15" customHeight="1">
      <c r="A17" s="97" t="s">
        <v>566</v>
      </c>
      <c r="B17" s="284">
        <v>106.17055999999999</v>
      </c>
      <c r="C17" s="95">
        <v>106.17055999999999</v>
      </c>
      <c r="D17" s="282">
        <f t="shared" si="0"/>
        <v>100</v>
      </c>
      <c r="E17" s="96"/>
      <c r="F17" s="243"/>
    </row>
    <row r="18" spans="1:6" ht="16.5" customHeight="1">
      <c r="A18" s="97" t="s">
        <v>567</v>
      </c>
      <c r="B18" s="284">
        <v>12.822559999999999</v>
      </c>
      <c r="C18" s="95">
        <v>12.822559999999999</v>
      </c>
      <c r="D18" s="282">
        <f t="shared" si="0"/>
        <v>100</v>
      </c>
      <c r="F18" s="243"/>
    </row>
    <row r="19" spans="1:6" ht="17.25" customHeight="1">
      <c r="A19" s="97" t="s">
        <v>568</v>
      </c>
      <c r="B19" s="284">
        <v>77.064509999999999</v>
      </c>
      <c r="C19" s="95">
        <v>77.064509999999999</v>
      </c>
      <c r="D19" s="282">
        <f t="shared" si="0"/>
        <v>100</v>
      </c>
      <c r="F19" s="243"/>
    </row>
    <row r="20" spans="1:6" ht="19.5" customHeight="1">
      <c r="A20" s="98" t="s">
        <v>434</v>
      </c>
      <c r="B20" s="285">
        <f t="shared" ref="B20:C20" si="1">SUM(B14:B19)</f>
        <v>527.00595999999996</v>
      </c>
      <c r="C20" s="144">
        <f t="shared" si="1"/>
        <v>527.00595999999996</v>
      </c>
      <c r="D20" s="282">
        <f t="shared" si="0"/>
        <v>100</v>
      </c>
      <c r="E20" s="144"/>
    </row>
    <row r="21" spans="1:6">
      <c r="B21" s="99"/>
    </row>
    <row r="22" spans="1:6">
      <c r="B22" s="100" t="e">
        <f>#REF!-'17+ (3)'!B21</f>
        <v>#REF!</v>
      </c>
    </row>
  </sheetData>
  <mergeCells count="12">
    <mergeCell ref="A8:D8"/>
    <mergeCell ref="A9:B9"/>
    <mergeCell ref="A11:A13"/>
    <mergeCell ref="B11:B13"/>
    <mergeCell ref="C11:C12"/>
    <mergeCell ref="D11:D12"/>
    <mergeCell ref="A7:D7"/>
    <mergeCell ref="A1:D1"/>
    <mergeCell ref="A2:D2"/>
    <mergeCell ref="A3:D3"/>
    <mergeCell ref="A4:D4"/>
    <mergeCell ref="B5:D5"/>
  </mergeCells>
  <pageMargins left="1.1811023622047245" right="1.1811023622047245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D19"/>
  <sheetViews>
    <sheetView view="pageBreakPreview" zoomScale="60" workbookViewId="0">
      <selection activeCell="L19" sqref="L19"/>
    </sheetView>
  </sheetViews>
  <sheetFormatPr defaultRowHeight="15.75"/>
  <cols>
    <col min="1" max="1" width="32.42578125" style="62" customWidth="1"/>
    <col min="2" max="2" width="27" style="62" customWidth="1"/>
    <col min="3" max="3" width="19.140625" style="295" customWidth="1"/>
    <col min="4" max="4" width="17" style="295" customWidth="1"/>
    <col min="5" max="249" width="9.140625" style="62"/>
    <col min="250" max="250" width="32.42578125" style="62" customWidth="1"/>
    <col min="251" max="251" width="43.7109375" style="62" customWidth="1"/>
    <col min="252" max="258" width="0" style="62" hidden="1" customWidth="1"/>
    <col min="259" max="505" width="9.140625" style="62"/>
    <col min="506" max="506" width="32.42578125" style="62" customWidth="1"/>
    <col min="507" max="507" width="43.7109375" style="62" customWidth="1"/>
    <col min="508" max="514" width="0" style="62" hidden="1" customWidth="1"/>
    <col min="515" max="761" width="9.140625" style="62"/>
    <col min="762" max="762" width="32.42578125" style="62" customWidth="1"/>
    <col min="763" max="763" width="43.7109375" style="62" customWidth="1"/>
    <col min="764" max="770" width="0" style="62" hidden="1" customWidth="1"/>
    <col min="771" max="1017" width="9.140625" style="62"/>
    <col min="1018" max="1018" width="32.42578125" style="62" customWidth="1"/>
    <col min="1019" max="1019" width="43.7109375" style="62" customWidth="1"/>
    <col min="1020" max="1026" width="0" style="62" hidden="1" customWidth="1"/>
    <col min="1027" max="1273" width="9.140625" style="62"/>
    <col min="1274" max="1274" width="32.42578125" style="62" customWidth="1"/>
    <col min="1275" max="1275" width="43.7109375" style="62" customWidth="1"/>
    <col min="1276" max="1282" width="0" style="62" hidden="1" customWidth="1"/>
    <col min="1283" max="1529" width="9.140625" style="62"/>
    <col min="1530" max="1530" width="32.42578125" style="62" customWidth="1"/>
    <col min="1531" max="1531" width="43.7109375" style="62" customWidth="1"/>
    <col min="1532" max="1538" width="0" style="62" hidden="1" customWidth="1"/>
    <col min="1539" max="1785" width="9.140625" style="62"/>
    <col min="1786" max="1786" width="32.42578125" style="62" customWidth="1"/>
    <col min="1787" max="1787" width="43.7109375" style="62" customWidth="1"/>
    <col min="1788" max="1794" width="0" style="62" hidden="1" customWidth="1"/>
    <col min="1795" max="2041" width="9.140625" style="62"/>
    <col min="2042" max="2042" width="32.42578125" style="62" customWidth="1"/>
    <col min="2043" max="2043" width="43.7109375" style="62" customWidth="1"/>
    <col min="2044" max="2050" width="0" style="62" hidden="1" customWidth="1"/>
    <col min="2051" max="2297" width="9.140625" style="62"/>
    <col min="2298" max="2298" width="32.42578125" style="62" customWidth="1"/>
    <col min="2299" max="2299" width="43.7109375" style="62" customWidth="1"/>
    <col min="2300" max="2306" width="0" style="62" hidden="1" customWidth="1"/>
    <col min="2307" max="2553" width="9.140625" style="62"/>
    <col min="2554" max="2554" width="32.42578125" style="62" customWidth="1"/>
    <col min="2555" max="2555" width="43.7109375" style="62" customWidth="1"/>
    <col min="2556" max="2562" width="0" style="62" hidden="1" customWidth="1"/>
    <col min="2563" max="2809" width="9.140625" style="62"/>
    <col min="2810" max="2810" width="32.42578125" style="62" customWidth="1"/>
    <col min="2811" max="2811" width="43.7109375" style="62" customWidth="1"/>
    <col min="2812" max="2818" width="0" style="62" hidden="1" customWidth="1"/>
    <col min="2819" max="3065" width="9.140625" style="62"/>
    <col min="3066" max="3066" width="32.42578125" style="62" customWidth="1"/>
    <col min="3067" max="3067" width="43.7109375" style="62" customWidth="1"/>
    <col min="3068" max="3074" width="0" style="62" hidden="1" customWidth="1"/>
    <col min="3075" max="3321" width="9.140625" style="62"/>
    <col min="3322" max="3322" width="32.42578125" style="62" customWidth="1"/>
    <col min="3323" max="3323" width="43.7109375" style="62" customWidth="1"/>
    <col min="3324" max="3330" width="0" style="62" hidden="1" customWidth="1"/>
    <col min="3331" max="3577" width="9.140625" style="62"/>
    <col min="3578" max="3578" width="32.42578125" style="62" customWidth="1"/>
    <col min="3579" max="3579" width="43.7109375" style="62" customWidth="1"/>
    <col min="3580" max="3586" width="0" style="62" hidden="1" customWidth="1"/>
    <col min="3587" max="3833" width="9.140625" style="62"/>
    <col min="3834" max="3834" width="32.42578125" style="62" customWidth="1"/>
    <col min="3835" max="3835" width="43.7109375" style="62" customWidth="1"/>
    <col min="3836" max="3842" width="0" style="62" hidden="1" customWidth="1"/>
    <col min="3843" max="4089" width="9.140625" style="62"/>
    <col min="4090" max="4090" width="32.42578125" style="62" customWidth="1"/>
    <col min="4091" max="4091" width="43.7109375" style="62" customWidth="1"/>
    <col min="4092" max="4098" width="0" style="62" hidden="1" customWidth="1"/>
    <col min="4099" max="4345" width="9.140625" style="62"/>
    <col min="4346" max="4346" width="32.42578125" style="62" customWidth="1"/>
    <col min="4347" max="4347" width="43.7109375" style="62" customWidth="1"/>
    <col min="4348" max="4354" width="0" style="62" hidden="1" customWidth="1"/>
    <col min="4355" max="4601" width="9.140625" style="62"/>
    <col min="4602" max="4602" width="32.42578125" style="62" customWidth="1"/>
    <col min="4603" max="4603" width="43.7109375" style="62" customWidth="1"/>
    <col min="4604" max="4610" width="0" style="62" hidden="1" customWidth="1"/>
    <col min="4611" max="4857" width="9.140625" style="62"/>
    <col min="4858" max="4858" width="32.42578125" style="62" customWidth="1"/>
    <col min="4859" max="4859" width="43.7109375" style="62" customWidth="1"/>
    <col min="4860" max="4866" width="0" style="62" hidden="1" customWidth="1"/>
    <col min="4867" max="5113" width="9.140625" style="62"/>
    <col min="5114" max="5114" width="32.42578125" style="62" customWidth="1"/>
    <col min="5115" max="5115" width="43.7109375" style="62" customWidth="1"/>
    <col min="5116" max="5122" width="0" style="62" hidden="1" customWidth="1"/>
    <col min="5123" max="5369" width="9.140625" style="62"/>
    <col min="5370" max="5370" width="32.42578125" style="62" customWidth="1"/>
    <col min="5371" max="5371" width="43.7109375" style="62" customWidth="1"/>
    <col min="5372" max="5378" width="0" style="62" hidden="1" customWidth="1"/>
    <col min="5379" max="5625" width="9.140625" style="62"/>
    <col min="5626" max="5626" width="32.42578125" style="62" customWidth="1"/>
    <col min="5627" max="5627" width="43.7109375" style="62" customWidth="1"/>
    <col min="5628" max="5634" width="0" style="62" hidden="1" customWidth="1"/>
    <col min="5635" max="5881" width="9.140625" style="62"/>
    <col min="5882" max="5882" width="32.42578125" style="62" customWidth="1"/>
    <col min="5883" max="5883" width="43.7109375" style="62" customWidth="1"/>
    <col min="5884" max="5890" width="0" style="62" hidden="1" customWidth="1"/>
    <col min="5891" max="6137" width="9.140625" style="62"/>
    <col min="6138" max="6138" width="32.42578125" style="62" customWidth="1"/>
    <col min="6139" max="6139" width="43.7109375" style="62" customWidth="1"/>
    <col min="6140" max="6146" width="0" style="62" hidden="1" customWidth="1"/>
    <col min="6147" max="6393" width="9.140625" style="62"/>
    <col min="6394" max="6394" width="32.42578125" style="62" customWidth="1"/>
    <col min="6395" max="6395" width="43.7109375" style="62" customWidth="1"/>
    <col min="6396" max="6402" width="0" style="62" hidden="1" customWidth="1"/>
    <col min="6403" max="6649" width="9.140625" style="62"/>
    <col min="6650" max="6650" width="32.42578125" style="62" customWidth="1"/>
    <col min="6651" max="6651" width="43.7109375" style="62" customWidth="1"/>
    <col min="6652" max="6658" width="0" style="62" hidden="1" customWidth="1"/>
    <col min="6659" max="6905" width="9.140625" style="62"/>
    <col min="6906" max="6906" width="32.42578125" style="62" customWidth="1"/>
    <col min="6907" max="6907" width="43.7109375" style="62" customWidth="1"/>
    <col min="6908" max="6914" width="0" style="62" hidden="1" customWidth="1"/>
    <col min="6915" max="7161" width="9.140625" style="62"/>
    <col min="7162" max="7162" width="32.42578125" style="62" customWidth="1"/>
    <col min="7163" max="7163" width="43.7109375" style="62" customWidth="1"/>
    <col min="7164" max="7170" width="0" style="62" hidden="1" customWidth="1"/>
    <col min="7171" max="7417" width="9.140625" style="62"/>
    <col min="7418" max="7418" width="32.42578125" style="62" customWidth="1"/>
    <col min="7419" max="7419" width="43.7109375" style="62" customWidth="1"/>
    <col min="7420" max="7426" width="0" style="62" hidden="1" customWidth="1"/>
    <col min="7427" max="7673" width="9.140625" style="62"/>
    <col min="7674" max="7674" width="32.42578125" style="62" customWidth="1"/>
    <col min="7675" max="7675" width="43.7109375" style="62" customWidth="1"/>
    <col min="7676" max="7682" width="0" style="62" hidden="1" customWidth="1"/>
    <col min="7683" max="7929" width="9.140625" style="62"/>
    <col min="7930" max="7930" width="32.42578125" style="62" customWidth="1"/>
    <col min="7931" max="7931" width="43.7109375" style="62" customWidth="1"/>
    <col min="7932" max="7938" width="0" style="62" hidden="1" customWidth="1"/>
    <col min="7939" max="8185" width="9.140625" style="62"/>
    <col min="8186" max="8186" width="32.42578125" style="62" customWidth="1"/>
    <col min="8187" max="8187" width="43.7109375" style="62" customWidth="1"/>
    <col min="8188" max="8194" width="0" style="62" hidden="1" customWidth="1"/>
    <col min="8195" max="8441" width="9.140625" style="62"/>
    <col min="8442" max="8442" width="32.42578125" style="62" customWidth="1"/>
    <col min="8443" max="8443" width="43.7109375" style="62" customWidth="1"/>
    <col min="8444" max="8450" width="0" style="62" hidden="1" customWidth="1"/>
    <col min="8451" max="8697" width="9.140625" style="62"/>
    <col min="8698" max="8698" width="32.42578125" style="62" customWidth="1"/>
    <col min="8699" max="8699" width="43.7109375" style="62" customWidth="1"/>
    <col min="8700" max="8706" width="0" style="62" hidden="1" customWidth="1"/>
    <col min="8707" max="8953" width="9.140625" style="62"/>
    <col min="8954" max="8954" width="32.42578125" style="62" customWidth="1"/>
    <col min="8955" max="8955" width="43.7109375" style="62" customWidth="1"/>
    <col min="8956" max="8962" width="0" style="62" hidden="1" customWidth="1"/>
    <col min="8963" max="9209" width="9.140625" style="62"/>
    <col min="9210" max="9210" width="32.42578125" style="62" customWidth="1"/>
    <col min="9211" max="9211" width="43.7109375" style="62" customWidth="1"/>
    <col min="9212" max="9218" width="0" style="62" hidden="1" customWidth="1"/>
    <col min="9219" max="9465" width="9.140625" style="62"/>
    <col min="9466" max="9466" width="32.42578125" style="62" customWidth="1"/>
    <col min="9467" max="9467" width="43.7109375" style="62" customWidth="1"/>
    <col min="9468" max="9474" width="0" style="62" hidden="1" customWidth="1"/>
    <col min="9475" max="9721" width="9.140625" style="62"/>
    <col min="9722" max="9722" width="32.42578125" style="62" customWidth="1"/>
    <col min="9723" max="9723" width="43.7109375" style="62" customWidth="1"/>
    <col min="9724" max="9730" width="0" style="62" hidden="1" customWidth="1"/>
    <col min="9731" max="9977" width="9.140625" style="62"/>
    <col min="9978" max="9978" width="32.42578125" style="62" customWidth="1"/>
    <col min="9979" max="9979" width="43.7109375" style="62" customWidth="1"/>
    <col min="9980" max="9986" width="0" style="62" hidden="1" customWidth="1"/>
    <col min="9987" max="10233" width="9.140625" style="62"/>
    <col min="10234" max="10234" width="32.42578125" style="62" customWidth="1"/>
    <col min="10235" max="10235" width="43.7109375" style="62" customWidth="1"/>
    <col min="10236" max="10242" width="0" style="62" hidden="1" customWidth="1"/>
    <col min="10243" max="10489" width="9.140625" style="62"/>
    <col min="10490" max="10490" width="32.42578125" style="62" customWidth="1"/>
    <col min="10491" max="10491" width="43.7109375" style="62" customWidth="1"/>
    <col min="10492" max="10498" width="0" style="62" hidden="1" customWidth="1"/>
    <col min="10499" max="10745" width="9.140625" style="62"/>
    <col min="10746" max="10746" width="32.42578125" style="62" customWidth="1"/>
    <col min="10747" max="10747" width="43.7109375" style="62" customWidth="1"/>
    <col min="10748" max="10754" width="0" style="62" hidden="1" customWidth="1"/>
    <col min="10755" max="11001" width="9.140625" style="62"/>
    <col min="11002" max="11002" width="32.42578125" style="62" customWidth="1"/>
    <col min="11003" max="11003" width="43.7109375" style="62" customWidth="1"/>
    <col min="11004" max="11010" width="0" style="62" hidden="1" customWidth="1"/>
    <col min="11011" max="11257" width="9.140625" style="62"/>
    <col min="11258" max="11258" width="32.42578125" style="62" customWidth="1"/>
    <col min="11259" max="11259" width="43.7109375" style="62" customWidth="1"/>
    <col min="11260" max="11266" width="0" style="62" hidden="1" customWidth="1"/>
    <col min="11267" max="11513" width="9.140625" style="62"/>
    <col min="11514" max="11514" width="32.42578125" style="62" customWidth="1"/>
    <col min="11515" max="11515" width="43.7109375" style="62" customWidth="1"/>
    <col min="11516" max="11522" width="0" style="62" hidden="1" customWidth="1"/>
    <col min="11523" max="11769" width="9.140625" style="62"/>
    <col min="11770" max="11770" width="32.42578125" style="62" customWidth="1"/>
    <col min="11771" max="11771" width="43.7109375" style="62" customWidth="1"/>
    <col min="11772" max="11778" width="0" style="62" hidden="1" customWidth="1"/>
    <col min="11779" max="12025" width="9.140625" style="62"/>
    <col min="12026" max="12026" width="32.42578125" style="62" customWidth="1"/>
    <col min="12027" max="12027" width="43.7109375" style="62" customWidth="1"/>
    <col min="12028" max="12034" width="0" style="62" hidden="1" customWidth="1"/>
    <col min="12035" max="12281" width="9.140625" style="62"/>
    <col min="12282" max="12282" width="32.42578125" style="62" customWidth="1"/>
    <col min="12283" max="12283" width="43.7109375" style="62" customWidth="1"/>
    <col min="12284" max="12290" width="0" style="62" hidden="1" customWidth="1"/>
    <col min="12291" max="12537" width="9.140625" style="62"/>
    <col min="12538" max="12538" width="32.42578125" style="62" customWidth="1"/>
    <col min="12539" max="12539" width="43.7109375" style="62" customWidth="1"/>
    <col min="12540" max="12546" width="0" style="62" hidden="1" customWidth="1"/>
    <col min="12547" max="12793" width="9.140625" style="62"/>
    <col min="12794" max="12794" width="32.42578125" style="62" customWidth="1"/>
    <col min="12795" max="12795" width="43.7109375" style="62" customWidth="1"/>
    <col min="12796" max="12802" width="0" style="62" hidden="1" customWidth="1"/>
    <col min="12803" max="13049" width="9.140625" style="62"/>
    <col min="13050" max="13050" width="32.42578125" style="62" customWidth="1"/>
    <col min="13051" max="13051" width="43.7109375" style="62" customWidth="1"/>
    <col min="13052" max="13058" width="0" style="62" hidden="1" customWidth="1"/>
    <col min="13059" max="13305" width="9.140625" style="62"/>
    <col min="13306" max="13306" width="32.42578125" style="62" customWidth="1"/>
    <col min="13307" max="13307" width="43.7109375" style="62" customWidth="1"/>
    <col min="13308" max="13314" width="0" style="62" hidden="1" customWidth="1"/>
    <col min="13315" max="13561" width="9.140625" style="62"/>
    <col min="13562" max="13562" width="32.42578125" style="62" customWidth="1"/>
    <col min="13563" max="13563" width="43.7109375" style="62" customWidth="1"/>
    <col min="13564" max="13570" width="0" style="62" hidden="1" customWidth="1"/>
    <col min="13571" max="13817" width="9.140625" style="62"/>
    <col min="13818" max="13818" width="32.42578125" style="62" customWidth="1"/>
    <col min="13819" max="13819" width="43.7109375" style="62" customWidth="1"/>
    <col min="13820" max="13826" width="0" style="62" hidden="1" customWidth="1"/>
    <col min="13827" max="14073" width="9.140625" style="62"/>
    <col min="14074" max="14074" width="32.42578125" style="62" customWidth="1"/>
    <col min="14075" max="14075" width="43.7109375" style="62" customWidth="1"/>
    <col min="14076" max="14082" width="0" style="62" hidden="1" customWidth="1"/>
    <col min="14083" max="14329" width="9.140625" style="62"/>
    <col min="14330" max="14330" width="32.42578125" style="62" customWidth="1"/>
    <col min="14331" max="14331" width="43.7109375" style="62" customWidth="1"/>
    <col min="14332" max="14338" width="0" style="62" hidden="1" customWidth="1"/>
    <col min="14339" max="14585" width="9.140625" style="62"/>
    <col min="14586" max="14586" width="32.42578125" style="62" customWidth="1"/>
    <col min="14587" max="14587" width="43.7109375" style="62" customWidth="1"/>
    <col min="14588" max="14594" width="0" style="62" hidden="1" customWidth="1"/>
    <col min="14595" max="14841" width="9.140625" style="62"/>
    <col min="14842" max="14842" width="32.42578125" style="62" customWidth="1"/>
    <col min="14843" max="14843" width="43.7109375" style="62" customWidth="1"/>
    <col min="14844" max="14850" width="0" style="62" hidden="1" customWidth="1"/>
    <col min="14851" max="15097" width="9.140625" style="62"/>
    <col min="15098" max="15098" width="32.42578125" style="62" customWidth="1"/>
    <col min="15099" max="15099" width="43.7109375" style="62" customWidth="1"/>
    <col min="15100" max="15106" width="0" style="62" hidden="1" customWidth="1"/>
    <col min="15107" max="15353" width="9.140625" style="62"/>
    <col min="15354" max="15354" width="32.42578125" style="62" customWidth="1"/>
    <col min="15355" max="15355" width="43.7109375" style="62" customWidth="1"/>
    <col min="15356" max="15362" width="0" style="62" hidden="1" customWidth="1"/>
    <col min="15363" max="15609" width="9.140625" style="62"/>
    <col min="15610" max="15610" width="32.42578125" style="62" customWidth="1"/>
    <col min="15611" max="15611" width="43.7109375" style="62" customWidth="1"/>
    <col min="15612" max="15618" width="0" style="62" hidden="1" customWidth="1"/>
    <col min="15619" max="15865" width="9.140625" style="62"/>
    <col min="15866" max="15866" width="32.42578125" style="62" customWidth="1"/>
    <col min="15867" max="15867" width="43.7109375" style="62" customWidth="1"/>
    <col min="15868" max="15874" width="0" style="62" hidden="1" customWidth="1"/>
    <col min="15875" max="16121" width="9.140625" style="62"/>
    <col min="16122" max="16122" width="32.42578125" style="62" customWidth="1"/>
    <col min="16123" max="16123" width="43.7109375" style="62" customWidth="1"/>
    <col min="16124" max="16130" width="0" style="62" hidden="1" customWidth="1"/>
    <col min="16131" max="16384" width="9.140625" style="62"/>
  </cols>
  <sheetData>
    <row r="1" spans="1:4" customFormat="1" ht="15.75" customHeight="1">
      <c r="A1" s="409" t="s">
        <v>704</v>
      </c>
      <c r="B1" s="409"/>
      <c r="C1" s="409"/>
      <c r="D1" s="409"/>
    </row>
    <row r="2" spans="1:4" customFormat="1" ht="18" customHeight="1">
      <c r="A2" s="374" t="s">
        <v>560</v>
      </c>
      <c r="B2" s="374"/>
      <c r="C2" s="374"/>
      <c r="D2" s="374"/>
    </row>
    <row r="3" spans="1:4" customFormat="1" ht="18" customHeight="1">
      <c r="A3" s="374" t="s">
        <v>1</v>
      </c>
      <c r="B3" s="374"/>
      <c r="C3" s="374"/>
      <c r="D3" s="374"/>
    </row>
    <row r="4" spans="1:4" customFormat="1" ht="18" customHeight="1">
      <c r="A4" s="374" t="s">
        <v>2</v>
      </c>
      <c r="B4" s="374"/>
      <c r="C4" s="374"/>
      <c r="D4" s="374"/>
    </row>
    <row r="5" spans="1:4" customFormat="1" ht="15.75" customHeight="1">
      <c r="A5" s="132"/>
      <c r="B5" s="374" t="s">
        <v>714</v>
      </c>
      <c r="C5" s="374"/>
      <c r="D5" s="374"/>
    </row>
    <row r="6" spans="1:4" customFormat="1" ht="15.75" customHeight="1">
      <c r="A6" s="132"/>
      <c r="B6" s="272"/>
      <c r="C6" s="294"/>
      <c r="D6" s="294"/>
    </row>
    <row r="7" spans="1:4">
      <c r="A7" s="408" t="s">
        <v>561</v>
      </c>
      <c r="B7" s="408"/>
    </row>
    <row r="8" spans="1:4" ht="54.75" customHeight="1">
      <c r="A8" s="410" t="s">
        <v>715</v>
      </c>
      <c r="B8" s="410"/>
      <c r="C8" s="410"/>
      <c r="D8" s="410"/>
    </row>
    <row r="9" spans="1:4">
      <c r="A9" s="407"/>
      <c r="B9" s="407"/>
    </row>
    <row r="10" spans="1:4">
      <c r="B10" s="90"/>
      <c r="C10" s="90" t="s">
        <v>562</v>
      </c>
      <c r="D10" s="90"/>
    </row>
    <row r="11" spans="1:4" ht="12.75" customHeight="1">
      <c r="A11" s="411" t="s">
        <v>563</v>
      </c>
      <c r="B11" s="414" t="s">
        <v>429</v>
      </c>
      <c r="C11" s="414" t="s">
        <v>711</v>
      </c>
      <c r="D11" s="414" t="s">
        <v>710</v>
      </c>
    </row>
    <row r="12" spans="1:4" ht="16.5" customHeight="1">
      <c r="A12" s="412"/>
      <c r="B12" s="414"/>
      <c r="C12" s="414"/>
      <c r="D12" s="414"/>
    </row>
    <row r="13" spans="1:4" ht="19.5" customHeight="1">
      <c r="A13" s="413"/>
      <c r="B13" s="414"/>
      <c r="C13" s="414"/>
      <c r="D13" s="414"/>
    </row>
    <row r="14" spans="1:4" s="93" customFormat="1" ht="18" hidden="1" customHeight="1">
      <c r="A14" s="91"/>
      <c r="B14" s="92"/>
      <c r="C14" s="296"/>
      <c r="D14" s="296"/>
    </row>
    <row r="15" spans="1:4" ht="18" customHeight="1">
      <c r="A15" s="97" t="s">
        <v>565</v>
      </c>
      <c r="B15" s="297">
        <f>105.29</f>
        <v>105.29</v>
      </c>
      <c r="C15" s="298">
        <v>104.21825</v>
      </c>
      <c r="D15" s="298">
        <f>C15/B15*100</f>
        <v>98.982097065248354</v>
      </c>
    </row>
    <row r="16" spans="1:4" ht="18.75" customHeight="1">
      <c r="A16" s="97" t="s">
        <v>566</v>
      </c>
      <c r="B16" s="297">
        <v>113.35</v>
      </c>
      <c r="C16" s="299">
        <v>113.35</v>
      </c>
      <c r="D16" s="299">
        <f t="shared" ref="D16:D19" si="0">C16/B16*100</f>
        <v>100</v>
      </c>
    </row>
    <row r="17" spans="1:4" ht="20.25" customHeight="1">
      <c r="A17" s="97" t="s">
        <v>567</v>
      </c>
      <c r="B17" s="297">
        <v>130.96</v>
      </c>
      <c r="C17" s="299">
        <v>130.96</v>
      </c>
      <c r="D17" s="299">
        <f t="shared" si="0"/>
        <v>100</v>
      </c>
    </row>
    <row r="18" spans="1:4" ht="18" customHeight="1">
      <c r="A18" s="97" t="s">
        <v>568</v>
      </c>
      <c r="B18" s="95">
        <v>111.61</v>
      </c>
      <c r="C18" s="299">
        <f>111.61-0.135</f>
        <v>111.47499999999999</v>
      </c>
      <c r="D18" s="298">
        <f t="shared" si="0"/>
        <v>99.879043096496716</v>
      </c>
    </row>
    <row r="19" spans="1:4" ht="19.5" customHeight="1">
      <c r="A19" s="98" t="s">
        <v>434</v>
      </c>
      <c r="B19" s="300">
        <f t="shared" ref="B19:C19" si="1">SUM(B14:B18)</f>
        <v>461.21000000000004</v>
      </c>
      <c r="C19" s="283">
        <f t="shared" si="1"/>
        <v>460.00324999999998</v>
      </c>
      <c r="D19" s="301">
        <f t="shared" si="0"/>
        <v>99.738351293337075</v>
      </c>
    </row>
  </sheetData>
  <mergeCells count="12">
    <mergeCell ref="A8:D8"/>
    <mergeCell ref="A9:B9"/>
    <mergeCell ref="A11:A13"/>
    <mergeCell ref="B11:B13"/>
    <mergeCell ref="C11:C13"/>
    <mergeCell ref="D11:D13"/>
    <mergeCell ref="A7:B7"/>
    <mergeCell ref="A1:D1"/>
    <mergeCell ref="A2:D2"/>
    <mergeCell ref="A3:D3"/>
    <mergeCell ref="A4:D4"/>
    <mergeCell ref="B5:D5"/>
  </mergeCells>
  <pageMargins left="1.1811023622047245" right="1.1811023622047245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G19"/>
  <sheetViews>
    <sheetView workbookViewId="0">
      <selection activeCell="A2" sqref="A2:D2"/>
    </sheetView>
  </sheetViews>
  <sheetFormatPr defaultRowHeight="15.75"/>
  <cols>
    <col min="1" max="1" width="40.85546875" style="62" customWidth="1"/>
    <col min="2" max="2" width="22.140625" style="62" customWidth="1"/>
    <col min="3" max="4" width="17" style="62" customWidth="1"/>
    <col min="5" max="5" width="15.7109375" style="62" customWidth="1"/>
    <col min="6" max="6" width="23.28515625" style="62" customWidth="1"/>
    <col min="7" max="256" width="9.140625" style="62"/>
    <col min="257" max="257" width="40.85546875" style="62" customWidth="1"/>
    <col min="258" max="258" width="41.85546875" style="62" customWidth="1"/>
    <col min="259" max="262" width="0" style="62" hidden="1" customWidth="1"/>
    <col min="263" max="512" width="9.140625" style="62"/>
    <col min="513" max="513" width="40.85546875" style="62" customWidth="1"/>
    <col min="514" max="514" width="41.85546875" style="62" customWidth="1"/>
    <col min="515" max="518" width="0" style="62" hidden="1" customWidth="1"/>
    <col min="519" max="768" width="9.140625" style="62"/>
    <col min="769" max="769" width="40.85546875" style="62" customWidth="1"/>
    <col min="770" max="770" width="41.85546875" style="62" customWidth="1"/>
    <col min="771" max="774" width="0" style="62" hidden="1" customWidth="1"/>
    <col min="775" max="1024" width="9.140625" style="62"/>
    <col min="1025" max="1025" width="40.85546875" style="62" customWidth="1"/>
    <col min="1026" max="1026" width="41.85546875" style="62" customWidth="1"/>
    <col min="1027" max="1030" width="0" style="62" hidden="1" customWidth="1"/>
    <col min="1031" max="1280" width="9.140625" style="62"/>
    <col min="1281" max="1281" width="40.85546875" style="62" customWidth="1"/>
    <col min="1282" max="1282" width="41.85546875" style="62" customWidth="1"/>
    <col min="1283" max="1286" width="0" style="62" hidden="1" customWidth="1"/>
    <col min="1287" max="1536" width="9.140625" style="62"/>
    <col min="1537" max="1537" width="40.85546875" style="62" customWidth="1"/>
    <col min="1538" max="1538" width="41.85546875" style="62" customWidth="1"/>
    <col min="1539" max="1542" width="0" style="62" hidden="1" customWidth="1"/>
    <col min="1543" max="1792" width="9.140625" style="62"/>
    <col min="1793" max="1793" width="40.85546875" style="62" customWidth="1"/>
    <col min="1794" max="1794" width="41.85546875" style="62" customWidth="1"/>
    <col min="1795" max="1798" width="0" style="62" hidden="1" customWidth="1"/>
    <col min="1799" max="2048" width="9.140625" style="62"/>
    <col min="2049" max="2049" width="40.85546875" style="62" customWidth="1"/>
    <col min="2050" max="2050" width="41.85546875" style="62" customWidth="1"/>
    <col min="2051" max="2054" width="0" style="62" hidden="1" customWidth="1"/>
    <col min="2055" max="2304" width="9.140625" style="62"/>
    <col min="2305" max="2305" width="40.85546875" style="62" customWidth="1"/>
    <col min="2306" max="2306" width="41.85546875" style="62" customWidth="1"/>
    <col min="2307" max="2310" width="0" style="62" hidden="1" customWidth="1"/>
    <col min="2311" max="2560" width="9.140625" style="62"/>
    <col min="2561" max="2561" width="40.85546875" style="62" customWidth="1"/>
    <col min="2562" max="2562" width="41.85546875" style="62" customWidth="1"/>
    <col min="2563" max="2566" width="0" style="62" hidden="1" customWidth="1"/>
    <col min="2567" max="2816" width="9.140625" style="62"/>
    <col min="2817" max="2817" width="40.85546875" style="62" customWidth="1"/>
    <col min="2818" max="2818" width="41.85546875" style="62" customWidth="1"/>
    <col min="2819" max="2822" width="0" style="62" hidden="1" customWidth="1"/>
    <col min="2823" max="3072" width="9.140625" style="62"/>
    <col min="3073" max="3073" width="40.85546875" style="62" customWidth="1"/>
    <col min="3074" max="3074" width="41.85546875" style="62" customWidth="1"/>
    <col min="3075" max="3078" width="0" style="62" hidden="1" customWidth="1"/>
    <col min="3079" max="3328" width="9.140625" style="62"/>
    <col min="3329" max="3329" width="40.85546875" style="62" customWidth="1"/>
    <col min="3330" max="3330" width="41.85546875" style="62" customWidth="1"/>
    <col min="3331" max="3334" width="0" style="62" hidden="1" customWidth="1"/>
    <col min="3335" max="3584" width="9.140625" style="62"/>
    <col min="3585" max="3585" width="40.85546875" style="62" customWidth="1"/>
    <col min="3586" max="3586" width="41.85546875" style="62" customWidth="1"/>
    <col min="3587" max="3590" width="0" style="62" hidden="1" customWidth="1"/>
    <col min="3591" max="3840" width="9.140625" style="62"/>
    <col min="3841" max="3841" width="40.85546875" style="62" customWidth="1"/>
    <col min="3842" max="3842" width="41.85546875" style="62" customWidth="1"/>
    <col min="3843" max="3846" width="0" style="62" hidden="1" customWidth="1"/>
    <col min="3847" max="4096" width="9.140625" style="62"/>
    <col min="4097" max="4097" width="40.85546875" style="62" customWidth="1"/>
    <col min="4098" max="4098" width="41.85546875" style="62" customWidth="1"/>
    <col min="4099" max="4102" width="0" style="62" hidden="1" customWidth="1"/>
    <col min="4103" max="4352" width="9.140625" style="62"/>
    <col min="4353" max="4353" width="40.85546875" style="62" customWidth="1"/>
    <col min="4354" max="4354" width="41.85546875" style="62" customWidth="1"/>
    <col min="4355" max="4358" width="0" style="62" hidden="1" customWidth="1"/>
    <col min="4359" max="4608" width="9.140625" style="62"/>
    <col min="4609" max="4609" width="40.85546875" style="62" customWidth="1"/>
    <col min="4610" max="4610" width="41.85546875" style="62" customWidth="1"/>
    <col min="4611" max="4614" width="0" style="62" hidden="1" customWidth="1"/>
    <col min="4615" max="4864" width="9.140625" style="62"/>
    <col min="4865" max="4865" width="40.85546875" style="62" customWidth="1"/>
    <col min="4866" max="4866" width="41.85546875" style="62" customWidth="1"/>
    <col min="4867" max="4870" width="0" style="62" hidden="1" customWidth="1"/>
    <col min="4871" max="5120" width="9.140625" style="62"/>
    <col min="5121" max="5121" width="40.85546875" style="62" customWidth="1"/>
    <col min="5122" max="5122" width="41.85546875" style="62" customWidth="1"/>
    <col min="5123" max="5126" width="0" style="62" hidden="1" customWidth="1"/>
    <col min="5127" max="5376" width="9.140625" style="62"/>
    <col min="5377" max="5377" width="40.85546875" style="62" customWidth="1"/>
    <col min="5378" max="5378" width="41.85546875" style="62" customWidth="1"/>
    <col min="5379" max="5382" width="0" style="62" hidden="1" customWidth="1"/>
    <col min="5383" max="5632" width="9.140625" style="62"/>
    <col min="5633" max="5633" width="40.85546875" style="62" customWidth="1"/>
    <col min="5634" max="5634" width="41.85546875" style="62" customWidth="1"/>
    <col min="5635" max="5638" width="0" style="62" hidden="1" customWidth="1"/>
    <col min="5639" max="5888" width="9.140625" style="62"/>
    <col min="5889" max="5889" width="40.85546875" style="62" customWidth="1"/>
    <col min="5890" max="5890" width="41.85546875" style="62" customWidth="1"/>
    <col min="5891" max="5894" width="0" style="62" hidden="1" customWidth="1"/>
    <col min="5895" max="6144" width="9.140625" style="62"/>
    <col min="6145" max="6145" width="40.85546875" style="62" customWidth="1"/>
    <col min="6146" max="6146" width="41.85546875" style="62" customWidth="1"/>
    <col min="6147" max="6150" width="0" style="62" hidden="1" customWidth="1"/>
    <col min="6151" max="6400" width="9.140625" style="62"/>
    <col min="6401" max="6401" width="40.85546875" style="62" customWidth="1"/>
    <col min="6402" max="6402" width="41.85546875" style="62" customWidth="1"/>
    <col min="6403" max="6406" width="0" style="62" hidden="1" customWidth="1"/>
    <col min="6407" max="6656" width="9.140625" style="62"/>
    <col min="6657" max="6657" width="40.85546875" style="62" customWidth="1"/>
    <col min="6658" max="6658" width="41.85546875" style="62" customWidth="1"/>
    <col min="6659" max="6662" width="0" style="62" hidden="1" customWidth="1"/>
    <col min="6663" max="6912" width="9.140625" style="62"/>
    <col min="6913" max="6913" width="40.85546875" style="62" customWidth="1"/>
    <col min="6914" max="6914" width="41.85546875" style="62" customWidth="1"/>
    <col min="6915" max="6918" width="0" style="62" hidden="1" customWidth="1"/>
    <col min="6919" max="7168" width="9.140625" style="62"/>
    <col min="7169" max="7169" width="40.85546875" style="62" customWidth="1"/>
    <col min="7170" max="7170" width="41.85546875" style="62" customWidth="1"/>
    <col min="7171" max="7174" width="0" style="62" hidden="1" customWidth="1"/>
    <col min="7175" max="7424" width="9.140625" style="62"/>
    <col min="7425" max="7425" width="40.85546875" style="62" customWidth="1"/>
    <col min="7426" max="7426" width="41.85546875" style="62" customWidth="1"/>
    <col min="7427" max="7430" width="0" style="62" hidden="1" customWidth="1"/>
    <col min="7431" max="7680" width="9.140625" style="62"/>
    <col min="7681" max="7681" width="40.85546875" style="62" customWidth="1"/>
    <col min="7682" max="7682" width="41.85546875" style="62" customWidth="1"/>
    <col min="7683" max="7686" width="0" style="62" hidden="1" customWidth="1"/>
    <col min="7687" max="7936" width="9.140625" style="62"/>
    <col min="7937" max="7937" width="40.85546875" style="62" customWidth="1"/>
    <col min="7938" max="7938" width="41.85546875" style="62" customWidth="1"/>
    <col min="7939" max="7942" width="0" style="62" hidden="1" customWidth="1"/>
    <col min="7943" max="8192" width="9.140625" style="62"/>
    <col min="8193" max="8193" width="40.85546875" style="62" customWidth="1"/>
    <col min="8194" max="8194" width="41.85546875" style="62" customWidth="1"/>
    <col min="8195" max="8198" width="0" style="62" hidden="1" customWidth="1"/>
    <col min="8199" max="8448" width="9.140625" style="62"/>
    <col min="8449" max="8449" width="40.85546875" style="62" customWidth="1"/>
    <col min="8450" max="8450" width="41.85546875" style="62" customWidth="1"/>
    <col min="8451" max="8454" width="0" style="62" hidden="1" customWidth="1"/>
    <col min="8455" max="8704" width="9.140625" style="62"/>
    <col min="8705" max="8705" width="40.85546875" style="62" customWidth="1"/>
    <col min="8706" max="8706" width="41.85546875" style="62" customWidth="1"/>
    <col min="8707" max="8710" width="0" style="62" hidden="1" customWidth="1"/>
    <col min="8711" max="8960" width="9.140625" style="62"/>
    <col min="8961" max="8961" width="40.85546875" style="62" customWidth="1"/>
    <col min="8962" max="8962" width="41.85546875" style="62" customWidth="1"/>
    <col min="8963" max="8966" width="0" style="62" hidden="1" customWidth="1"/>
    <col min="8967" max="9216" width="9.140625" style="62"/>
    <col min="9217" max="9217" width="40.85546875" style="62" customWidth="1"/>
    <col min="9218" max="9218" width="41.85546875" style="62" customWidth="1"/>
    <col min="9219" max="9222" width="0" style="62" hidden="1" customWidth="1"/>
    <col min="9223" max="9472" width="9.140625" style="62"/>
    <col min="9473" max="9473" width="40.85546875" style="62" customWidth="1"/>
    <col min="9474" max="9474" width="41.85546875" style="62" customWidth="1"/>
    <col min="9475" max="9478" width="0" style="62" hidden="1" customWidth="1"/>
    <col min="9479" max="9728" width="9.140625" style="62"/>
    <col min="9729" max="9729" width="40.85546875" style="62" customWidth="1"/>
    <col min="9730" max="9730" width="41.85546875" style="62" customWidth="1"/>
    <col min="9731" max="9734" width="0" style="62" hidden="1" customWidth="1"/>
    <col min="9735" max="9984" width="9.140625" style="62"/>
    <col min="9985" max="9985" width="40.85546875" style="62" customWidth="1"/>
    <col min="9986" max="9986" width="41.85546875" style="62" customWidth="1"/>
    <col min="9987" max="9990" width="0" style="62" hidden="1" customWidth="1"/>
    <col min="9991" max="10240" width="9.140625" style="62"/>
    <col min="10241" max="10241" width="40.85546875" style="62" customWidth="1"/>
    <col min="10242" max="10242" width="41.85546875" style="62" customWidth="1"/>
    <col min="10243" max="10246" width="0" style="62" hidden="1" customWidth="1"/>
    <col min="10247" max="10496" width="9.140625" style="62"/>
    <col min="10497" max="10497" width="40.85546875" style="62" customWidth="1"/>
    <col min="10498" max="10498" width="41.85546875" style="62" customWidth="1"/>
    <col min="10499" max="10502" width="0" style="62" hidden="1" customWidth="1"/>
    <col min="10503" max="10752" width="9.140625" style="62"/>
    <col min="10753" max="10753" width="40.85546875" style="62" customWidth="1"/>
    <col min="10754" max="10754" width="41.85546875" style="62" customWidth="1"/>
    <col min="10755" max="10758" width="0" style="62" hidden="1" customWidth="1"/>
    <col min="10759" max="11008" width="9.140625" style="62"/>
    <col min="11009" max="11009" width="40.85546875" style="62" customWidth="1"/>
    <col min="11010" max="11010" width="41.85546875" style="62" customWidth="1"/>
    <col min="11011" max="11014" width="0" style="62" hidden="1" customWidth="1"/>
    <col min="11015" max="11264" width="9.140625" style="62"/>
    <col min="11265" max="11265" width="40.85546875" style="62" customWidth="1"/>
    <col min="11266" max="11266" width="41.85546875" style="62" customWidth="1"/>
    <col min="11267" max="11270" width="0" style="62" hidden="1" customWidth="1"/>
    <col min="11271" max="11520" width="9.140625" style="62"/>
    <col min="11521" max="11521" width="40.85546875" style="62" customWidth="1"/>
    <col min="11522" max="11522" width="41.85546875" style="62" customWidth="1"/>
    <col min="11523" max="11526" width="0" style="62" hidden="1" customWidth="1"/>
    <col min="11527" max="11776" width="9.140625" style="62"/>
    <col min="11777" max="11777" width="40.85546875" style="62" customWidth="1"/>
    <col min="11778" max="11778" width="41.85546875" style="62" customWidth="1"/>
    <col min="11779" max="11782" width="0" style="62" hidden="1" customWidth="1"/>
    <col min="11783" max="12032" width="9.140625" style="62"/>
    <col min="12033" max="12033" width="40.85546875" style="62" customWidth="1"/>
    <col min="12034" max="12034" width="41.85546875" style="62" customWidth="1"/>
    <col min="12035" max="12038" width="0" style="62" hidden="1" customWidth="1"/>
    <col min="12039" max="12288" width="9.140625" style="62"/>
    <col min="12289" max="12289" width="40.85546875" style="62" customWidth="1"/>
    <col min="12290" max="12290" width="41.85546875" style="62" customWidth="1"/>
    <col min="12291" max="12294" width="0" style="62" hidden="1" customWidth="1"/>
    <col min="12295" max="12544" width="9.140625" style="62"/>
    <col min="12545" max="12545" width="40.85546875" style="62" customWidth="1"/>
    <col min="12546" max="12546" width="41.85546875" style="62" customWidth="1"/>
    <col min="12547" max="12550" width="0" style="62" hidden="1" customWidth="1"/>
    <col min="12551" max="12800" width="9.140625" style="62"/>
    <col min="12801" max="12801" width="40.85546875" style="62" customWidth="1"/>
    <col min="12802" max="12802" width="41.85546875" style="62" customWidth="1"/>
    <col min="12803" max="12806" width="0" style="62" hidden="1" customWidth="1"/>
    <col min="12807" max="13056" width="9.140625" style="62"/>
    <col min="13057" max="13057" width="40.85546875" style="62" customWidth="1"/>
    <col min="13058" max="13058" width="41.85546875" style="62" customWidth="1"/>
    <col min="13059" max="13062" width="0" style="62" hidden="1" customWidth="1"/>
    <col min="13063" max="13312" width="9.140625" style="62"/>
    <col min="13313" max="13313" width="40.85546875" style="62" customWidth="1"/>
    <col min="13314" max="13314" width="41.85546875" style="62" customWidth="1"/>
    <col min="13315" max="13318" width="0" style="62" hidden="1" customWidth="1"/>
    <col min="13319" max="13568" width="9.140625" style="62"/>
    <col min="13569" max="13569" width="40.85546875" style="62" customWidth="1"/>
    <col min="13570" max="13570" width="41.85546875" style="62" customWidth="1"/>
    <col min="13571" max="13574" width="0" style="62" hidden="1" customWidth="1"/>
    <col min="13575" max="13824" width="9.140625" style="62"/>
    <col min="13825" max="13825" width="40.85546875" style="62" customWidth="1"/>
    <col min="13826" max="13826" width="41.85546875" style="62" customWidth="1"/>
    <col min="13827" max="13830" width="0" style="62" hidden="1" customWidth="1"/>
    <col min="13831" max="14080" width="9.140625" style="62"/>
    <col min="14081" max="14081" width="40.85546875" style="62" customWidth="1"/>
    <col min="14082" max="14082" width="41.85546875" style="62" customWidth="1"/>
    <col min="14083" max="14086" width="0" style="62" hidden="1" customWidth="1"/>
    <col min="14087" max="14336" width="9.140625" style="62"/>
    <col min="14337" max="14337" width="40.85546875" style="62" customWidth="1"/>
    <col min="14338" max="14338" width="41.85546875" style="62" customWidth="1"/>
    <col min="14339" max="14342" width="0" style="62" hidden="1" customWidth="1"/>
    <col min="14343" max="14592" width="9.140625" style="62"/>
    <col min="14593" max="14593" width="40.85546875" style="62" customWidth="1"/>
    <col min="14594" max="14594" width="41.85546875" style="62" customWidth="1"/>
    <col min="14595" max="14598" width="0" style="62" hidden="1" customWidth="1"/>
    <col min="14599" max="14848" width="9.140625" style="62"/>
    <col min="14849" max="14849" width="40.85546875" style="62" customWidth="1"/>
    <col min="14850" max="14850" width="41.85546875" style="62" customWidth="1"/>
    <col min="14851" max="14854" width="0" style="62" hidden="1" customWidth="1"/>
    <col min="14855" max="15104" width="9.140625" style="62"/>
    <col min="15105" max="15105" width="40.85546875" style="62" customWidth="1"/>
    <col min="15106" max="15106" width="41.85546875" style="62" customWidth="1"/>
    <col min="15107" max="15110" width="0" style="62" hidden="1" customWidth="1"/>
    <col min="15111" max="15360" width="9.140625" style="62"/>
    <col min="15361" max="15361" width="40.85546875" style="62" customWidth="1"/>
    <col min="15362" max="15362" width="41.85546875" style="62" customWidth="1"/>
    <col min="15363" max="15366" width="0" style="62" hidden="1" customWidth="1"/>
    <col min="15367" max="15616" width="9.140625" style="62"/>
    <col min="15617" max="15617" width="40.85546875" style="62" customWidth="1"/>
    <col min="15618" max="15618" width="41.85546875" style="62" customWidth="1"/>
    <col min="15619" max="15622" width="0" style="62" hidden="1" customWidth="1"/>
    <col min="15623" max="15872" width="9.140625" style="62"/>
    <col min="15873" max="15873" width="40.85546875" style="62" customWidth="1"/>
    <col min="15874" max="15874" width="41.85546875" style="62" customWidth="1"/>
    <col min="15875" max="15878" width="0" style="62" hidden="1" customWidth="1"/>
    <col min="15879" max="16128" width="9.140625" style="62"/>
    <col min="16129" max="16129" width="40.85546875" style="62" customWidth="1"/>
    <col min="16130" max="16130" width="41.85546875" style="62" customWidth="1"/>
    <col min="16131" max="16134" width="0" style="62" hidden="1" customWidth="1"/>
    <col min="16135" max="16384" width="9.140625" style="62"/>
  </cols>
  <sheetData>
    <row r="1" spans="1:7" customFormat="1" ht="15.75" customHeight="1">
      <c r="A1" s="409" t="s">
        <v>705</v>
      </c>
      <c r="B1" s="409"/>
      <c r="C1" s="409"/>
      <c r="D1" s="409"/>
      <c r="E1" s="259"/>
      <c r="F1" s="259"/>
    </row>
    <row r="2" spans="1:7" customFormat="1" ht="18" customHeight="1">
      <c r="A2" s="374" t="s">
        <v>427</v>
      </c>
      <c r="B2" s="374"/>
      <c r="C2" s="374"/>
      <c r="D2" s="374"/>
      <c r="E2" s="260"/>
    </row>
    <row r="3" spans="1:7" customFormat="1" ht="18" customHeight="1">
      <c r="A3" s="374" t="s">
        <v>1</v>
      </c>
      <c r="B3" s="374"/>
      <c r="C3" s="374"/>
      <c r="D3" s="374"/>
      <c r="E3" s="260"/>
    </row>
    <row r="4" spans="1:7" customFormat="1" ht="18" customHeight="1">
      <c r="A4" s="374" t="s">
        <v>445</v>
      </c>
      <c r="B4" s="374"/>
      <c r="C4" s="374"/>
      <c r="D4" s="374"/>
      <c r="E4" s="260"/>
    </row>
    <row r="5" spans="1:7" customFormat="1" ht="15.75" customHeight="1">
      <c r="A5" s="374" t="s">
        <v>701</v>
      </c>
      <c r="B5" s="374"/>
      <c r="C5" s="374"/>
      <c r="D5" s="374"/>
      <c r="E5" s="260"/>
    </row>
    <row r="6" spans="1:7" ht="20.25" customHeight="1">
      <c r="B6" s="245"/>
      <c r="C6" s="245"/>
      <c r="D6" s="245"/>
    </row>
    <row r="7" spans="1:7">
      <c r="A7" s="408" t="s">
        <v>561</v>
      </c>
      <c r="B7" s="408"/>
      <c r="C7" s="408"/>
      <c r="D7" s="408"/>
      <c r="E7" s="246"/>
      <c r="F7" s="246"/>
      <c r="G7" s="246"/>
    </row>
    <row r="8" spans="1:7" ht="32.25" customHeight="1">
      <c r="A8" s="417" t="s">
        <v>698</v>
      </c>
      <c r="B8" s="417"/>
      <c r="C8" s="417"/>
      <c r="D8" s="417"/>
      <c r="E8" s="247"/>
      <c r="F8" s="247"/>
      <c r="G8" s="247"/>
    </row>
    <row r="9" spans="1:7">
      <c r="A9" s="407"/>
      <c r="B9" s="407"/>
      <c r="C9" s="407"/>
      <c r="D9" s="247"/>
      <c r="E9" s="247"/>
      <c r="F9" s="247"/>
      <c r="G9" s="247"/>
    </row>
    <row r="10" spans="1:7">
      <c r="B10" s="248"/>
      <c r="D10" s="248" t="s">
        <v>699</v>
      </c>
    </row>
    <row r="11" spans="1:7" ht="16.5" customHeight="1">
      <c r="A11" s="411" t="s">
        <v>4</v>
      </c>
      <c r="B11" s="414" t="s">
        <v>429</v>
      </c>
      <c r="C11" s="415" t="s">
        <v>711</v>
      </c>
      <c r="D11" s="416" t="s">
        <v>710</v>
      </c>
    </row>
    <row r="12" spans="1:7" ht="1.5" customHeight="1">
      <c r="A12" s="413"/>
      <c r="B12" s="414"/>
      <c r="C12" s="415"/>
      <c r="D12" s="416"/>
    </row>
    <row r="13" spans="1:7" ht="15.75" hidden="1" customHeight="1">
      <c r="A13" s="249" t="s">
        <v>700</v>
      </c>
      <c r="B13" s="414"/>
      <c r="C13" s="62" t="s">
        <v>584</v>
      </c>
      <c r="D13" s="96" t="s">
        <v>585</v>
      </c>
    </row>
    <row r="14" spans="1:7" s="96" customFormat="1" ht="16.5" customHeight="1">
      <c r="A14" s="250" t="s">
        <v>564</v>
      </c>
      <c r="B14" s="251">
        <v>138.80000000000001</v>
      </c>
      <c r="C14" s="251">
        <v>138.80000000000001</v>
      </c>
      <c r="D14" s="255">
        <f>C14/B14*100</f>
        <v>100</v>
      </c>
    </row>
    <row r="15" spans="1:7" ht="15" customHeight="1">
      <c r="A15" s="249" t="s">
        <v>565</v>
      </c>
      <c r="B15" s="251">
        <v>138.80000000000001</v>
      </c>
      <c r="C15" s="251">
        <v>138.80000000000001</v>
      </c>
      <c r="D15" s="255">
        <f t="shared" ref="D15:D19" si="0">C15/B15*100</f>
        <v>100</v>
      </c>
    </row>
    <row r="16" spans="1:7" ht="15" customHeight="1">
      <c r="A16" s="249" t="s">
        <v>566</v>
      </c>
      <c r="B16" s="251">
        <v>138.80000000000001</v>
      </c>
      <c r="C16" s="251">
        <v>138.80000000000001</v>
      </c>
      <c r="D16" s="255">
        <f t="shared" si="0"/>
        <v>100</v>
      </c>
    </row>
    <row r="17" spans="1:4" ht="16.5" customHeight="1">
      <c r="A17" s="249" t="s">
        <v>567</v>
      </c>
      <c r="B17" s="251">
        <v>107</v>
      </c>
      <c r="C17" s="251">
        <v>107</v>
      </c>
      <c r="D17" s="255">
        <f t="shared" si="0"/>
        <v>100</v>
      </c>
    </row>
    <row r="18" spans="1:4" ht="17.25" customHeight="1">
      <c r="A18" s="249" t="s">
        <v>568</v>
      </c>
      <c r="B18" s="251">
        <v>107</v>
      </c>
      <c r="C18" s="251">
        <v>107</v>
      </c>
      <c r="D18" s="255">
        <f t="shared" si="0"/>
        <v>100</v>
      </c>
    </row>
    <row r="19" spans="1:4" ht="19.5" customHeight="1">
      <c r="A19" s="252" t="s">
        <v>434</v>
      </c>
      <c r="B19" s="253">
        <f>SUM(B13:B18)</f>
        <v>630.40000000000009</v>
      </c>
      <c r="C19" s="257">
        <f>SUM(C13:C18)</f>
        <v>630.40000000000009</v>
      </c>
      <c r="D19" s="255">
        <f t="shared" si="0"/>
        <v>100</v>
      </c>
    </row>
  </sheetData>
  <mergeCells count="12">
    <mergeCell ref="A11:A12"/>
    <mergeCell ref="C11:C12"/>
    <mergeCell ref="D11:D12"/>
    <mergeCell ref="A1:D1"/>
    <mergeCell ref="A2:D2"/>
    <mergeCell ref="A3:D3"/>
    <mergeCell ref="A4:D4"/>
    <mergeCell ref="A5:D5"/>
    <mergeCell ref="A7:D7"/>
    <mergeCell ref="A8:D8"/>
    <mergeCell ref="A9:C9"/>
    <mergeCell ref="B11:B13"/>
  </mergeCells>
  <pageMargins left="1.02" right="0.3" top="1" bottom="1" header="0.5" footer="0.5"/>
  <pageSetup paperSize="9" scale="93" orientation="portrait" r:id="rId1"/>
  <headerFooter alignWithMargins="0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12</vt:i4>
      </vt:variant>
    </vt:vector>
  </HeadingPairs>
  <TitlesOfParts>
    <vt:vector size="27" baseType="lpstr">
      <vt:lpstr>1+</vt:lpstr>
      <vt:lpstr>5+</vt:lpstr>
      <vt:lpstr>9</vt:lpstr>
      <vt:lpstr>11+</vt:lpstr>
      <vt:lpstr>13+</vt:lpstr>
      <vt:lpstr>15+</vt:lpstr>
      <vt:lpstr>17+ (3)</vt:lpstr>
      <vt:lpstr>19+</vt:lpstr>
      <vt:lpstr>21.</vt:lpstr>
      <vt:lpstr>23</vt:lpstr>
      <vt:lpstr>17+ (2)</vt:lpstr>
      <vt:lpstr>21. (2)</vt:lpstr>
      <vt:lpstr>21. (3)</vt:lpstr>
      <vt:lpstr>резервный</vt:lpstr>
      <vt:lpstr>Лист4</vt:lpstr>
      <vt:lpstr>'11+'!Область_печати</vt:lpstr>
      <vt:lpstr>'13+'!Область_печати</vt:lpstr>
      <vt:lpstr>'15+'!Область_печати</vt:lpstr>
      <vt:lpstr>'17+ (2)'!Область_печати</vt:lpstr>
      <vt:lpstr>'17+ (3)'!Область_печати</vt:lpstr>
      <vt:lpstr>'19+'!Область_печати</vt:lpstr>
      <vt:lpstr>'21.'!Область_печати</vt:lpstr>
      <vt:lpstr>'21. (2)'!Область_печати</vt:lpstr>
      <vt:lpstr>'21. (3)'!Область_печати</vt:lpstr>
      <vt:lpstr>'5+'!Область_печати</vt:lpstr>
      <vt:lpstr>'9'!Область_печати</vt:lpstr>
      <vt:lpstr>резервный!Область_печати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2009</dc:creator>
  <cp:lastModifiedBy>2017</cp:lastModifiedBy>
  <cp:lastPrinted>2019-01-15T04:32:53Z</cp:lastPrinted>
  <dcterms:created xsi:type="dcterms:W3CDTF">2016-12-15T04:35:03Z</dcterms:created>
  <dcterms:modified xsi:type="dcterms:W3CDTF">2019-05-08T06:45:17Z</dcterms:modified>
</cp:coreProperties>
</file>