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9035" windowHeight="6825" activeTab="4"/>
  </bookViews>
  <sheets>
    <sheet name="1" sheetId="27" r:id="rId1"/>
    <sheet name="5" sheetId="29" r:id="rId2"/>
    <sheet name="9+" sheetId="58" r:id="rId3"/>
    <sheet name="11+" sheetId="60" r:id="rId4"/>
    <sheet name="13+" sheetId="62" r:id="rId5"/>
    <sheet name="15" sheetId="33" r:id="rId6"/>
    <sheet name="16" sheetId="57" r:id="rId7"/>
    <sheet name="17" sheetId="36" r:id="rId8"/>
    <sheet name="18+" sheetId="37" r:id="rId9"/>
    <sheet name="19+" sheetId="34" r:id="rId10"/>
    <sheet name="20" sheetId="35" r:id="rId11"/>
    <sheet name="5 (2)" sheetId="63" r:id="rId12"/>
    <sheet name="резервный" sheetId="64" r:id="rId13"/>
  </sheets>
  <definedNames>
    <definedName name="_xlnm._FilterDatabase" localSheetId="3" hidden="1">'11+'!$A$17:$W$725</definedName>
    <definedName name="_xlnm._FilterDatabase" localSheetId="2" hidden="1">'9+'!$18:$674</definedName>
    <definedName name="_xlnm.Print_Titles" localSheetId="3">'11+'!$17:$17</definedName>
    <definedName name="_xlnm.Print_Titles" localSheetId="4">'13+'!$19:$19</definedName>
    <definedName name="_xlnm.Print_Titles" localSheetId="2">'9+'!$17:$17</definedName>
    <definedName name="_xlnm.Print_Area" localSheetId="0">'1'!$A$1:$E$26</definedName>
    <definedName name="_xlnm.Print_Area" localSheetId="3">'11+'!$A$1:$W$722</definedName>
    <definedName name="_xlnm.Print_Area" localSheetId="4">'13+'!$A$1:$O$416</definedName>
    <definedName name="_xlnm.Print_Area" localSheetId="5">'15'!$A$1:$E$18</definedName>
    <definedName name="_xlnm.Print_Area" localSheetId="6">'16'!$A$1:$E$18</definedName>
    <definedName name="_xlnm.Print_Area" localSheetId="7">'17'!$A$1:$E$18</definedName>
    <definedName name="_xlnm.Print_Area" localSheetId="8">'18+'!$A$1:$E$18</definedName>
    <definedName name="_xlnm.Print_Area" localSheetId="9">'19+'!$A$1:$E$18</definedName>
    <definedName name="_xlnm.Print_Area" localSheetId="10">'20'!$A$1:$E$17</definedName>
    <definedName name="_xlnm.Print_Area" localSheetId="1">'5'!$A$1:$E$103</definedName>
    <definedName name="_xlnm.Print_Area" localSheetId="11">'5 (2)'!$A$1:$E$104</definedName>
    <definedName name="_xlnm.Print_Area" localSheetId="2">'9+'!$A$1:$U$674</definedName>
    <definedName name="_xlnm.Print_Area" localSheetId="12">резервный!$A$1:$F$20</definedName>
  </definedNames>
  <calcPr calcId="145621"/>
</workbook>
</file>

<file path=xl/calcChain.xml><?xml version="1.0" encoding="utf-8"?>
<calcChain xmlns="http://schemas.openxmlformats.org/spreadsheetml/2006/main">
  <c r="U404" i="60" l="1"/>
  <c r="U556" i="60"/>
  <c r="U576" i="60"/>
  <c r="U575" i="60" s="1"/>
  <c r="U574" i="60" s="1"/>
  <c r="U573" i="60" s="1"/>
  <c r="U572" i="60" s="1"/>
  <c r="U571" i="60" s="1"/>
  <c r="U577" i="60"/>
  <c r="C99" i="29"/>
  <c r="S332" i="58" l="1"/>
  <c r="V21" i="58"/>
  <c r="U177" i="60"/>
  <c r="U176" i="60" s="1"/>
  <c r="U175" i="60" s="1"/>
  <c r="U162" i="60" s="1"/>
  <c r="U106" i="60" s="1"/>
  <c r="U105" i="60" s="1"/>
  <c r="U265" i="60"/>
  <c r="U251" i="60" s="1"/>
  <c r="U250" i="60" s="1"/>
  <c r="U294" i="60"/>
  <c r="U293" i="60" s="1"/>
  <c r="U292" i="60" s="1"/>
  <c r="U291" i="60" s="1"/>
  <c r="U290" i="60" s="1"/>
  <c r="U282" i="60"/>
  <c r="U281" i="60" s="1"/>
  <c r="U280" i="60" s="1"/>
  <c r="U279" i="60" s="1"/>
  <c r="U278" i="60" s="1"/>
  <c r="U179" i="60"/>
  <c r="U178" i="60" s="1"/>
  <c r="U173" i="60"/>
  <c r="U172" i="60" s="1"/>
  <c r="U171" i="60" s="1"/>
  <c r="U170" i="60" s="1"/>
  <c r="U169" i="60" s="1"/>
  <c r="D20" i="27" l="1"/>
  <c r="D32" i="63"/>
  <c r="D24" i="63"/>
  <c r="D19" i="63"/>
  <c r="D14" i="63"/>
  <c r="E31" i="63"/>
  <c r="D43" i="63"/>
  <c r="E43" i="63" s="1"/>
  <c r="E42" i="63"/>
  <c r="D41" i="63"/>
  <c r="C41" i="63"/>
  <c r="C12" i="63" s="1"/>
  <c r="E40" i="63"/>
  <c r="E39" i="63"/>
  <c r="D38" i="63"/>
  <c r="E38" i="63" s="1"/>
  <c r="C38" i="63"/>
  <c r="E37" i="63"/>
  <c r="D36" i="63"/>
  <c r="E36" i="63" s="1"/>
  <c r="D35" i="63"/>
  <c r="E35" i="63" s="1"/>
  <c r="C35" i="63"/>
  <c r="E34" i="63"/>
  <c r="E33" i="63"/>
  <c r="E26" i="63"/>
  <c r="D26" i="63"/>
  <c r="E23" i="63"/>
  <c r="D23" i="63"/>
  <c r="C19" i="63"/>
  <c r="D21" i="63"/>
  <c r="E21" i="63" s="1"/>
  <c r="D20" i="63"/>
  <c r="E20" i="63" s="1"/>
  <c r="F20" i="64"/>
  <c r="F19" i="64"/>
  <c r="F15" i="64"/>
  <c r="H15" i="64" s="1"/>
  <c r="E45" i="63"/>
  <c r="D44" i="63"/>
  <c r="C44" i="63"/>
  <c r="C32" i="63"/>
  <c r="E30" i="63"/>
  <c r="E29" i="63"/>
  <c r="D28" i="63"/>
  <c r="E28" i="63" s="1"/>
  <c r="C28" i="63"/>
  <c r="E27" i="63"/>
  <c r="E25" i="63"/>
  <c r="C24" i="63"/>
  <c r="E22" i="63"/>
  <c r="E18" i="63"/>
  <c r="E17" i="63"/>
  <c r="E16" i="63"/>
  <c r="E15" i="63"/>
  <c r="C14" i="63"/>
  <c r="E13" i="63"/>
  <c r="D12" i="63" l="1"/>
  <c r="F13" i="63" s="1"/>
  <c r="E41" i="63"/>
  <c r="E44" i="63"/>
  <c r="E32" i="63"/>
  <c r="E24" i="63"/>
  <c r="E19" i="63"/>
  <c r="E14" i="63"/>
  <c r="E12" i="63" l="1"/>
  <c r="D122" i="63" l="1"/>
  <c r="D121" i="63"/>
  <c r="G121" i="63" s="1"/>
  <c r="D120" i="63"/>
  <c r="D119" i="63"/>
  <c r="D118" i="63"/>
  <c r="D117" i="63"/>
  <c r="D116" i="63"/>
  <c r="C109" i="63"/>
  <c r="C113" i="63" s="1"/>
  <c r="K104" i="63"/>
  <c r="E102" i="63"/>
  <c r="E101" i="63"/>
  <c r="E100" i="63"/>
  <c r="D99" i="63"/>
  <c r="C99" i="63"/>
  <c r="E98" i="63"/>
  <c r="E97" i="63"/>
  <c r="E96" i="63"/>
  <c r="E95" i="63"/>
  <c r="E94" i="63"/>
  <c r="E93" i="63"/>
  <c r="E92" i="63"/>
  <c r="E91" i="63"/>
  <c r="E90" i="63"/>
  <c r="E89" i="63"/>
  <c r="E88" i="63"/>
  <c r="E87" i="63"/>
  <c r="E86" i="63"/>
  <c r="E85" i="63"/>
  <c r="E84" i="63"/>
  <c r="E83" i="63"/>
  <c r="E82" i="63"/>
  <c r="E81" i="63"/>
  <c r="E80" i="63"/>
  <c r="E79" i="63"/>
  <c r="E78" i="63"/>
  <c r="E77" i="63"/>
  <c r="E76" i="63"/>
  <c r="E75" i="63"/>
  <c r="E74" i="63"/>
  <c r="E73" i="63"/>
  <c r="E72" i="63"/>
  <c r="D71" i="63"/>
  <c r="C71" i="63"/>
  <c r="E71" i="63" s="1"/>
  <c r="E70" i="63"/>
  <c r="D69" i="63"/>
  <c r="E69" i="63" s="1"/>
  <c r="C69" i="63"/>
  <c r="E68" i="63"/>
  <c r="E67" i="63"/>
  <c r="E66" i="63"/>
  <c r="E65" i="63"/>
  <c r="E64" i="63"/>
  <c r="E63" i="63"/>
  <c r="E62" i="63"/>
  <c r="E61" i="63"/>
  <c r="E60" i="63"/>
  <c r="E59" i="63"/>
  <c r="E58" i="63"/>
  <c r="E57" i="63"/>
  <c r="C57" i="63"/>
  <c r="E56" i="63"/>
  <c r="E55" i="63"/>
  <c r="E54" i="63"/>
  <c r="E53" i="63"/>
  <c r="E52" i="63"/>
  <c r="D51" i="63"/>
  <c r="E51" i="63" s="1"/>
  <c r="C51" i="63"/>
  <c r="E50" i="63"/>
  <c r="E49" i="63"/>
  <c r="E48" i="63"/>
  <c r="D48" i="63"/>
  <c r="D47" i="63" s="1"/>
  <c r="E47" i="63" s="1"/>
  <c r="C48" i="63"/>
  <c r="C47" i="63"/>
  <c r="C46" i="63" s="1"/>
  <c r="C103" i="63" s="1"/>
  <c r="C110" i="63" s="1"/>
  <c r="D20" i="34"/>
  <c r="D19" i="34"/>
  <c r="D20" i="37"/>
  <c r="E17" i="57"/>
  <c r="E15" i="35"/>
  <c r="E14" i="35"/>
  <c r="E13" i="35"/>
  <c r="E12" i="35"/>
  <c r="E16" i="34"/>
  <c r="E15" i="34"/>
  <c r="E14" i="34"/>
  <c r="E13" i="34"/>
  <c r="E12" i="34"/>
  <c r="E16" i="37"/>
  <c r="E15" i="37"/>
  <c r="E14" i="37"/>
  <c r="E13" i="37"/>
  <c r="E12" i="37"/>
  <c r="E13" i="36"/>
  <c r="E14" i="36"/>
  <c r="E15" i="36"/>
  <c r="E16" i="36"/>
  <c r="E17" i="36"/>
  <c r="E12" i="36"/>
  <c r="D23" i="57"/>
  <c r="D21" i="57"/>
  <c r="E16" i="57"/>
  <c r="E15" i="57"/>
  <c r="E14" i="57"/>
  <c r="E13" i="57"/>
  <c r="E12" i="57"/>
  <c r="E13" i="33"/>
  <c r="E14" i="33"/>
  <c r="E15" i="33"/>
  <c r="E16" i="33"/>
  <c r="E12" i="33"/>
  <c r="D21" i="33"/>
  <c r="E99" i="63" l="1"/>
  <c r="D123" i="63"/>
  <c r="D125" i="63" s="1"/>
  <c r="D46" i="63"/>
  <c r="M21" i="62"/>
  <c r="B408" i="62"/>
  <c r="B409" i="62"/>
  <c r="B410" i="62"/>
  <c r="B411" i="62"/>
  <c r="B412" i="62"/>
  <c r="M408" i="62"/>
  <c r="M409" i="62"/>
  <c r="M410" i="62"/>
  <c r="M411" i="62"/>
  <c r="M412" i="62"/>
  <c r="O412" i="62" s="1"/>
  <c r="N412" i="62"/>
  <c r="G408" i="62"/>
  <c r="H408" i="62"/>
  <c r="I408" i="62"/>
  <c r="J408" i="62"/>
  <c r="G409" i="62"/>
  <c r="H409" i="62"/>
  <c r="I409" i="62"/>
  <c r="J409" i="62"/>
  <c r="G410" i="62"/>
  <c r="H410" i="62"/>
  <c r="I410" i="62"/>
  <c r="J410" i="62"/>
  <c r="G411" i="62"/>
  <c r="H411" i="62"/>
  <c r="I411" i="62"/>
  <c r="J411" i="62"/>
  <c r="G412" i="62"/>
  <c r="H412" i="62"/>
  <c r="I412" i="62"/>
  <c r="J412" i="62"/>
  <c r="B404" i="62"/>
  <c r="B405" i="62"/>
  <c r="B406" i="62"/>
  <c r="B407" i="62"/>
  <c r="M404" i="62"/>
  <c r="M405" i="62"/>
  <c r="M406" i="62"/>
  <c r="M407" i="62"/>
  <c r="N407" i="62"/>
  <c r="O407" i="62" s="1"/>
  <c r="G404" i="62"/>
  <c r="H404" i="62"/>
  <c r="I404" i="62"/>
  <c r="J404" i="62"/>
  <c r="G405" i="62"/>
  <c r="H405" i="62"/>
  <c r="I405" i="62"/>
  <c r="J405" i="62"/>
  <c r="G406" i="62"/>
  <c r="H406" i="62"/>
  <c r="I406" i="62"/>
  <c r="J406" i="62"/>
  <c r="G407" i="62"/>
  <c r="H407" i="62"/>
  <c r="I407" i="62"/>
  <c r="J407" i="62"/>
  <c r="M403" i="62"/>
  <c r="J403" i="62"/>
  <c r="I403" i="62"/>
  <c r="H403" i="62"/>
  <c r="G403" i="62"/>
  <c r="B403" i="62"/>
  <c r="B394" i="62"/>
  <c r="B395" i="62"/>
  <c r="B396" i="62"/>
  <c r="B397" i="62"/>
  <c r="B398" i="62"/>
  <c r="B399" i="62"/>
  <c r="B400" i="62"/>
  <c r="B401" i="62"/>
  <c r="B402" i="62"/>
  <c r="M394" i="62"/>
  <c r="M395" i="62"/>
  <c r="M396" i="62"/>
  <c r="M397" i="62"/>
  <c r="O397" i="62" s="1"/>
  <c r="N397" i="62"/>
  <c r="M398" i="62"/>
  <c r="M399" i="62"/>
  <c r="M400" i="62"/>
  <c r="M401" i="62"/>
  <c r="M402" i="62"/>
  <c r="N402" i="62"/>
  <c r="O402" i="62" s="1"/>
  <c r="G399" i="62"/>
  <c r="H399" i="62"/>
  <c r="I399" i="62"/>
  <c r="J399" i="62"/>
  <c r="G400" i="62"/>
  <c r="H400" i="62"/>
  <c r="I400" i="62"/>
  <c r="J400" i="62"/>
  <c r="G401" i="62"/>
  <c r="H401" i="62"/>
  <c r="I401" i="62"/>
  <c r="J401" i="62"/>
  <c r="G402" i="62"/>
  <c r="H402" i="62"/>
  <c r="I402" i="62"/>
  <c r="J402" i="62"/>
  <c r="G394" i="62"/>
  <c r="H394" i="62"/>
  <c r="I394" i="62"/>
  <c r="J394" i="62"/>
  <c r="G395" i="62"/>
  <c r="H395" i="62"/>
  <c r="I395" i="62"/>
  <c r="J395" i="62"/>
  <c r="G396" i="62"/>
  <c r="H396" i="62"/>
  <c r="I396" i="62"/>
  <c r="J396" i="62"/>
  <c r="G397" i="62"/>
  <c r="H397" i="62"/>
  <c r="I397" i="62"/>
  <c r="J397" i="62"/>
  <c r="G398" i="62"/>
  <c r="H398" i="62"/>
  <c r="I398" i="62"/>
  <c r="J398" i="62"/>
  <c r="M393" i="62"/>
  <c r="J393" i="62"/>
  <c r="I393" i="62"/>
  <c r="H393" i="62"/>
  <c r="G393" i="62"/>
  <c r="B393" i="62"/>
  <c r="G389" i="62"/>
  <c r="H389" i="62"/>
  <c r="G390" i="62"/>
  <c r="H390" i="62"/>
  <c r="G391" i="62"/>
  <c r="H391" i="62"/>
  <c r="G392" i="62"/>
  <c r="H392" i="62"/>
  <c r="H388" i="62"/>
  <c r="G388" i="62"/>
  <c r="B389" i="62"/>
  <c r="B390" i="62"/>
  <c r="B391" i="62"/>
  <c r="B392" i="62"/>
  <c r="I389" i="62"/>
  <c r="J389" i="62"/>
  <c r="I390" i="62"/>
  <c r="J390" i="62"/>
  <c r="I391" i="62"/>
  <c r="J391" i="62"/>
  <c r="I392" i="62"/>
  <c r="J392" i="62"/>
  <c r="M389" i="62"/>
  <c r="M390" i="62"/>
  <c r="M391" i="62"/>
  <c r="M392" i="62"/>
  <c r="N392" i="62"/>
  <c r="O392" i="62" s="1"/>
  <c r="M388" i="62"/>
  <c r="J388" i="62"/>
  <c r="I388" i="62"/>
  <c r="B388" i="62"/>
  <c r="B379" i="62"/>
  <c r="B380" i="62"/>
  <c r="B381" i="62"/>
  <c r="B382" i="62"/>
  <c r="B383" i="62"/>
  <c r="B384" i="62"/>
  <c r="B385" i="62"/>
  <c r="B386" i="62"/>
  <c r="B387" i="62"/>
  <c r="M379" i="62"/>
  <c r="M380" i="62"/>
  <c r="M381" i="62"/>
  <c r="M382" i="62"/>
  <c r="M383" i="62"/>
  <c r="N383" i="62"/>
  <c r="O383" i="62" s="1"/>
  <c r="M384" i="62"/>
  <c r="M385" i="62"/>
  <c r="M386" i="62"/>
  <c r="M387" i="62"/>
  <c r="N387" i="62"/>
  <c r="O387" i="62" s="1"/>
  <c r="G379" i="62"/>
  <c r="H379" i="62"/>
  <c r="I379" i="62"/>
  <c r="J379" i="62"/>
  <c r="G380" i="62"/>
  <c r="H380" i="62"/>
  <c r="I380" i="62"/>
  <c r="J380" i="62"/>
  <c r="G381" i="62"/>
  <c r="H381" i="62"/>
  <c r="I381" i="62"/>
  <c r="J381" i="62"/>
  <c r="G382" i="62"/>
  <c r="H382" i="62"/>
  <c r="I382" i="62"/>
  <c r="J382" i="62"/>
  <c r="G383" i="62"/>
  <c r="H383" i="62"/>
  <c r="I383" i="62"/>
  <c r="J383" i="62"/>
  <c r="G384" i="62"/>
  <c r="H384" i="62"/>
  <c r="I384" i="62"/>
  <c r="J384" i="62"/>
  <c r="G385" i="62"/>
  <c r="H385" i="62"/>
  <c r="I385" i="62"/>
  <c r="J385" i="62"/>
  <c r="G386" i="62"/>
  <c r="H386" i="62"/>
  <c r="I386" i="62"/>
  <c r="J386" i="62"/>
  <c r="G387" i="62"/>
  <c r="H387" i="62"/>
  <c r="I387" i="62"/>
  <c r="J387" i="62"/>
  <c r="M378" i="62"/>
  <c r="J378" i="62"/>
  <c r="I378" i="62"/>
  <c r="H378" i="62"/>
  <c r="G378" i="62"/>
  <c r="B378" i="62"/>
  <c r="M373" i="62"/>
  <c r="M374" i="62"/>
  <c r="M375" i="62"/>
  <c r="M376" i="62"/>
  <c r="M377" i="62"/>
  <c r="O377" i="62" s="1"/>
  <c r="N377" i="62"/>
  <c r="B373" i="62"/>
  <c r="B374" i="62"/>
  <c r="B375" i="62"/>
  <c r="B376" i="62"/>
  <c r="B377" i="62"/>
  <c r="G373" i="62"/>
  <c r="H373" i="62"/>
  <c r="I373" i="62"/>
  <c r="J373" i="62"/>
  <c r="G374" i="62"/>
  <c r="H374" i="62"/>
  <c r="I374" i="62"/>
  <c r="J374" i="62"/>
  <c r="G375" i="62"/>
  <c r="H375" i="62"/>
  <c r="I375" i="62"/>
  <c r="J375" i="62"/>
  <c r="G376" i="62"/>
  <c r="H376" i="62"/>
  <c r="I376" i="62"/>
  <c r="J376" i="62"/>
  <c r="G377" i="62"/>
  <c r="H377" i="62"/>
  <c r="I377" i="62"/>
  <c r="J377" i="62"/>
  <c r="M372" i="62"/>
  <c r="J372" i="62"/>
  <c r="K372" i="62"/>
  <c r="L372" i="62"/>
  <c r="I372" i="62"/>
  <c r="H372" i="62"/>
  <c r="G372" i="62"/>
  <c r="B372" i="62"/>
  <c r="M305" i="62"/>
  <c r="M306" i="62"/>
  <c r="M307" i="62"/>
  <c r="M308" i="62"/>
  <c r="M309" i="62"/>
  <c r="M310" i="62"/>
  <c r="M311" i="62"/>
  <c r="N311" i="62"/>
  <c r="M312" i="62"/>
  <c r="M313" i="62"/>
  <c r="M314" i="62"/>
  <c r="M315" i="62"/>
  <c r="M316" i="62"/>
  <c r="M317" i="62"/>
  <c r="N317" i="62"/>
  <c r="M318" i="62"/>
  <c r="M319" i="62"/>
  <c r="M320" i="62"/>
  <c r="M321" i="62"/>
  <c r="M322" i="62"/>
  <c r="M323" i="62"/>
  <c r="N323" i="62"/>
  <c r="M324" i="62"/>
  <c r="M325" i="62"/>
  <c r="M326" i="62"/>
  <c r="M327" i="62"/>
  <c r="M328" i="62"/>
  <c r="M329" i="62"/>
  <c r="N329" i="62"/>
  <c r="M330" i="62"/>
  <c r="N330" i="62"/>
  <c r="O330" i="62" s="1"/>
  <c r="M331" i="62"/>
  <c r="M332" i="62"/>
  <c r="M333" i="62"/>
  <c r="N333" i="62"/>
  <c r="M334" i="62"/>
  <c r="M335" i="62"/>
  <c r="M336" i="62"/>
  <c r="M337" i="62"/>
  <c r="M338" i="62"/>
  <c r="M339" i="62"/>
  <c r="M340" i="62"/>
  <c r="N340" i="62"/>
  <c r="O340" i="62" s="1"/>
  <c r="M341" i="62"/>
  <c r="N341" i="62"/>
  <c r="M342" i="62"/>
  <c r="M343" i="62"/>
  <c r="M344" i="62"/>
  <c r="M345" i="62"/>
  <c r="M346" i="62"/>
  <c r="M347" i="62"/>
  <c r="N347" i="62"/>
  <c r="M348" i="62"/>
  <c r="N348" i="62"/>
  <c r="O348" i="62" s="1"/>
  <c r="M349" i="62"/>
  <c r="M350" i="62"/>
  <c r="M351" i="62"/>
  <c r="M352" i="62"/>
  <c r="M353" i="62"/>
  <c r="M354" i="62"/>
  <c r="N354" i="62"/>
  <c r="O354" i="62" s="1"/>
  <c r="M355" i="62"/>
  <c r="N355" i="62"/>
  <c r="M356" i="62"/>
  <c r="M357" i="62"/>
  <c r="M358" i="62"/>
  <c r="N358" i="62"/>
  <c r="O358" i="62" s="1"/>
  <c r="M359" i="62"/>
  <c r="N359" i="62"/>
  <c r="M360" i="62"/>
  <c r="M361" i="62"/>
  <c r="M362" i="62"/>
  <c r="M363" i="62"/>
  <c r="M364" i="62"/>
  <c r="M365" i="62"/>
  <c r="N365" i="62"/>
  <c r="O365" i="62" s="1"/>
  <c r="M366" i="62"/>
  <c r="M367" i="62"/>
  <c r="M368" i="62"/>
  <c r="M369" i="62"/>
  <c r="M370" i="62"/>
  <c r="M371" i="62"/>
  <c r="N371" i="62"/>
  <c r="O371" i="62" s="1"/>
  <c r="G305" i="62"/>
  <c r="H305" i="62"/>
  <c r="I305" i="62"/>
  <c r="J305" i="62"/>
  <c r="G306" i="62"/>
  <c r="H306" i="62"/>
  <c r="I306" i="62"/>
  <c r="J306" i="62"/>
  <c r="G307" i="62"/>
  <c r="H307" i="62"/>
  <c r="I307" i="62"/>
  <c r="J307" i="62"/>
  <c r="G308" i="62"/>
  <c r="H308" i="62"/>
  <c r="I308" i="62"/>
  <c r="J308" i="62"/>
  <c r="G309" i="62"/>
  <c r="H309" i="62"/>
  <c r="I309" i="62"/>
  <c r="J309" i="62"/>
  <c r="G310" i="62"/>
  <c r="H310" i="62"/>
  <c r="I310" i="62"/>
  <c r="J310" i="62"/>
  <c r="G311" i="62"/>
  <c r="H311" i="62"/>
  <c r="I311" i="62"/>
  <c r="J311" i="62"/>
  <c r="G312" i="62"/>
  <c r="H312" i="62"/>
  <c r="I312" i="62"/>
  <c r="J312" i="62"/>
  <c r="G313" i="62"/>
  <c r="H313" i="62"/>
  <c r="I313" i="62"/>
  <c r="J313" i="62"/>
  <c r="G314" i="62"/>
  <c r="H314" i="62"/>
  <c r="I314" i="62"/>
  <c r="J314" i="62"/>
  <c r="G315" i="62"/>
  <c r="H315" i="62"/>
  <c r="I315" i="62"/>
  <c r="J315" i="62"/>
  <c r="G316" i="62"/>
  <c r="H316" i="62"/>
  <c r="I316" i="62"/>
  <c r="J316" i="62"/>
  <c r="G317" i="62"/>
  <c r="H317" i="62"/>
  <c r="I317" i="62"/>
  <c r="J317" i="62"/>
  <c r="G318" i="62"/>
  <c r="H318" i="62"/>
  <c r="I318" i="62"/>
  <c r="J318" i="62"/>
  <c r="G319" i="62"/>
  <c r="H319" i="62"/>
  <c r="I319" i="62"/>
  <c r="J319" i="62"/>
  <c r="G320" i="62"/>
  <c r="H320" i="62"/>
  <c r="I320" i="62"/>
  <c r="J320" i="62"/>
  <c r="G321" i="62"/>
  <c r="H321" i="62"/>
  <c r="I321" i="62"/>
  <c r="J321" i="62"/>
  <c r="G322" i="62"/>
  <c r="H322" i="62"/>
  <c r="I322" i="62"/>
  <c r="J322" i="62"/>
  <c r="G323" i="62"/>
  <c r="H323" i="62"/>
  <c r="I323" i="62"/>
  <c r="J323" i="62"/>
  <c r="G324" i="62"/>
  <c r="H324" i="62"/>
  <c r="I324" i="62"/>
  <c r="J324" i="62"/>
  <c r="G325" i="62"/>
  <c r="H325" i="62"/>
  <c r="I325" i="62"/>
  <c r="J325" i="62"/>
  <c r="G326" i="62"/>
  <c r="H326" i="62"/>
  <c r="I326" i="62"/>
  <c r="J326" i="62"/>
  <c r="G327" i="62"/>
  <c r="H327" i="62"/>
  <c r="I327" i="62"/>
  <c r="J327" i="62"/>
  <c r="G328" i="62"/>
  <c r="H328" i="62"/>
  <c r="I328" i="62"/>
  <c r="J328" i="62"/>
  <c r="G329" i="62"/>
  <c r="H329" i="62"/>
  <c r="I329" i="62"/>
  <c r="J329" i="62"/>
  <c r="G330" i="62"/>
  <c r="H330" i="62"/>
  <c r="I330" i="62"/>
  <c r="J330" i="62"/>
  <c r="G331" i="62"/>
  <c r="H331" i="62"/>
  <c r="I331" i="62"/>
  <c r="J331" i="62"/>
  <c r="G332" i="62"/>
  <c r="H332" i="62"/>
  <c r="I332" i="62"/>
  <c r="J332" i="62"/>
  <c r="G333" i="62"/>
  <c r="H333" i="62"/>
  <c r="I333" i="62"/>
  <c r="J333" i="62"/>
  <c r="G334" i="62"/>
  <c r="H334" i="62"/>
  <c r="I334" i="62"/>
  <c r="J334" i="62"/>
  <c r="G335" i="62"/>
  <c r="H335" i="62"/>
  <c r="I335" i="62"/>
  <c r="J335" i="62"/>
  <c r="G336" i="62"/>
  <c r="H336" i="62"/>
  <c r="I336" i="62"/>
  <c r="J336" i="62"/>
  <c r="G337" i="62"/>
  <c r="H337" i="62"/>
  <c r="I337" i="62"/>
  <c r="J337" i="62"/>
  <c r="G338" i="62"/>
  <c r="H338" i="62"/>
  <c r="I338" i="62"/>
  <c r="J338" i="62"/>
  <c r="G339" i="62"/>
  <c r="H339" i="62"/>
  <c r="I339" i="62"/>
  <c r="J339" i="62"/>
  <c r="G340" i="62"/>
  <c r="H340" i="62"/>
  <c r="I340" i="62"/>
  <c r="J340" i="62"/>
  <c r="G341" i="62"/>
  <c r="H341" i="62"/>
  <c r="I341" i="62"/>
  <c r="J341" i="62"/>
  <c r="G342" i="62"/>
  <c r="H342" i="62"/>
  <c r="I342" i="62"/>
  <c r="J342" i="62"/>
  <c r="G343" i="62"/>
  <c r="H343" i="62"/>
  <c r="I343" i="62"/>
  <c r="J343" i="62"/>
  <c r="G344" i="62"/>
  <c r="H344" i="62"/>
  <c r="I344" i="62"/>
  <c r="J344" i="62"/>
  <c r="G345" i="62"/>
  <c r="H345" i="62"/>
  <c r="I345" i="62"/>
  <c r="J345" i="62"/>
  <c r="G346" i="62"/>
  <c r="H346" i="62"/>
  <c r="I346" i="62"/>
  <c r="J346" i="62"/>
  <c r="G347" i="62"/>
  <c r="H347" i="62"/>
  <c r="I347" i="62"/>
  <c r="J347" i="62"/>
  <c r="G348" i="62"/>
  <c r="H348" i="62"/>
  <c r="I348" i="62"/>
  <c r="J348" i="62"/>
  <c r="G349" i="62"/>
  <c r="H349" i="62"/>
  <c r="I349" i="62"/>
  <c r="J349" i="62"/>
  <c r="G350" i="62"/>
  <c r="H350" i="62"/>
  <c r="I350" i="62"/>
  <c r="J350" i="62"/>
  <c r="G351" i="62"/>
  <c r="H351" i="62"/>
  <c r="I351" i="62"/>
  <c r="J351" i="62"/>
  <c r="G352" i="62"/>
  <c r="H352" i="62"/>
  <c r="I352" i="62"/>
  <c r="J352" i="62"/>
  <c r="G353" i="62"/>
  <c r="H353" i="62"/>
  <c r="I353" i="62"/>
  <c r="J353" i="62"/>
  <c r="G354" i="62"/>
  <c r="H354" i="62"/>
  <c r="I354" i="62"/>
  <c r="J354" i="62"/>
  <c r="G355" i="62"/>
  <c r="H355" i="62"/>
  <c r="I355" i="62"/>
  <c r="J355" i="62"/>
  <c r="G356" i="62"/>
  <c r="H356" i="62"/>
  <c r="I356" i="62"/>
  <c r="J356" i="62"/>
  <c r="G357" i="62"/>
  <c r="H357" i="62"/>
  <c r="I357" i="62"/>
  <c r="J357" i="62"/>
  <c r="G358" i="62"/>
  <c r="H358" i="62"/>
  <c r="I358" i="62"/>
  <c r="J358" i="62"/>
  <c r="G359" i="62"/>
  <c r="H359" i="62"/>
  <c r="I359" i="62"/>
  <c r="J359" i="62"/>
  <c r="G360" i="62"/>
  <c r="H360" i="62"/>
  <c r="I360" i="62"/>
  <c r="J360" i="62"/>
  <c r="G361" i="62"/>
  <c r="H361" i="62"/>
  <c r="I361" i="62"/>
  <c r="J361" i="62"/>
  <c r="G362" i="62"/>
  <c r="H362" i="62"/>
  <c r="I362" i="62"/>
  <c r="J362" i="62"/>
  <c r="G363" i="62"/>
  <c r="H363" i="62"/>
  <c r="I363" i="62"/>
  <c r="J363" i="62"/>
  <c r="G364" i="62"/>
  <c r="H364" i="62"/>
  <c r="I364" i="62"/>
  <c r="J364" i="62"/>
  <c r="G365" i="62"/>
  <c r="H365" i="62"/>
  <c r="I365" i="62"/>
  <c r="J365" i="62"/>
  <c r="G366" i="62"/>
  <c r="H366" i="62"/>
  <c r="I366" i="62"/>
  <c r="J366" i="62"/>
  <c r="G367" i="62"/>
  <c r="H367" i="62"/>
  <c r="I367" i="62"/>
  <c r="J367" i="62"/>
  <c r="G368" i="62"/>
  <c r="H368" i="62"/>
  <c r="I368" i="62"/>
  <c r="J368" i="62"/>
  <c r="G369" i="62"/>
  <c r="H369" i="62"/>
  <c r="I369" i="62"/>
  <c r="J369" i="62"/>
  <c r="G370" i="62"/>
  <c r="H370" i="62"/>
  <c r="I370" i="62"/>
  <c r="J370" i="62"/>
  <c r="G371" i="62"/>
  <c r="H371" i="62"/>
  <c r="I371" i="62"/>
  <c r="J371" i="62"/>
  <c r="B305" i="62"/>
  <c r="B306" i="62"/>
  <c r="B307" i="62"/>
  <c r="B308" i="62"/>
  <c r="B309" i="62"/>
  <c r="B310" i="62"/>
  <c r="B311" i="62"/>
  <c r="B312" i="62"/>
  <c r="B313" i="62"/>
  <c r="B314" i="62"/>
  <c r="B315" i="62"/>
  <c r="B316" i="62"/>
  <c r="B317" i="62"/>
  <c r="B318" i="62"/>
  <c r="B319" i="62"/>
  <c r="B320" i="62"/>
  <c r="B321" i="62"/>
  <c r="B322" i="62"/>
  <c r="B323" i="62"/>
  <c r="B324" i="62"/>
  <c r="B325" i="62"/>
  <c r="B326" i="62"/>
  <c r="B327" i="62"/>
  <c r="B328" i="62"/>
  <c r="B329" i="62"/>
  <c r="B330" i="62"/>
  <c r="B331" i="62"/>
  <c r="B332" i="62"/>
  <c r="B333" i="62"/>
  <c r="B334" i="62"/>
  <c r="B335" i="62"/>
  <c r="B336" i="62"/>
  <c r="B337" i="62"/>
  <c r="B338" i="62"/>
  <c r="B339" i="62"/>
  <c r="B340" i="62"/>
  <c r="B341" i="62"/>
  <c r="B342" i="62"/>
  <c r="B343" i="62"/>
  <c r="B344" i="62"/>
  <c r="B345" i="62"/>
  <c r="B346" i="62"/>
  <c r="B347" i="62"/>
  <c r="B348" i="62"/>
  <c r="B349" i="62"/>
  <c r="B350" i="62"/>
  <c r="B351" i="62"/>
  <c r="B352" i="62"/>
  <c r="B353" i="62"/>
  <c r="B354" i="62"/>
  <c r="B355" i="62"/>
  <c r="B356" i="62"/>
  <c r="B357" i="62"/>
  <c r="B358" i="62"/>
  <c r="B359" i="62"/>
  <c r="B360" i="62"/>
  <c r="B361" i="62"/>
  <c r="B362" i="62"/>
  <c r="B363" i="62"/>
  <c r="B364" i="62"/>
  <c r="B365" i="62"/>
  <c r="B366" i="62"/>
  <c r="B367" i="62"/>
  <c r="B368" i="62"/>
  <c r="B369" i="62"/>
  <c r="B370" i="62"/>
  <c r="B371" i="62"/>
  <c r="M304" i="62"/>
  <c r="J304" i="62"/>
  <c r="I304" i="62"/>
  <c r="H304" i="62"/>
  <c r="G304" i="62"/>
  <c r="B304" i="62"/>
  <c r="M252" i="62"/>
  <c r="M253" i="62"/>
  <c r="M254" i="62"/>
  <c r="M255" i="62"/>
  <c r="M256" i="62"/>
  <c r="M257" i="62"/>
  <c r="N257" i="62"/>
  <c r="O257" i="62" s="1"/>
  <c r="M251" i="62"/>
  <c r="M207" i="62"/>
  <c r="M208" i="62"/>
  <c r="M209" i="62"/>
  <c r="M210" i="62"/>
  <c r="M211" i="62"/>
  <c r="M212" i="62"/>
  <c r="M213" i="62"/>
  <c r="N213" i="62"/>
  <c r="O213" i="62" s="1"/>
  <c r="M214" i="62"/>
  <c r="M215" i="62"/>
  <c r="M216" i="62"/>
  <c r="M217" i="62"/>
  <c r="M218" i="62"/>
  <c r="M219" i="62"/>
  <c r="N219" i="62"/>
  <c r="O219" i="62" s="1"/>
  <c r="M220" i="62"/>
  <c r="M221" i="62"/>
  <c r="M222" i="62"/>
  <c r="M223" i="62"/>
  <c r="M224" i="62"/>
  <c r="M225" i="62"/>
  <c r="M226" i="62"/>
  <c r="N226" i="62"/>
  <c r="M227" i="62"/>
  <c r="M228" i="62"/>
  <c r="M229" i="62"/>
  <c r="M230" i="62"/>
  <c r="M231" i="62"/>
  <c r="M232" i="62"/>
  <c r="N232" i="62"/>
  <c r="M233" i="62"/>
  <c r="M234" i="62"/>
  <c r="M235" i="62"/>
  <c r="M236" i="62"/>
  <c r="M237" i="62"/>
  <c r="M238" i="62"/>
  <c r="N238" i="62"/>
  <c r="M239" i="62"/>
  <c r="M240" i="62"/>
  <c r="M241" i="62"/>
  <c r="M242" i="62"/>
  <c r="M243" i="62"/>
  <c r="M244" i="62"/>
  <c r="N244" i="62"/>
  <c r="M245" i="62"/>
  <c r="M246" i="62"/>
  <c r="M247" i="62"/>
  <c r="M248" i="62"/>
  <c r="M249" i="62"/>
  <c r="M250" i="62"/>
  <c r="N250" i="62"/>
  <c r="M258" i="62"/>
  <c r="M259" i="62"/>
  <c r="M260" i="62"/>
  <c r="M261" i="62"/>
  <c r="M262" i="62"/>
  <c r="M263" i="62"/>
  <c r="M264" i="62"/>
  <c r="N264" i="62"/>
  <c r="O264" i="62" s="1"/>
  <c r="M265" i="62"/>
  <c r="M266" i="62"/>
  <c r="M267" i="62"/>
  <c r="M268" i="62"/>
  <c r="M269" i="62"/>
  <c r="M270" i="62"/>
  <c r="M271" i="62"/>
  <c r="N271" i="62"/>
  <c r="M272" i="62"/>
  <c r="N272" i="62"/>
  <c r="O272" i="62" s="1"/>
  <c r="M273" i="62"/>
  <c r="M274" i="62"/>
  <c r="M275" i="62"/>
  <c r="M276" i="62"/>
  <c r="M277" i="62"/>
  <c r="M278" i="62"/>
  <c r="N278" i="62"/>
  <c r="O278" i="62" s="1"/>
  <c r="M279" i="62"/>
  <c r="N279" i="62"/>
  <c r="M280" i="62"/>
  <c r="M281" i="62"/>
  <c r="M282" i="62"/>
  <c r="N282" i="62"/>
  <c r="O282" i="62" s="1"/>
  <c r="M283" i="62"/>
  <c r="N283" i="62"/>
  <c r="M284" i="62"/>
  <c r="N284" i="62"/>
  <c r="O284" i="62" s="1"/>
  <c r="M285" i="62"/>
  <c r="M286" i="62"/>
  <c r="M287" i="62"/>
  <c r="N287" i="62"/>
  <c r="M288" i="62"/>
  <c r="N288" i="62"/>
  <c r="O288" i="62" s="1"/>
  <c r="M289" i="62"/>
  <c r="N289" i="62"/>
  <c r="M290" i="62"/>
  <c r="M291" i="62"/>
  <c r="M292" i="62"/>
  <c r="M293" i="62"/>
  <c r="M294" i="62"/>
  <c r="M295" i="62"/>
  <c r="M296" i="62"/>
  <c r="M297" i="62"/>
  <c r="N297" i="62"/>
  <c r="M298" i="62"/>
  <c r="M299" i="62"/>
  <c r="M300" i="62"/>
  <c r="M301" i="62"/>
  <c r="M302" i="62"/>
  <c r="M303" i="62"/>
  <c r="B280" i="62"/>
  <c r="B281" i="62"/>
  <c r="B282" i="62"/>
  <c r="B283" i="62"/>
  <c r="B284" i="62"/>
  <c r="B285" i="62"/>
  <c r="B286" i="62"/>
  <c r="B287" i="62"/>
  <c r="B288" i="62"/>
  <c r="B289" i="62"/>
  <c r="B290" i="62"/>
  <c r="B291" i="62"/>
  <c r="B292" i="62"/>
  <c r="B293" i="62"/>
  <c r="B294" i="62"/>
  <c r="B295" i="62"/>
  <c r="B296" i="62"/>
  <c r="B297" i="62"/>
  <c r="B298" i="62"/>
  <c r="B299" i="62"/>
  <c r="B300" i="62"/>
  <c r="B301" i="62"/>
  <c r="B302" i="62"/>
  <c r="B303" i="62"/>
  <c r="B274" i="62"/>
  <c r="B275" i="62"/>
  <c r="B276" i="62"/>
  <c r="B277" i="62"/>
  <c r="B278" i="62"/>
  <c r="B279" i="62"/>
  <c r="B272" i="62"/>
  <c r="B273" i="62"/>
  <c r="B271" i="62"/>
  <c r="B269" i="62"/>
  <c r="B270" i="62"/>
  <c r="B265" i="62"/>
  <c r="B266" i="62"/>
  <c r="B267" i="62"/>
  <c r="B268" i="62"/>
  <c r="B249" i="62"/>
  <c r="B250" i="62"/>
  <c r="B251" i="62"/>
  <c r="B252" i="62"/>
  <c r="B253" i="62"/>
  <c r="B254" i="62"/>
  <c r="B255" i="62"/>
  <c r="B256" i="62"/>
  <c r="B257" i="62"/>
  <c r="B258" i="62"/>
  <c r="B259" i="62"/>
  <c r="B260" i="62"/>
  <c r="B261" i="62"/>
  <c r="B262" i="62"/>
  <c r="B263" i="62"/>
  <c r="B264" i="62"/>
  <c r="B239" i="62"/>
  <c r="B240" i="62"/>
  <c r="B241" i="62"/>
  <c r="B242" i="62"/>
  <c r="B243" i="62"/>
  <c r="B244" i="62"/>
  <c r="B245" i="62"/>
  <c r="B246" i="62"/>
  <c r="B247" i="62"/>
  <c r="B248" i="62"/>
  <c r="B224" i="62"/>
  <c r="B225" i="62"/>
  <c r="B226" i="62"/>
  <c r="B227" i="62"/>
  <c r="B228" i="62"/>
  <c r="B229" i="62"/>
  <c r="B230" i="62"/>
  <c r="B231" i="62"/>
  <c r="B232" i="62"/>
  <c r="B233" i="62"/>
  <c r="B234" i="62"/>
  <c r="B235" i="62"/>
  <c r="B236" i="62"/>
  <c r="B237" i="62"/>
  <c r="B238" i="62"/>
  <c r="B215" i="62"/>
  <c r="B216" i="62"/>
  <c r="B217" i="62"/>
  <c r="B218" i="62"/>
  <c r="B219" i="62"/>
  <c r="B220" i="62"/>
  <c r="B221" i="62"/>
  <c r="B222" i="62"/>
  <c r="B223" i="62"/>
  <c r="B206" i="62"/>
  <c r="B207" i="62"/>
  <c r="B208" i="62"/>
  <c r="B209" i="62"/>
  <c r="B210" i="62"/>
  <c r="B211" i="62"/>
  <c r="B212" i="62"/>
  <c r="B213" i="62"/>
  <c r="B214" i="62"/>
  <c r="G271" i="62"/>
  <c r="H271" i="62"/>
  <c r="I271" i="62"/>
  <c r="J271" i="62"/>
  <c r="G272" i="62"/>
  <c r="H272" i="62"/>
  <c r="I272" i="62"/>
  <c r="J272" i="62"/>
  <c r="G273" i="62"/>
  <c r="H273" i="62"/>
  <c r="I273" i="62"/>
  <c r="J273" i="62"/>
  <c r="G274" i="62"/>
  <c r="H274" i="62"/>
  <c r="I274" i="62"/>
  <c r="J274" i="62"/>
  <c r="G275" i="62"/>
  <c r="H275" i="62"/>
  <c r="I275" i="62"/>
  <c r="J275" i="62"/>
  <c r="G276" i="62"/>
  <c r="H276" i="62"/>
  <c r="I276" i="62"/>
  <c r="J276" i="62"/>
  <c r="G277" i="62"/>
  <c r="H277" i="62"/>
  <c r="I277" i="62"/>
  <c r="J277" i="62"/>
  <c r="G278" i="62"/>
  <c r="H278" i="62"/>
  <c r="I278" i="62"/>
  <c r="J278" i="62"/>
  <c r="G279" i="62"/>
  <c r="H279" i="62"/>
  <c r="I279" i="62"/>
  <c r="J279" i="62"/>
  <c r="G280" i="62"/>
  <c r="H280" i="62"/>
  <c r="I280" i="62"/>
  <c r="J280" i="62"/>
  <c r="G281" i="62"/>
  <c r="H281" i="62"/>
  <c r="I281" i="62"/>
  <c r="J281" i="62"/>
  <c r="G282" i="62"/>
  <c r="H282" i="62"/>
  <c r="I282" i="62"/>
  <c r="J282" i="62"/>
  <c r="G283" i="62"/>
  <c r="H283" i="62"/>
  <c r="I283" i="62"/>
  <c r="J283" i="62"/>
  <c r="G284" i="62"/>
  <c r="H284" i="62"/>
  <c r="I284" i="62"/>
  <c r="J284" i="62"/>
  <c r="G285" i="62"/>
  <c r="H285" i="62"/>
  <c r="I285" i="62"/>
  <c r="J285" i="62"/>
  <c r="G286" i="62"/>
  <c r="H286" i="62"/>
  <c r="I286" i="62"/>
  <c r="J286" i="62"/>
  <c r="G287" i="62"/>
  <c r="H287" i="62"/>
  <c r="I287" i="62"/>
  <c r="J287" i="62"/>
  <c r="G288" i="62"/>
  <c r="H288" i="62"/>
  <c r="I288" i="62"/>
  <c r="J288" i="62"/>
  <c r="G289" i="62"/>
  <c r="H289" i="62"/>
  <c r="I289" i="62"/>
  <c r="J289" i="62"/>
  <c r="G290" i="62"/>
  <c r="H290" i="62"/>
  <c r="I290" i="62"/>
  <c r="J290" i="62"/>
  <c r="G291" i="62"/>
  <c r="H291" i="62"/>
  <c r="I291" i="62"/>
  <c r="J291" i="62"/>
  <c r="G292" i="62"/>
  <c r="H292" i="62"/>
  <c r="I292" i="62"/>
  <c r="J292" i="62"/>
  <c r="G293" i="62"/>
  <c r="H293" i="62"/>
  <c r="I293" i="62"/>
  <c r="J293" i="62"/>
  <c r="G294" i="62"/>
  <c r="H294" i="62"/>
  <c r="I294" i="62"/>
  <c r="J294" i="62"/>
  <c r="G295" i="62"/>
  <c r="H295" i="62"/>
  <c r="I295" i="62"/>
  <c r="J295" i="62"/>
  <c r="G296" i="62"/>
  <c r="H296" i="62"/>
  <c r="I296" i="62"/>
  <c r="J296" i="62"/>
  <c r="G297" i="62"/>
  <c r="H297" i="62"/>
  <c r="I297" i="62"/>
  <c r="J297" i="62"/>
  <c r="G298" i="62"/>
  <c r="H298" i="62"/>
  <c r="I298" i="62"/>
  <c r="J298" i="62"/>
  <c r="G299" i="62"/>
  <c r="H299" i="62"/>
  <c r="I299" i="62"/>
  <c r="J299" i="62"/>
  <c r="G300" i="62"/>
  <c r="H300" i="62"/>
  <c r="I300" i="62"/>
  <c r="J300" i="62"/>
  <c r="G301" i="62"/>
  <c r="H301" i="62"/>
  <c r="I301" i="62"/>
  <c r="J301" i="62"/>
  <c r="G302" i="62"/>
  <c r="H302" i="62"/>
  <c r="I302" i="62"/>
  <c r="J302" i="62"/>
  <c r="G303" i="62"/>
  <c r="H303" i="62"/>
  <c r="I303" i="62"/>
  <c r="J303" i="62"/>
  <c r="G206" i="62"/>
  <c r="H206" i="62"/>
  <c r="I206" i="62"/>
  <c r="J206" i="62"/>
  <c r="G207" i="62"/>
  <c r="H207" i="62"/>
  <c r="I207" i="62"/>
  <c r="J207" i="62"/>
  <c r="G208" i="62"/>
  <c r="H208" i="62"/>
  <c r="I208" i="62"/>
  <c r="J208" i="62"/>
  <c r="G209" i="62"/>
  <c r="H209" i="62"/>
  <c r="I209" i="62"/>
  <c r="J209" i="62"/>
  <c r="G210" i="62"/>
  <c r="H210" i="62"/>
  <c r="I210" i="62"/>
  <c r="J210" i="62"/>
  <c r="G211" i="62"/>
  <c r="H211" i="62"/>
  <c r="I211" i="62"/>
  <c r="J211" i="62"/>
  <c r="G212" i="62"/>
  <c r="H212" i="62"/>
  <c r="I212" i="62"/>
  <c r="J212" i="62"/>
  <c r="G213" i="62"/>
  <c r="H213" i="62"/>
  <c r="I213" i="62"/>
  <c r="J213" i="62"/>
  <c r="G214" i="62"/>
  <c r="H214" i="62"/>
  <c r="I214" i="62"/>
  <c r="J214" i="62"/>
  <c r="G215" i="62"/>
  <c r="H215" i="62"/>
  <c r="I215" i="62"/>
  <c r="J215" i="62"/>
  <c r="G216" i="62"/>
  <c r="H216" i="62"/>
  <c r="I216" i="62"/>
  <c r="J216" i="62"/>
  <c r="G217" i="62"/>
  <c r="H217" i="62"/>
  <c r="I217" i="62"/>
  <c r="J217" i="62"/>
  <c r="G218" i="62"/>
  <c r="H218" i="62"/>
  <c r="I218" i="62"/>
  <c r="J218" i="62"/>
  <c r="G219" i="62"/>
  <c r="H219" i="62"/>
  <c r="I219" i="62"/>
  <c r="J219" i="62"/>
  <c r="G220" i="62"/>
  <c r="H220" i="62"/>
  <c r="I220" i="62"/>
  <c r="J220" i="62"/>
  <c r="G221" i="62"/>
  <c r="H221" i="62"/>
  <c r="I221" i="62"/>
  <c r="J221" i="62"/>
  <c r="G222" i="62"/>
  <c r="H222" i="62"/>
  <c r="I222" i="62"/>
  <c r="J222" i="62"/>
  <c r="G223" i="62"/>
  <c r="H223" i="62"/>
  <c r="I223" i="62"/>
  <c r="J223" i="62"/>
  <c r="G224" i="62"/>
  <c r="H224" i="62"/>
  <c r="I224" i="62"/>
  <c r="J224" i="62"/>
  <c r="G225" i="62"/>
  <c r="H225" i="62"/>
  <c r="I225" i="62"/>
  <c r="J225" i="62"/>
  <c r="G226" i="62"/>
  <c r="H226" i="62"/>
  <c r="I226" i="62"/>
  <c r="J226" i="62"/>
  <c r="G227" i="62"/>
  <c r="H227" i="62"/>
  <c r="I227" i="62"/>
  <c r="J227" i="62"/>
  <c r="G228" i="62"/>
  <c r="H228" i="62"/>
  <c r="I228" i="62"/>
  <c r="J228" i="62"/>
  <c r="G229" i="62"/>
  <c r="H229" i="62"/>
  <c r="I229" i="62"/>
  <c r="J229" i="62"/>
  <c r="G230" i="62"/>
  <c r="H230" i="62"/>
  <c r="I230" i="62"/>
  <c r="J230" i="62"/>
  <c r="G231" i="62"/>
  <c r="H231" i="62"/>
  <c r="I231" i="62"/>
  <c r="J231" i="62"/>
  <c r="G232" i="62"/>
  <c r="H232" i="62"/>
  <c r="I232" i="62"/>
  <c r="J232" i="62"/>
  <c r="G233" i="62"/>
  <c r="H233" i="62"/>
  <c r="I233" i="62"/>
  <c r="J233" i="62"/>
  <c r="G234" i="62"/>
  <c r="H234" i="62"/>
  <c r="I234" i="62"/>
  <c r="J234" i="62"/>
  <c r="G235" i="62"/>
  <c r="H235" i="62"/>
  <c r="I235" i="62"/>
  <c r="J235" i="62"/>
  <c r="G236" i="62"/>
  <c r="H236" i="62"/>
  <c r="I236" i="62"/>
  <c r="J236" i="62"/>
  <c r="G237" i="62"/>
  <c r="H237" i="62"/>
  <c r="I237" i="62"/>
  <c r="J237" i="62"/>
  <c r="G238" i="62"/>
  <c r="H238" i="62"/>
  <c r="I238" i="62"/>
  <c r="J238" i="62"/>
  <c r="G239" i="62"/>
  <c r="H239" i="62"/>
  <c r="I239" i="62"/>
  <c r="J239" i="62"/>
  <c r="G240" i="62"/>
  <c r="H240" i="62"/>
  <c r="I240" i="62"/>
  <c r="J240" i="62"/>
  <c r="G241" i="62"/>
  <c r="H241" i="62"/>
  <c r="I241" i="62"/>
  <c r="J241" i="62"/>
  <c r="G242" i="62"/>
  <c r="H242" i="62"/>
  <c r="I242" i="62"/>
  <c r="J242" i="62"/>
  <c r="G243" i="62"/>
  <c r="H243" i="62"/>
  <c r="I243" i="62"/>
  <c r="J243" i="62"/>
  <c r="G244" i="62"/>
  <c r="H244" i="62"/>
  <c r="I244" i="62"/>
  <c r="J244" i="62"/>
  <c r="G245" i="62"/>
  <c r="H245" i="62"/>
  <c r="I245" i="62"/>
  <c r="J245" i="62"/>
  <c r="G246" i="62"/>
  <c r="H246" i="62"/>
  <c r="I246" i="62"/>
  <c r="J246" i="62"/>
  <c r="G247" i="62"/>
  <c r="H247" i="62"/>
  <c r="I247" i="62"/>
  <c r="J247" i="62"/>
  <c r="G248" i="62"/>
  <c r="H248" i="62"/>
  <c r="I248" i="62"/>
  <c r="J248" i="62"/>
  <c r="G249" i="62"/>
  <c r="H249" i="62"/>
  <c r="I249" i="62"/>
  <c r="J249" i="62"/>
  <c r="G250" i="62"/>
  <c r="H250" i="62"/>
  <c r="I250" i="62"/>
  <c r="J250" i="62"/>
  <c r="G251" i="62"/>
  <c r="H251" i="62"/>
  <c r="I251" i="62"/>
  <c r="J251" i="62"/>
  <c r="G252" i="62"/>
  <c r="H252" i="62"/>
  <c r="I252" i="62"/>
  <c r="J252" i="62"/>
  <c r="G253" i="62"/>
  <c r="H253" i="62"/>
  <c r="I253" i="62"/>
  <c r="J253" i="62"/>
  <c r="G254" i="62"/>
  <c r="H254" i="62"/>
  <c r="I254" i="62"/>
  <c r="J254" i="62"/>
  <c r="G255" i="62"/>
  <c r="H255" i="62"/>
  <c r="I255" i="62"/>
  <c r="J255" i="62"/>
  <c r="G256" i="62"/>
  <c r="H256" i="62"/>
  <c r="I256" i="62"/>
  <c r="J256" i="62"/>
  <c r="G257" i="62"/>
  <c r="H257" i="62"/>
  <c r="I257" i="62"/>
  <c r="J257" i="62"/>
  <c r="G258" i="62"/>
  <c r="H258" i="62"/>
  <c r="I258" i="62"/>
  <c r="J258" i="62"/>
  <c r="G259" i="62"/>
  <c r="H259" i="62"/>
  <c r="I259" i="62"/>
  <c r="J259" i="62"/>
  <c r="G260" i="62"/>
  <c r="H260" i="62"/>
  <c r="I260" i="62"/>
  <c r="J260" i="62"/>
  <c r="G261" i="62"/>
  <c r="H261" i="62"/>
  <c r="I261" i="62"/>
  <c r="J261" i="62"/>
  <c r="G262" i="62"/>
  <c r="H262" i="62"/>
  <c r="I262" i="62"/>
  <c r="J262" i="62"/>
  <c r="G263" i="62"/>
  <c r="H263" i="62"/>
  <c r="I263" i="62"/>
  <c r="J263" i="62"/>
  <c r="G264" i="62"/>
  <c r="H264" i="62"/>
  <c r="I264" i="62"/>
  <c r="J264" i="62"/>
  <c r="G265" i="62"/>
  <c r="H265" i="62"/>
  <c r="I265" i="62"/>
  <c r="J265" i="62"/>
  <c r="G266" i="62"/>
  <c r="H266" i="62"/>
  <c r="I266" i="62"/>
  <c r="J266" i="62"/>
  <c r="G267" i="62"/>
  <c r="H267" i="62"/>
  <c r="I267" i="62"/>
  <c r="J267" i="62"/>
  <c r="G268" i="62"/>
  <c r="H268" i="62"/>
  <c r="I268" i="62"/>
  <c r="J268" i="62"/>
  <c r="G269" i="62"/>
  <c r="H269" i="62"/>
  <c r="I269" i="62"/>
  <c r="J269" i="62"/>
  <c r="G270" i="62"/>
  <c r="H270" i="62"/>
  <c r="I270" i="62"/>
  <c r="J270" i="62"/>
  <c r="J205" i="62"/>
  <c r="I205" i="62"/>
  <c r="H205" i="62"/>
  <c r="G205" i="62"/>
  <c r="B205" i="62"/>
  <c r="B201" i="62"/>
  <c r="B202" i="62"/>
  <c r="B203" i="62"/>
  <c r="B204" i="62"/>
  <c r="M201" i="62"/>
  <c r="M202" i="62"/>
  <c r="M203" i="62"/>
  <c r="M204" i="62"/>
  <c r="N204" i="62"/>
  <c r="G201" i="62"/>
  <c r="H201" i="62"/>
  <c r="I201" i="62"/>
  <c r="J201" i="62"/>
  <c r="G202" i="62"/>
  <c r="H202" i="62"/>
  <c r="I202" i="62"/>
  <c r="J202" i="62"/>
  <c r="G203" i="62"/>
  <c r="H203" i="62"/>
  <c r="I203" i="62"/>
  <c r="J203" i="62"/>
  <c r="G204" i="62"/>
  <c r="H204" i="62"/>
  <c r="I204" i="62"/>
  <c r="J204" i="62"/>
  <c r="M200" i="62"/>
  <c r="J200" i="62"/>
  <c r="I200" i="62"/>
  <c r="H200" i="62"/>
  <c r="G200" i="62"/>
  <c r="B200" i="62"/>
  <c r="M191" i="62"/>
  <c r="M192" i="62"/>
  <c r="M193" i="62"/>
  <c r="N193" i="62"/>
  <c r="O193" i="62" s="1"/>
  <c r="M194" i="62"/>
  <c r="M195" i="62"/>
  <c r="M196" i="62"/>
  <c r="M197" i="62"/>
  <c r="M198" i="62"/>
  <c r="M199" i="62"/>
  <c r="N199" i="62"/>
  <c r="B191" i="62"/>
  <c r="B192" i="62"/>
  <c r="B193" i="62"/>
  <c r="B194" i="62"/>
  <c r="B195" i="62"/>
  <c r="B196" i="62"/>
  <c r="B197" i="62"/>
  <c r="B198" i="62"/>
  <c r="B199" i="62"/>
  <c r="G191" i="62"/>
  <c r="H191" i="62"/>
  <c r="I191" i="62"/>
  <c r="J191" i="62"/>
  <c r="G192" i="62"/>
  <c r="H192" i="62"/>
  <c r="I192" i="62"/>
  <c r="J192" i="62"/>
  <c r="G193" i="62"/>
  <c r="H193" i="62"/>
  <c r="I193" i="62"/>
  <c r="J193" i="62"/>
  <c r="G194" i="62"/>
  <c r="H194" i="62"/>
  <c r="I194" i="62"/>
  <c r="J194" i="62"/>
  <c r="G195" i="62"/>
  <c r="H195" i="62"/>
  <c r="I195" i="62"/>
  <c r="J195" i="62"/>
  <c r="G196" i="62"/>
  <c r="H196" i="62"/>
  <c r="I196" i="62"/>
  <c r="J196" i="62"/>
  <c r="G197" i="62"/>
  <c r="H197" i="62"/>
  <c r="I197" i="62"/>
  <c r="J197" i="62"/>
  <c r="G198" i="62"/>
  <c r="H198" i="62"/>
  <c r="I198" i="62"/>
  <c r="J198" i="62"/>
  <c r="G199" i="62"/>
  <c r="H199" i="62"/>
  <c r="I199" i="62"/>
  <c r="J199" i="62"/>
  <c r="M190" i="62"/>
  <c r="J190" i="62"/>
  <c r="I190" i="62"/>
  <c r="H190" i="62"/>
  <c r="G190" i="62"/>
  <c r="B190" i="62"/>
  <c r="B185" i="62"/>
  <c r="B186" i="62"/>
  <c r="B187" i="62"/>
  <c r="B188" i="62"/>
  <c r="B189" i="62"/>
  <c r="M185" i="62"/>
  <c r="M186" i="62"/>
  <c r="M187" i="62"/>
  <c r="M188" i="62"/>
  <c r="M189" i="62"/>
  <c r="N189" i="62"/>
  <c r="O189" i="62" s="1"/>
  <c r="G185" i="62"/>
  <c r="H185" i="62"/>
  <c r="I185" i="62"/>
  <c r="J185" i="62"/>
  <c r="G186" i="62"/>
  <c r="H186" i="62"/>
  <c r="I186" i="62"/>
  <c r="J186" i="62"/>
  <c r="G187" i="62"/>
  <c r="H187" i="62"/>
  <c r="I187" i="62"/>
  <c r="J187" i="62"/>
  <c r="G188" i="62"/>
  <c r="H188" i="62"/>
  <c r="I188" i="62"/>
  <c r="J188" i="62"/>
  <c r="G189" i="62"/>
  <c r="H189" i="62"/>
  <c r="I189" i="62"/>
  <c r="J189" i="62"/>
  <c r="H184" i="62"/>
  <c r="G184" i="62"/>
  <c r="B184" i="62"/>
  <c r="E46" i="63" l="1"/>
  <c r="D103" i="63"/>
  <c r="O199" i="62"/>
  <c r="M206" i="62"/>
  <c r="M205" i="62" s="1"/>
  <c r="O204" i="62"/>
  <c r="O297" i="62"/>
  <c r="O289" i="62"/>
  <c r="O287" i="62"/>
  <c r="O283" i="62"/>
  <c r="O279" i="62"/>
  <c r="O271" i="62"/>
  <c r="O250" i="62"/>
  <c r="O244" i="62"/>
  <c r="O238" i="62"/>
  <c r="O232" i="62"/>
  <c r="O226" i="62"/>
  <c r="O359" i="62"/>
  <c r="O355" i="62"/>
  <c r="O347" i="62"/>
  <c r="O341" i="62"/>
  <c r="O333" i="62"/>
  <c r="O329" i="62"/>
  <c r="O323" i="62"/>
  <c r="O317" i="62"/>
  <c r="O311" i="62"/>
  <c r="M184" i="62"/>
  <c r="M181" i="62"/>
  <c r="M182" i="62"/>
  <c r="M183" i="62"/>
  <c r="N183" i="62"/>
  <c r="O183" i="62" s="1"/>
  <c r="B181" i="62"/>
  <c r="B182" i="62"/>
  <c r="B183" i="62"/>
  <c r="G181" i="62"/>
  <c r="H181" i="62"/>
  <c r="I181" i="62"/>
  <c r="J181" i="62"/>
  <c r="G182" i="62"/>
  <c r="H182" i="62"/>
  <c r="I182" i="62"/>
  <c r="J182" i="62"/>
  <c r="G183" i="62"/>
  <c r="H183" i="62"/>
  <c r="I183" i="62"/>
  <c r="J183" i="62"/>
  <c r="M180" i="62"/>
  <c r="J180" i="62"/>
  <c r="I180" i="62"/>
  <c r="H180" i="62"/>
  <c r="G180" i="62"/>
  <c r="B180" i="62"/>
  <c r="M177" i="62"/>
  <c r="M178" i="62"/>
  <c r="M179" i="62"/>
  <c r="N179" i="62"/>
  <c r="O179" i="62" s="1"/>
  <c r="B177" i="62"/>
  <c r="B178" i="62"/>
  <c r="B179" i="62"/>
  <c r="G177" i="62"/>
  <c r="H177" i="62"/>
  <c r="I177" i="62"/>
  <c r="J177" i="62"/>
  <c r="G178" i="62"/>
  <c r="H178" i="62"/>
  <c r="I178" i="62"/>
  <c r="J178" i="62"/>
  <c r="G179" i="62"/>
  <c r="H179" i="62"/>
  <c r="I179" i="62"/>
  <c r="J179" i="62"/>
  <c r="J176" i="62"/>
  <c r="I176" i="62"/>
  <c r="M176" i="62"/>
  <c r="H176" i="62"/>
  <c r="G176" i="62"/>
  <c r="B176" i="62"/>
  <c r="M172" i="62"/>
  <c r="M173" i="62"/>
  <c r="M174" i="62"/>
  <c r="M175" i="62"/>
  <c r="N175" i="62"/>
  <c r="B172" i="62"/>
  <c r="B173" i="62"/>
  <c r="B174" i="62"/>
  <c r="B175" i="62"/>
  <c r="G172" i="62"/>
  <c r="H172" i="62"/>
  <c r="I172" i="62"/>
  <c r="J172" i="62"/>
  <c r="G173" i="62"/>
  <c r="H173" i="62"/>
  <c r="I173" i="62"/>
  <c r="J173" i="62"/>
  <c r="G174" i="62"/>
  <c r="H174" i="62"/>
  <c r="I174" i="62"/>
  <c r="J174" i="62"/>
  <c r="G175" i="62"/>
  <c r="H175" i="62"/>
  <c r="I175" i="62"/>
  <c r="J175" i="62"/>
  <c r="M171" i="62"/>
  <c r="J171" i="62"/>
  <c r="I171" i="62"/>
  <c r="H171" i="62"/>
  <c r="G171" i="62"/>
  <c r="B171" i="62"/>
  <c r="B161" i="62"/>
  <c r="B162" i="62"/>
  <c r="B163" i="62"/>
  <c r="B164" i="62"/>
  <c r="B165" i="62"/>
  <c r="B166" i="62"/>
  <c r="B167" i="62"/>
  <c r="B168" i="62"/>
  <c r="B169" i="62"/>
  <c r="B170" i="62"/>
  <c r="M161" i="62"/>
  <c r="M162" i="62"/>
  <c r="M163" i="62"/>
  <c r="M164" i="62"/>
  <c r="N164" i="62"/>
  <c r="O164" i="62" s="1"/>
  <c r="M165" i="62"/>
  <c r="M166" i="62"/>
  <c r="M167" i="62"/>
  <c r="M168" i="62"/>
  <c r="M169" i="62"/>
  <c r="M170" i="62"/>
  <c r="N170" i="62"/>
  <c r="G167" i="62"/>
  <c r="H167" i="62"/>
  <c r="I167" i="62"/>
  <c r="J167" i="62"/>
  <c r="G168" i="62"/>
  <c r="H168" i="62"/>
  <c r="I168" i="62"/>
  <c r="J168" i="62"/>
  <c r="G169" i="62"/>
  <c r="H169" i="62"/>
  <c r="I169" i="62"/>
  <c r="J169" i="62"/>
  <c r="G170" i="62"/>
  <c r="H170" i="62"/>
  <c r="I170" i="62"/>
  <c r="J170" i="62"/>
  <c r="G161" i="62"/>
  <c r="H161" i="62"/>
  <c r="I161" i="62"/>
  <c r="J161" i="62"/>
  <c r="G162" i="62"/>
  <c r="H162" i="62"/>
  <c r="I162" i="62"/>
  <c r="J162" i="62"/>
  <c r="G163" i="62"/>
  <c r="H163" i="62"/>
  <c r="I163" i="62"/>
  <c r="J163" i="62"/>
  <c r="G164" i="62"/>
  <c r="H164" i="62"/>
  <c r="I164" i="62"/>
  <c r="J164" i="62"/>
  <c r="G165" i="62"/>
  <c r="H165" i="62"/>
  <c r="I165" i="62"/>
  <c r="J165" i="62"/>
  <c r="G166" i="62"/>
  <c r="H166" i="62"/>
  <c r="I166" i="62"/>
  <c r="J166" i="62"/>
  <c r="M160" i="62"/>
  <c r="J160" i="62"/>
  <c r="I160" i="62"/>
  <c r="H160" i="62"/>
  <c r="G160" i="62"/>
  <c r="B160" i="62"/>
  <c r="M152" i="62"/>
  <c r="M153" i="62"/>
  <c r="M154" i="62"/>
  <c r="M155" i="62"/>
  <c r="M156" i="62"/>
  <c r="N156" i="62"/>
  <c r="M157" i="62"/>
  <c r="M158" i="62"/>
  <c r="M159" i="62"/>
  <c r="N159" i="62"/>
  <c r="B152" i="62"/>
  <c r="B153" i="62"/>
  <c r="B154" i="62"/>
  <c r="B155" i="62"/>
  <c r="B156" i="62"/>
  <c r="B157" i="62"/>
  <c r="B158" i="62"/>
  <c r="B159" i="62"/>
  <c r="G157" i="62"/>
  <c r="H157" i="62"/>
  <c r="I157" i="62"/>
  <c r="J157" i="62"/>
  <c r="G158" i="62"/>
  <c r="H158" i="62"/>
  <c r="I158" i="62"/>
  <c r="J158" i="62"/>
  <c r="G159" i="62"/>
  <c r="H159" i="62"/>
  <c r="I159" i="62"/>
  <c r="J159" i="62"/>
  <c r="G152" i="62"/>
  <c r="H152" i="62"/>
  <c r="I152" i="62"/>
  <c r="J152" i="62"/>
  <c r="G153" i="62"/>
  <c r="H153" i="62"/>
  <c r="I153" i="62"/>
  <c r="J153" i="62"/>
  <c r="G154" i="62"/>
  <c r="H154" i="62"/>
  <c r="I154" i="62"/>
  <c r="J154" i="62"/>
  <c r="G155" i="62"/>
  <c r="H155" i="62"/>
  <c r="I155" i="62"/>
  <c r="J155" i="62"/>
  <c r="G156" i="62"/>
  <c r="H156" i="62"/>
  <c r="I156" i="62"/>
  <c r="J156" i="62"/>
  <c r="H151" i="62"/>
  <c r="G151" i="62"/>
  <c r="B151" i="62"/>
  <c r="D107" i="63" l="1"/>
  <c r="E103" i="63"/>
  <c r="O159" i="62"/>
  <c r="O156" i="62"/>
  <c r="O170" i="62"/>
  <c r="O175" i="62"/>
  <c r="M151" i="62"/>
  <c r="M134" i="62" l="1"/>
  <c r="M135" i="62"/>
  <c r="M136" i="62"/>
  <c r="M137" i="62"/>
  <c r="N137" i="62"/>
  <c r="O137" i="62" s="1"/>
  <c r="M139" i="62"/>
  <c r="M140" i="62"/>
  <c r="M141" i="62"/>
  <c r="M142" i="62"/>
  <c r="M143" i="62"/>
  <c r="M144" i="62"/>
  <c r="N144" i="62"/>
  <c r="M145" i="62"/>
  <c r="M146" i="62"/>
  <c r="M147" i="62"/>
  <c r="M148" i="62"/>
  <c r="M149" i="62"/>
  <c r="M150" i="62"/>
  <c r="N150" i="62"/>
  <c r="O150" i="62" s="1"/>
  <c r="B134" i="62"/>
  <c r="B135" i="62"/>
  <c r="B136" i="62"/>
  <c r="B137" i="62"/>
  <c r="B138" i="62"/>
  <c r="B139" i="62"/>
  <c r="B140" i="62"/>
  <c r="B141" i="62"/>
  <c r="B142" i="62"/>
  <c r="B143" i="62"/>
  <c r="B144" i="62"/>
  <c r="B145" i="62"/>
  <c r="B146" i="62"/>
  <c r="B147" i="62"/>
  <c r="B148" i="62"/>
  <c r="B149" i="62"/>
  <c r="B150" i="62"/>
  <c r="G148" i="62"/>
  <c r="H148" i="62"/>
  <c r="I148" i="62"/>
  <c r="J148" i="62"/>
  <c r="G149" i="62"/>
  <c r="H149" i="62"/>
  <c r="I149" i="62"/>
  <c r="J149" i="62"/>
  <c r="G150" i="62"/>
  <c r="H150" i="62"/>
  <c r="I150" i="62"/>
  <c r="J150" i="62"/>
  <c r="G145" i="62"/>
  <c r="H145" i="62"/>
  <c r="I145" i="62"/>
  <c r="J145" i="62"/>
  <c r="G146" i="62"/>
  <c r="H146" i="62"/>
  <c r="I146" i="62"/>
  <c r="J146" i="62"/>
  <c r="G147" i="62"/>
  <c r="H147" i="62"/>
  <c r="I147" i="62"/>
  <c r="J147" i="62"/>
  <c r="G134" i="62"/>
  <c r="H134" i="62"/>
  <c r="I134" i="62"/>
  <c r="J134" i="62"/>
  <c r="G135" i="62"/>
  <c r="H135" i="62"/>
  <c r="I135" i="62"/>
  <c r="J135" i="62"/>
  <c r="G136" i="62"/>
  <c r="H136" i="62"/>
  <c r="I136" i="62"/>
  <c r="J136" i="62"/>
  <c r="G137" i="62"/>
  <c r="H137" i="62"/>
  <c r="I137" i="62"/>
  <c r="J137" i="62"/>
  <c r="G138" i="62"/>
  <c r="H138" i="62"/>
  <c r="I138" i="62"/>
  <c r="J138" i="62"/>
  <c r="G139" i="62"/>
  <c r="H139" i="62"/>
  <c r="I139" i="62"/>
  <c r="J139" i="62"/>
  <c r="G140" i="62"/>
  <c r="H140" i="62"/>
  <c r="I140" i="62"/>
  <c r="J140" i="62"/>
  <c r="G141" i="62"/>
  <c r="H141" i="62"/>
  <c r="I141" i="62"/>
  <c r="J141" i="62"/>
  <c r="G142" i="62"/>
  <c r="H142" i="62"/>
  <c r="I142" i="62"/>
  <c r="J142" i="62"/>
  <c r="G143" i="62"/>
  <c r="H143" i="62"/>
  <c r="I143" i="62"/>
  <c r="J143" i="62"/>
  <c r="G144" i="62"/>
  <c r="H144" i="62"/>
  <c r="I144" i="62"/>
  <c r="J144" i="62"/>
  <c r="M133" i="62"/>
  <c r="J133" i="62"/>
  <c r="I133" i="62"/>
  <c r="H133" i="62"/>
  <c r="G133" i="62"/>
  <c r="B133" i="62"/>
  <c r="B128" i="62"/>
  <c r="B129" i="62"/>
  <c r="B130" i="62"/>
  <c r="B131" i="62"/>
  <c r="B132" i="62"/>
  <c r="M128" i="62"/>
  <c r="M129" i="62"/>
  <c r="M130" i="62"/>
  <c r="M131" i="62"/>
  <c r="M132" i="62"/>
  <c r="N132" i="62"/>
  <c r="O132" i="62" s="1"/>
  <c r="G128" i="62"/>
  <c r="H128" i="62"/>
  <c r="I128" i="62"/>
  <c r="J128" i="62"/>
  <c r="G129" i="62"/>
  <c r="H129" i="62"/>
  <c r="I129" i="62"/>
  <c r="J129" i="62"/>
  <c r="G130" i="62"/>
  <c r="H130" i="62"/>
  <c r="I130" i="62"/>
  <c r="J130" i="62"/>
  <c r="G131" i="62"/>
  <c r="H131" i="62"/>
  <c r="I131" i="62"/>
  <c r="J131" i="62"/>
  <c r="G132" i="62"/>
  <c r="H132" i="62"/>
  <c r="I132" i="62"/>
  <c r="J132" i="62"/>
  <c r="H127" i="62"/>
  <c r="G127" i="62"/>
  <c r="B127" i="62"/>
  <c r="M122" i="62"/>
  <c r="M123" i="62"/>
  <c r="M124" i="62"/>
  <c r="M125" i="62"/>
  <c r="M126" i="62"/>
  <c r="N126" i="62"/>
  <c r="B122" i="62"/>
  <c r="B123" i="62"/>
  <c r="B124" i="62"/>
  <c r="B125" i="62"/>
  <c r="B126" i="62"/>
  <c r="G122" i="62"/>
  <c r="H122" i="62"/>
  <c r="I122" i="62"/>
  <c r="J122" i="62"/>
  <c r="G123" i="62"/>
  <c r="H123" i="62"/>
  <c r="I123" i="62"/>
  <c r="J123" i="62"/>
  <c r="G124" i="62"/>
  <c r="H124" i="62"/>
  <c r="I124" i="62"/>
  <c r="J124" i="62"/>
  <c r="G125" i="62"/>
  <c r="H125" i="62"/>
  <c r="I125" i="62"/>
  <c r="J125" i="62"/>
  <c r="G126" i="62"/>
  <c r="H126" i="62"/>
  <c r="I126" i="62"/>
  <c r="J126" i="62"/>
  <c r="M121" i="62"/>
  <c r="J121" i="62"/>
  <c r="I121" i="62"/>
  <c r="H121" i="62"/>
  <c r="G121" i="62"/>
  <c r="B121" i="62"/>
  <c r="M22" i="62"/>
  <c r="M23" i="62"/>
  <c r="M24" i="62"/>
  <c r="M25" i="62"/>
  <c r="M26" i="62"/>
  <c r="N26" i="62"/>
  <c r="O26" i="62" s="1"/>
  <c r="M27" i="62"/>
  <c r="M28" i="62"/>
  <c r="M29" i="62"/>
  <c r="N29" i="62"/>
  <c r="O29" i="62" s="1"/>
  <c r="M30" i="62"/>
  <c r="M31" i="62"/>
  <c r="M32" i="62"/>
  <c r="M33" i="62"/>
  <c r="M34" i="62"/>
  <c r="M35" i="62"/>
  <c r="N35" i="62"/>
  <c r="M36" i="62"/>
  <c r="M37" i="62"/>
  <c r="M38" i="62"/>
  <c r="M39" i="62"/>
  <c r="M40" i="62"/>
  <c r="M41" i="62"/>
  <c r="N41" i="62"/>
  <c r="O41" i="62" s="1"/>
  <c r="M42" i="62"/>
  <c r="M43" i="62"/>
  <c r="M44" i="62"/>
  <c r="M45" i="62"/>
  <c r="M46" i="62"/>
  <c r="M47" i="62"/>
  <c r="N47" i="62"/>
  <c r="M48" i="62"/>
  <c r="M49" i="62"/>
  <c r="M50" i="62"/>
  <c r="M51" i="62"/>
  <c r="M52" i="62"/>
  <c r="M53" i="62"/>
  <c r="N53" i="62"/>
  <c r="O53" i="62" s="1"/>
  <c r="M54" i="62"/>
  <c r="M55" i="62"/>
  <c r="M56" i="62"/>
  <c r="N56" i="62"/>
  <c r="O56" i="62" s="1"/>
  <c r="M57" i="62"/>
  <c r="M58" i="62"/>
  <c r="M59" i="62"/>
  <c r="M60" i="62"/>
  <c r="M61" i="62"/>
  <c r="M62" i="62"/>
  <c r="N62" i="62"/>
  <c r="M63" i="62"/>
  <c r="M64" i="62"/>
  <c r="M65" i="62"/>
  <c r="N65" i="62"/>
  <c r="M66" i="62"/>
  <c r="M67" i="62"/>
  <c r="M68" i="62"/>
  <c r="M69" i="62"/>
  <c r="M70" i="62"/>
  <c r="M71" i="62"/>
  <c r="N71" i="62"/>
  <c r="O71" i="62" s="1"/>
  <c r="M72" i="62"/>
  <c r="M73" i="62"/>
  <c r="M74" i="62"/>
  <c r="N74" i="62"/>
  <c r="O74" i="62" s="1"/>
  <c r="M75" i="62"/>
  <c r="M76" i="62"/>
  <c r="M77" i="62"/>
  <c r="M78" i="62"/>
  <c r="M79" i="62"/>
  <c r="M80" i="62"/>
  <c r="M81" i="62"/>
  <c r="N81" i="62"/>
  <c r="O81" i="62" s="1"/>
  <c r="M82" i="62"/>
  <c r="M83" i="62"/>
  <c r="M84" i="62"/>
  <c r="M85" i="62"/>
  <c r="M86" i="62"/>
  <c r="M87" i="62"/>
  <c r="N87" i="62"/>
  <c r="M88" i="62"/>
  <c r="M89" i="62"/>
  <c r="M90" i="62"/>
  <c r="M91" i="62"/>
  <c r="M92" i="62"/>
  <c r="M93" i="62"/>
  <c r="N93" i="62"/>
  <c r="O93" i="62" s="1"/>
  <c r="M94" i="62"/>
  <c r="M95" i="62"/>
  <c r="M96" i="62"/>
  <c r="M97" i="62"/>
  <c r="N97" i="62"/>
  <c r="M98" i="62"/>
  <c r="M99" i="62"/>
  <c r="M100" i="62"/>
  <c r="M101" i="62"/>
  <c r="M102" i="62"/>
  <c r="M103" i="62"/>
  <c r="M104" i="62"/>
  <c r="N104" i="62"/>
  <c r="M105" i="62"/>
  <c r="N105" i="62"/>
  <c r="M106" i="62"/>
  <c r="M107" i="62"/>
  <c r="M108" i="62"/>
  <c r="N108" i="62"/>
  <c r="M109" i="62"/>
  <c r="N109" i="62"/>
  <c r="M110" i="62"/>
  <c r="M111" i="62"/>
  <c r="M112" i="62"/>
  <c r="N112" i="62"/>
  <c r="O112" i="62" s="1"/>
  <c r="M113" i="62"/>
  <c r="N113" i="62"/>
  <c r="M114" i="62"/>
  <c r="M115" i="62"/>
  <c r="M116" i="62"/>
  <c r="M117" i="62"/>
  <c r="M118" i="62"/>
  <c r="M119" i="62"/>
  <c r="N119" i="62"/>
  <c r="O119" i="62" s="1"/>
  <c r="M120" i="62"/>
  <c r="N120" i="62"/>
  <c r="O120" i="62" s="1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36" i="62"/>
  <c r="B37" i="62"/>
  <c r="B38" i="62"/>
  <c r="B39" i="62"/>
  <c r="B40" i="62"/>
  <c r="B41" i="62"/>
  <c r="B42" i="62"/>
  <c r="B43" i="62"/>
  <c r="B44" i="62"/>
  <c r="B45" i="62"/>
  <c r="B46" i="62"/>
  <c r="B47" i="62"/>
  <c r="B48" i="62"/>
  <c r="B49" i="62"/>
  <c r="B50" i="62"/>
  <c r="B51" i="62"/>
  <c r="B52" i="62"/>
  <c r="B53" i="62"/>
  <c r="B54" i="62"/>
  <c r="B55" i="62"/>
  <c r="B56" i="62"/>
  <c r="B57" i="62"/>
  <c r="B58" i="62"/>
  <c r="B59" i="62"/>
  <c r="B60" i="62"/>
  <c r="B61" i="62"/>
  <c r="B62" i="62"/>
  <c r="B63" i="62"/>
  <c r="B64" i="62"/>
  <c r="B65" i="62"/>
  <c r="B66" i="62"/>
  <c r="B67" i="62"/>
  <c r="B68" i="62"/>
  <c r="B69" i="62"/>
  <c r="B70" i="62"/>
  <c r="B71" i="62"/>
  <c r="B72" i="62"/>
  <c r="B73" i="62"/>
  <c r="B74" i="62"/>
  <c r="B75" i="62"/>
  <c r="B76" i="62"/>
  <c r="B77" i="62"/>
  <c r="B78" i="62"/>
  <c r="B79" i="62"/>
  <c r="B80" i="62"/>
  <c r="B81" i="62"/>
  <c r="B82" i="62"/>
  <c r="B83" i="62"/>
  <c r="B84" i="62"/>
  <c r="B85" i="62"/>
  <c r="B86" i="62"/>
  <c r="B87" i="62"/>
  <c r="B88" i="62"/>
  <c r="B89" i="62"/>
  <c r="B90" i="62"/>
  <c r="B91" i="62"/>
  <c r="B92" i="62"/>
  <c r="B93" i="62"/>
  <c r="B94" i="62"/>
  <c r="B95" i="62"/>
  <c r="B96" i="62"/>
  <c r="B97" i="62"/>
  <c r="B98" i="62"/>
  <c r="B99" i="62"/>
  <c r="B100" i="62"/>
  <c r="B101" i="62"/>
  <c r="B102" i="62"/>
  <c r="B103" i="62"/>
  <c r="B104" i="62"/>
  <c r="B105" i="62"/>
  <c r="B106" i="62"/>
  <c r="B107" i="62"/>
  <c r="B108" i="62"/>
  <c r="B109" i="62"/>
  <c r="B110" i="62"/>
  <c r="B111" i="62"/>
  <c r="B112" i="62"/>
  <c r="B113" i="62"/>
  <c r="B114" i="62"/>
  <c r="B115" i="62"/>
  <c r="B116" i="62"/>
  <c r="B117" i="62"/>
  <c r="B118" i="62"/>
  <c r="B119" i="62"/>
  <c r="B120" i="62"/>
  <c r="G22" i="62"/>
  <c r="H22" i="62"/>
  <c r="I22" i="62"/>
  <c r="J22" i="62"/>
  <c r="G23" i="62"/>
  <c r="H23" i="62"/>
  <c r="I23" i="62"/>
  <c r="J23" i="62"/>
  <c r="G24" i="62"/>
  <c r="H24" i="62"/>
  <c r="I24" i="62"/>
  <c r="J24" i="62"/>
  <c r="G25" i="62"/>
  <c r="H25" i="62"/>
  <c r="I25" i="62"/>
  <c r="J25" i="62"/>
  <c r="G26" i="62"/>
  <c r="H26" i="62"/>
  <c r="I26" i="62"/>
  <c r="J26" i="62"/>
  <c r="G27" i="62"/>
  <c r="H27" i="62"/>
  <c r="I27" i="62"/>
  <c r="J27" i="62"/>
  <c r="G28" i="62"/>
  <c r="H28" i="62"/>
  <c r="I28" i="62"/>
  <c r="J28" i="62"/>
  <c r="G29" i="62"/>
  <c r="H29" i="62"/>
  <c r="I29" i="62"/>
  <c r="J29" i="62"/>
  <c r="G30" i="62"/>
  <c r="H30" i="62"/>
  <c r="I30" i="62"/>
  <c r="J30" i="62"/>
  <c r="G31" i="62"/>
  <c r="H31" i="62"/>
  <c r="I31" i="62"/>
  <c r="J31" i="62"/>
  <c r="G32" i="62"/>
  <c r="H32" i="62"/>
  <c r="I32" i="62"/>
  <c r="J32" i="62"/>
  <c r="G33" i="62"/>
  <c r="H33" i="62"/>
  <c r="I33" i="62"/>
  <c r="J33" i="62"/>
  <c r="G34" i="62"/>
  <c r="H34" i="62"/>
  <c r="I34" i="62"/>
  <c r="J34" i="62"/>
  <c r="G35" i="62"/>
  <c r="H35" i="62"/>
  <c r="I35" i="62"/>
  <c r="J35" i="62"/>
  <c r="G36" i="62"/>
  <c r="H36" i="62"/>
  <c r="I36" i="62"/>
  <c r="J36" i="62"/>
  <c r="G37" i="62"/>
  <c r="H37" i="62"/>
  <c r="I37" i="62"/>
  <c r="J37" i="62"/>
  <c r="G38" i="62"/>
  <c r="H38" i="62"/>
  <c r="I38" i="62"/>
  <c r="J38" i="62"/>
  <c r="G39" i="62"/>
  <c r="H39" i="62"/>
  <c r="I39" i="62"/>
  <c r="J39" i="62"/>
  <c r="G40" i="62"/>
  <c r="H40" i="62"/>
  <c r="I40" i="62"/>
  <c r="J40" i="62"/>
  <c r="G41" i="62"/>
  <c r="H41" i="62"/>
  <c r="I41" i="62"/>
  <c r="J41" i="62"/>
  <c r="G42" i="62"/>
  <c r="H42" i="62"/>
  <c r="I42" i="62"/>
  <c r="J42" i="62"/>
  <c r="G43" i="62"/>
  <c r="H43" i="62"/>
  <c r="I43" i="62"/>
  <c r="J43" i="62"/>
  <c r="G44" i="62"/>
  <c r="H44" i="62"/>
  <c r="I44" i="62"/>
  <c r="J44" i="62"/>
  <c r="G45" i="62"/>
  <c r="H45" i="62"/>
  <c r="I45" i="62"/>
  <c r="J45" i="62"/>
  <c r="G46" i="62"/>
  <c r="H46" i="62"/>
  <c r="I46" i="62"/>
  <c r="J46" i="62"/>
  <c r="G47" i="62"/>
  <c r="H47" i="62"/>
  <c r="I47" i="62"/>
  <c r="J47" i="62"/>
  <c r="G48" i="62"/>
  <c r="H48" i="62"/>
  <c r="I48" i="62"/>
  <c r="J48" i="62"/>
  <c r="G49" i="62"/>
  <c r="H49" i="62"/>
  <c r="I49" i="62"/>
  <c r="J49" i="62"/>
  <c r="G50" i="62"/>
  <c r="H50" i="62"/>
  <c r="I50" i="62"/>
  <c r="J50" i="62"/>
  <c r="G51" i="62"/>
  <c r="H51" i="62"/>
  <c r="I51" i="62"/>
  <c r="J51" i="62"/>
  <c r="G52" i="62"/>
  <c r="H52" i="62"/>
  <c r="I52" i="62"/>
  <c r="J52" i="62"/>
  <c r="G53" i="62"/>
  <c r="H53" i="62"/>
  <c r="I53" i="62"/>
  <c r="J53" i="62"/>
  <c r="G54" i="62"/>
  <c r="H54" i="62"/>
  <c r="I54" i="62"/>
  <c r="J54" i="62"/>
  <c r="G55" i="62"/>
  <c r="H55" i="62"/>
  <c r="I55" i="62"/>
  <c r="J55" i="62"/>
  <c r="G56" i="62"/>
  <c r="H56" i="62"/>
  <c r="I56" i="62"/>
  <c r="J56" i="62"/>
  <c r="G57" i="62"/>
  <c r="H57" i="62"/>
  <c r="I57" i="62"/>
  <c r="J57" i="62"/>
  <c r="G58" i="62"/>
  <c r="H58" i="62"/>
  <c r="I58" i="62"/>
  <c r="J58" i="62"/>
  <c r="G59" i="62"/>
  <c r="H59" i="62"/>
  <c r="I59" i="62"/>
  <c r="J59" i="62"/>
  <c r="G60" i="62"/>
  <c r="H60" i="62"/>
  <c r="I60" i="62"/>
  <c r="J60" i="62"/>
  <c r="G61" i="62"/>
  <c r="H61" i="62"/>
  <c r="I61" i="62"/>
  <c r="J61" i="62"/>
  <c r="G62" i="62"/>
  <c r="H62" i="62"/>
  <c r="I62" i="62"/>
  <c r="J62" i="62"/>
  <c r="G63" i="62"/>
  <c r="H63" i="62"/>
  <c r="I63" i="62"/>
  <c r="J63" i="62"/>
  <c r="G64" i="62"/>
  <c r="H64" i="62"/>
  <c r="I64" i="62"/>
  <c r="J64" i="62"/>
  <c r="G65" i="62"/>
  <c r="H65" i="62"/>
  <c r="I65" i="62"/>
  <c r="J65" i="62"/>
  <c r="G66" i="62"/>
  <c r="H66" i="62"/>
  <c r="I66" i="62"/>
  <c r="J66" i="62"/>
  <c r="G67" i="62"/>
  <c r="H67" i="62"/>
  <c r="I67" i="62"/>
  <c r="J67" i="62"/>
  <c r="G68" i="62"/>
  <c r="H68" i="62"/>
  <c r="I68" i="62"/>
  <c r="J68" i="62"/>
  <c r="G69" i="62"/>
  <c r="H69" i="62"/>
  <c r="I69" i="62"/>
  <c r="J69" i="62"/>
  <c r="G70" i="62"/>
  <c r="H70" i="62"/>
  <c r="I70" i="62"/>
  <c r="J70" i="62"/>
  <c r="G71" i="62"/>
  <c r="H71" i="62"/>
  <c r="I71" i="62"/>
  <c r="J71" i="62"/>
  <c r="G72" i="62"/>
  <c r="H72" i="62"/>
  <c r="I72" i="62"/>
  <c r="J72" i="62"/>
  <c r="G73" i="62"/>
  <c r="H73" i="62"/>
  <c r="I73" i="62"/>
  <c r="J73" i="62"/>
  <c r="G74" i="62"/>
  <c r="H74" i="62"/>
  <c r="I74" i="62"/>
  <c r="J74" i="62"/>
  <c r="G75" i="62"/>
  <c r="H75" i="62"/>
  <c r="I75" i="62"/>
  <c r="J75" i="62"/>
  <c r="G76" i="62"/>
  <c r="H76" i="62"/>
  <c r="I76" i="62"/>
  <c r="J76" i="62"/>
  <c r="G77" i="62"/>
  <c r="H77" i="62"/>
  <c r="I77" i="62"/>
  <c r="J77" i="62"/>
  <c r="G78" i="62"/>
  <c r="H78" i="62"/>
  <c r="I78" i="62"/>
  <c r="J78" i="62"/>
  <c r="G79" i="62"/>
  <c r="H79" i="62"/>
  <c r="I79" i="62"/>
  <c r="J79" i="62"/>
  <c r="G80" i="62"/>
  <c r="H80" i="62"/>
  <c r="I80" i="62"/>
  <c r="J80" i="62"/>
  <c r="G81" i="62"/>
  <c r="H81" i="62"/>
  <c r="I81" i="62"/>
  <c r="J81" i="62"/>
  <c r="G82" i="62"/>
  <c r="H82" i="62"/>
  <c r="I82" i="62"/>
  <c r="J82" i="62"/>
  <c r="G83" i="62"/>
  <c r="H83" i="62"/>
  <c r="I83" i="62"/>
  <c r="J83" i="62"/>
  <c r="G84" i="62"/>
  <c r="H84" i="62"/>
  <c r="I84" i="62"/>
  <c r="J84" i="62"/>
  <c r="G85" i="62"/>
  <c r="H85" i="62"/>
  <c r="I85" i="62"/>
  <c r="J85" i="62"/>
  <c r="G86" i="62"/>
  <c r="H86" i="62"/>
  <c r="I86" i="62"/>
  <c r="J86" i="62"/>
  <c r="G87" i="62"/>
  <c r="H87" i="62"/>
  <c r="I87" i="62"/>
  <c r="J87" i="62"/>
  <c r="G88" i="62"/>
  <c r="H88" i="62"/>
  <c r="I88" i="62"/>
  <c r="J88" i="62"/>
  <c r="G89" i="62"/>
  <c r="H89" i="62"/>
  <c r="I89" i="62"/>
  <c r="J89" i="62"/>
  <c r="G90" i="62"/>
  <c r="H90" i="62"/>
  <c r="I90" i="62"/>
  <c r="J90" i="62"/>
  <c r="G91" i="62"/>
  <c r="H91" i="62"/>
  <c r="I91" i="62"/>
  <c r="J91" i="62"/>
  <c r="G92" i="62"/>
  <c r="H92" i="62"/>
  <c r="I92" i="62"/>
  <c r="J92" i="62"/>
  <c r="G93" i="62"/>
  <c r="H93" i="62"/>
  <c r="I93" i="62"/>
  <c r="J93" i="62"/>
  <c r="G94" i="62"/>
  <c r="H94" i="62"/>
  <c r="I94" i="62"/>
  <c r="J94" i="62"/>
  <c r="G95" i="62"/>
  <c r="H95" i="62"/>
  <c r="I95" i="62"/>
  <c r="J95" i="62"/>
  <c r="G96" i="62"/>
  <c r="H96" i="62"/>
  <c r="I96" i="62"/>
  <c r="J96" i="62"/>
  <c r="G97" i="62"/>
  <c r="H97" i="62"/>
  <c r="I97" i="62"/>
  <c r="J97" i="62"/>
  <c r="G98" i="62"/>
  <c r="H98" i="62"/>
  <c r="I98" i="62"/>
  <c r="J98" i="62"/>
  <c r="G99" i="62"/>
  <c r="H99" i="62"/>
  <c r="I99" i="62"/>
  <c r="J99" i="62"/>
  <c r="G100" i="62"/>
  <c r="H100" i="62"/>
  <c r="I100" i="62"/>
  <c r="J100" i="62"/>
  <c r="G101" i="62"/>
  <c r="H101" i="62"/>
  <c r="I101" i="62"/>
  <c r="J101" i="62"/>
  <c r="G102" i="62"/>
  <c r="H102" i="62"/>
  <c r="I102" i="62"/>
  <c r="J102" i="62"/>
  <c r="G103" i="62"/>
  <c r="H103" i="62"/>
  <c r="I103" i="62"/>
  <c r="J103" i="62"/>
  <c r="G104" i="62"/>
  <c r="H104" i="62"/>
  <c r="I104" i="62"/>
  <c r="J104" i="62"/>
  <c r="G105" i="62"/>
  <c r="H105" i="62"/>
  <c r="I105" i="62"/>
  <c r="J105" i="62"/>
  <c r="G106" i="62"/>
  <c r="H106" i="62"/>
  <c r="I106" i="62"/>
  <c r="J106" i="62"/>
  <c r="G107" i="62"/>
  <c r="H107" i="62"/>
  <c r="I107" i="62"/>
  <c r="J107" i="62"/>
  <c r="G108" i="62"/>
  <c r="H108" i="62"/>
  <c r="I108" i="62"/>
  <c r="J108" i="62"/>
  <c r="G109" i="62"/>
  <c r="H109" i="62"/>
  <c r="I109" i="62"/>
  <c r="J109" i="62"/>
  <c r="G110" i="62"/>
  <c r="H110" i="62"/>
  <c r="I110" i="62"/>
  <c r="J110" i="62"/>
  <c r="G111" i="62"/>
  <c r="H111" i="62"/>
  <c r="I111" i="62"/>
  <c r="J111" i="62"/>
  <c r="G112" i="62"/>
  <c r="H112" i="62"/>
  <c r="I112" i="62"/>
  <c r="J112" i="62"/>
  <c r="G113" i="62"/>
  <c r="H113" i="62"/>
  <c r="I113" i="62"/>
  <c r="J113" i="62"/>
  <c r="G114" i="62"/>
  <c r="H114" i="62"/>
  <c r="I114" i="62"/>
  <c r="J114" i="62"/>
  <c r="G115" i="62"/>
  <c r="H115" i="62"/>
  <c r="I115" i="62"/>
  <c r="J115" i="62"/>
  <c r="G116" i="62"/>
  <c r="H116" i="62"/>
  <c r="I116" i="62"/>
  <c r="J116" i="62"/>
  <c r="G117" i="62"/>
  <c r="H117" i="62"/>
  <c r="I117" i="62"/>
  <c r="J117" i="62"/>
  <c r="G118" i="62"/>
  <c r="H118" i="62"/>
  <c r="I118" i="62"/>
  <c r="J118" i="62"/>
  <c r="G119" i="62"/>
  <c r="H119" i="62"/>
  <c r="I119" i="62"/>
  <c r="J119" i="62"/>
  <c r="G120" i="62"/>
  <c r="H120" i="62"/>
  <c r="I120" i="62"/>
  <c r="J120" i="62"/>
  <c r="J21" i="62"/>
  <c r="I21" i="62"/>
  <c r="H21" i="62"/>
  <c r="G21" i="62"/>
  <c r="B21" i="62"/>
  <c r="S575" i="58"/>
  <c r="S576" i="58"/>
  <c r="S577" i="58"/>
  <c r="S578" i="58"/>
  <c r="T578" i="58"/>
  <c r="U578" i="58" s="1"/>
  <c r="S579" i="58"/>
  <c r="S580" i="58"/>
  <c r="S581" i="58"/>
  <c r="T581" i="58"/>
  <c r="U581" i="58" s="1"/>
  <c r="B575" i="58"/>
  <c r="B576" i="58"/>
  <c r="B577" i="58"/>
  <c r="B578" i="58"/>
  <c r="B579" i="58"/>
  <c r="B580" i="58"/>
  <c r="B581" i="58"/>
  <c r="M575" i="58"/>
  <c r="N575" i="58"/>
  <c r="O575" i="58"/>
  <c r="P575" i="58"/>
  <c r="M576" i="58"/>
  <c r="N576" i="58"/>
  <c r="O576" i="58"/>
  <c r="P576" i="58"/>
  <c r="M577" i="58"/>
  <c r="N577" i="58"/>
  <c r="O577" i="58"/>
  <c r="P577" i="58"/>
  <c r="M578" i="58"/>
  <c r="N578" i="58"/>
  <c r="O578" i="58"/>
  <c r="P578" i="58"/>
  <c r="M579" i="58"/>
  <c r="N579" i="58"/>
  <c r="O579" i="58"/>
  <c r="P579" i="58"/>
  <c r="M580" i="58"/>
  <c r="N580" i="58"/>
  <c r="O580" i="58"/>
  <c r="P580" i="58"/>
  <c r="M581" i="58"/>
  <c r="N581" i="58"/>
  <c r="O581" i="58"/>
  <c r="P581" i="58"/>
  <c r="S574" i="58"/>
  <c r="N574" i="58"/>
  <c r="O574" i="58"/>
  <c r="P574" i="58"/>
  <c r="Q574" i="58"/>
  <c r="R574" i="58"/>
  <c r="M574" i="58"/>
  <c r="B574" i="58"/>
  <c r="O113" i="62" l="1"/>
  <c r="O108" i="62"/>
  <c r="O105" i="62"/>
  <c r="O65" i="62"/>
  <c r="O62" i="62"/>
  <c r="O35" i="62"/>
  <c r="O126" i="62"/>
  <c r="M138" i="62"/>
  <c r="M127" i="62" s="1"/>
  <c r="P127" i="62" s="1"/>
  <c r="O109" i="62"/>
  <c r="O104" i="62"/>
  <c r="O97" i="62"/>
  <c r="O87" i="62"/>
  <c r="O47" i="62"/>
  <c r="O144" i="62"/>
  <c r="B656" i="58"/>
  <c r="B657" i="58"/>
  <c r="B658" i="58"/>
  <c r="B659" i="58"/>
  <c r="B660" i="58"/>
  <c r="B661" i="58"/>
  <c r="B662" i="58"/>
  <c r="B663" i="58"/>
  <c r="B664" i="58"/>
  <c r="B665" i="58"/>
  <c r="B666" i="58"/>
  <c r="B667" i="58"/>
  <c r="B668" i="58"/>
  <c r="B669" i="58"/>
  <c r="B670" i="58"/>
  <c r="B671" i="58"/>
  <c r="B672" i="58"/>
  <c r="B673" i="58"/>
  <c r="S656" i="58"/>
  <c r="S657" i="58"/>
  <c r="S658" i="58"/>
  <c r="S659" i="58"/>
  <c r="S660" i="58"/>
  <c r="S661" i="58"/>
  <c r="T661" i="58"/>
  <c r="S662" i="58"/>
  <c r="S663" i="58"/>
  <c r="S664" i="58"/>
  <c r="S665" i="58"/>
  <c r="T665" i="58"/>
  <c r="S666" i="58"/>
  <c r="S667" i="58"/>
  <c r="S668" i="58"/>
  <c r="S669" i="58"/>
  <c r="S670" i="58"/>
  <c r="T670" i="58"/>
  <c r="S671" i="58"/>
  <c r="S672" i="58"/>
  <c r="S673" i="58"/>
  <c r="T673" i="58"/>
  <c r="M672" i="58"/>
  <c r="N672" i="58"/>
  <c r="O672" i="58"/>
  <c r="P672" i="58"/>
  <c r="M673" i="58"/>
  <c r="N673" i="58"/>
  <c r="O673" i="58"/>
  <c r="P673" i="58"/>
  <c r="M656" i="58"/>
  <c r="N656" i="58"/>
  <c r="O656" i="58"/>
  <c r="P656" i="58"/>
  <c r="M657" i="58"/>
  <c r="N657" i="58"/>
  <c r="O657" i="58"/>
  <c r="P657" i="58"/>
  <c r="M658" i="58"/>
  <c r="N658" i="58"/>
  <c r="O658" i="58"/>
  <c r="P658" i="58"/>
  <c r="M659" i="58"/>
  <c r="N659" i="58"/>
  <c r="O659" i="58"/>
  <c r="P659" i="58"/>
  <c r="M660" i="58"/>
  <c r="N660" i="58"/>
  <c r="O660" i="58"/>
  <c r="P660" i="58"/>
  <c r="M661" i="58"/>
  <c r="N661" i="58"/>
  <c r="O661" i="58"/>
  <c r="P661" i="58"/>
  <c r="M662" i="58"/>
  <c r="N662" i="58"/>
  <c r="O662" i="58"/>
  <c r="P662" i="58"/>
  <c r="M663" i="58"/>
  <c r="N663" i="58"/>
  <c r="O663" i="58"/>
  <c r="P663" i="58"/>
  <c r="M664" i="58"/>
  <c r="N664" i="58"/>
  <c r="O664" i="58"/>
  <c r="P664" i="58"/>
  <c r="M665" i="58"/>
  <c r="N665" i="58"/>
  <c r="O665" i="58"/>
  <c r="P665" i="58"/>
  <c r="M666" i="58"/>
  <c r="N666" i="58"/>
  <c r="O666" i="58"/>
  <c r="P666" i="58"/>
  <c r="M667" i="58"/>
  <c r="N667" i="58"/>
  <c r="O667" i="58"/>
  <c r="P667" i="58"/>
  <c r="M668" i="58"/>
  <c r="N668" i="58"/>
  <c r="O668" i="58"/>
  <c r="P668" i="58"/>
  <c r="M669" i="58"/>
  <c r="N669" i="58"/>
  <c r="O669" i="58"/>
  <c r="P669" i="58"/>
  <c r="M670" i="58"/>
  <c r="N670" i="58"/>
  <c r="O670" i="58"/>
  <c r="P670" i="58"/>
  <c r="M671" i="58"/>
  <c r="N671" i="58"/>
  <c r="O671" i="58"/>
  <c r="P671" i="58"/>
  <c r="S655" i="58"/>
  <c r="N655" i="58"/>
  <c r="O655" i="58"/>
  <c r="P655" i="58"/>
  <c r="M655" i="58"/>
  <c r="B655" i="58"/>
  <c r="B635" i="58"/>
  <c r="B636" i="58"/>
  <c r="B637" i="58"/>
  <c r="B638" i="58"/>
  <c r="B639" i="58"/>
  <c r="B640" i="58"/>
  <c r="B641" i="58"/>
  <c r="B642" i="58"/>
  <c r="B643" i="58"/>
  <c r="B644" i="58"/>
  <c r="B645" i="58"/>
  <c r="B646" i="58"/>
  <c r="B647" i="58"/>
  <c r="B648" i="58"/>
  <c r="B649" i="58"/>
  <c r="B650" i="58"/>
  <c r="B651" i="58"/>
  <c r="B652" i="58"/>
  <c r="B653" i="58"/>
  <c r="B654" i="58"/>
  <c r="S635" i="58"/>
  <c r="S636" i="58"/>
  <c r="S637" i="58"/>
  <c r="S638" i="58"/>
  <c r="S639" i="58"/>
  <c r="S640" i="58"/>
  <c r="S641" i="58"/>
  <c r="T641" i="58"/>
  <c r="S642" i="58"/>
  <c r="S643" i="58"/>
  <c r="S644" i="58"/>
  <c r="S645" i="58"/>
  <c r="S646" i="58"/>
  <c r="S647" i="58"/>
  <c r="T647" i="58"/>
  <c r="S648" i="58"/>
  <c r="S649" i="58"/>
  <c r="S650" i="58"/>
  <c r="S651" i="58"/>
  <c r="S652" i="58"/>
  <c r="S653" i="58"/>
  <c r="S654" i="58"/>
  <c r="T654" i="58"/>
  <c r="M635" i="58"/>
  <c r="N635" i="58"/>
  <c r="O635" i="58"/>
  <c r="P635" i="58"/>
  <c r="M636" i="58"/>
  <c r="N636" i="58"/>
  <c r="O636" i="58"/>
  <c r="P636" i="58"/>
  <c r="M637" i="58"/>
  <c r="N637" i="58"/>
  <c r="O637" i="58"/>
  <c r="P637" i="58"/>
  <c r="M638" i="58"/>
  <c r="N638" i="58"/>
  <c r="O638" i="58"/>
  <c r="P638" i="58"/>
  <c r="M639" i="58"/>
  <c r="N639" i="58"/>
  <c r="O639" i="58"/>
  <c r="P639" i="58"/>
  <c r="M640" i="58"/>
  <c r="N640" i="58"/>
  <c r="O640" i="58"/>
  <c r="P640" i="58"/>
  <c r="M641" i="58"/>
  <c r="N641" i="58"/>
  <c r="O641" i="58"/>
  <c r="P641" i="58"/>
  <c r="M642" i="58"/>
  <c r="N642" i="58"/>
  <c r="O642" i="58"/>
  <c r="P642" i="58"/>
  <c r="M643" i="58"/>
  <c r="N643" i="58"/>
  <c r="O643" i="58"/>
  <c r="P643" i="58"/>
  <c r="M644" i="58"/>
  <c r="N644" i="58"/>
  <c r="O644" i="58"/>
  <c r="P644" i="58"/>
  <c r="M645" i="58"/>
  <c r="N645" i="58"/>
  <c r="O645" i="58"/>
  <c r="P645" i="58"/>
  <c r="M646" i="58"/>
  <c r="N646" i="58"/>
  <c r="O646" i="58"/>
  <c r="P646" i="58"/>
  <c r="M647" i="58"/>
  <c r="N647" i="58"/>
  <c r="O647" i="58"/>
  <c r="P647" i="58"/>
  <c r="M648" i="58"/>
  <c r="N648" i="58"/>
  <c r="O648" i="58"/>
  <c r="P648" i="58"/>
  <c r="M649" i="58"/>
  <c r="N649" i="58"/>
  <c r="O649" i="58"/>
  <c r="P649" i="58"/>
  <c r="M650" i="58"/>
  <c r="N650" i="58"/>
  <c r="O650" i="58"/>
  <c r="P650" i="58"/>
  <c r="M651" i="58"/>
  <c r="N651" i="58"/>
  <c r="O651" i="58"/>
  <c r="P651" i="58"/>
  <c r="M652" i="58"/>
  <c r="N652" i="58"/>
  <c r="O652" i="58"/>
  <c r="P652" i="58"/>
  <c r="M653" i="58"/>
  <c r="N653" i="58"/>
  <c r="O653" i="58"/>
  <c r="P653" i="58"/>
  <c r="M654" i="58"/>
  <c r="N654" i="58"/>
  <c r="O654" i="58"/>
  <c r="P654" i="58"/>
  <c r="S634" i="58"/>
  <c r="N634" i="58"/>
  <c r="O634" i="58"/>
  <c r="P634" i="58"/>
  <c r="M634" i="58"/>
  <c r="B634" i="58"/>
  <c r="B612" i="58"/>
  <c r="B613" i="58"/>
  <c r="B614" i="58"/>
  <c r="B615" i="58"/>
  <c r="B616" i="58"/>
  <c r="B617" i="58"/>
  <c r="B618" i="58"/>
  <c r="B619" i="58"/>
  <c r="B620" i="58"/>
  <c r="B621" i="58"/>
  <c r="B622" i="58"/>
  <c r="B623" i="58"/>
  <c r="B624" i="58"/>
  <c r="B625" i="58"/>
  <c r="B626" i="58"/>
  <c r="B627" i="58"/>
  <c r="B628" i="58"/>
  <c r="B629" i="58"/>
  <c r="B630" i="58"/>
  <c r="B631" i="58"/>
  <c r="B632" i="58"/>
  <c r="B633" i="58"/>
  <c r="S612" i="58"/>
  <c r="S613" i="58"/>
  <c r="S614" i="58"/>
  <c r="S615" i="58"/>
  <c r="S616" i="58"/>
  <c r="S617" i="58"/>
  <c r="T617" i="58"/>
  <c r="S618" i="58"/>
  <c r="T618" i="58"/>
  <c r="S619" i="58"/>
  <c r="S620" i="58"/>
  <c r="S621" i="58"/>
  <c r="T621" i="58"/>
  <c r="S622" i="58"/>
  <c r="T622" i="58"/>
  <c r="S623" i="58"/>
  <c r="S624" i="58"/>
  <c r="S625" i="58"/>
  <c r="T625" i="58"/>
  <c r="S626" i="58"/>
  <c r="T626" i="58"/>
  <c r="S627" i="58"/>
  <c r="S628" i="58"/>
  <c r="S629" i="58"/>
  <c r="S630" i="58"/>
  <c r="S631" i="58"/>
  <c r="S632" i="58"/>
  <c r="T632" i="58"/>
  <c r="S633" i="58"/>
  <c r="T633" i="58"/>
  <c r="M612" i="58"/>
  <c r="N612" i="58"/>
  <c r="O612" i="58"/>
  <c r="P612" i="58"/>
  <c r="M613" i="58"/>
  <c r="N613" i="58"/>
  <c r="O613" i="58"/>
  <c r="P613" i="58"/>
  <c r="M614" i="58"/>
  <c r="N614" i="58"/>
  <c r="O614" i="58"/>
  <c r="P614" i="58"/>
  <c r="M615" i="58"/>
  <c r="N615" i="58"/>
  <c r="O615" i="58"/>
  <c r="P615" i="58"/>
  <c r="M616" i="58"/>
  <c r="N616" i="58"/>
  <c r="O616" i="58"/>
  <c r="P616" i="58"/>
  <c r="M617" i="58"/>
  <c r="N617" i="58"/>
  <c r="O617" i="58"/>
  <c r="P617" i="58"/>
  <c r="M618" i="58"/>
  <c r="N618" i="58"/>
  <c r="O618" i="58"/>
  <c r="P618" i="58"/>
  <c r="M619" i="58"/>
  <c r="N619" i="58"/>
  <c r="O619" i="58"/>
  <c r="P619" i="58"/>
  <c r="M620" i="58"/>
  <c r="N620" i="58"/>
  <c r="O620" i="58"/>
  <c r="P620" i="58"/>
  <c r="M621" i="58"/>
  <c r="N621" i="58"/>
  <c r="O621" i="58"/>
  <c r="P621" i="58"/>
  <c r="M622" i="58"/>
  <c r="N622" i="58"/>
  <c r="O622" i="58"/>
  <c r="P622" i="58"/>
  <c r="M623" i="58"/>
  <c r="N623" i="58"/>
  <c r="O623" i="58"/>
  <c r="P623" i="58"/>
  <c r="M624" i="58"/>
  <c r="N624" i="58"/>
  <c r="O624" i="58"/>
  <c r="P624" i="58"/>
  <c r="M625" i="58"/>
  <c r="N625" i="58"/>
  <c r="O625" i="58"/>
  <c r="P625" i="58"/>
  <c r="M626" i="58"/>
  <c r="N626" i="58"/>
  <c r="O626" i="58"/>
  <c r="P626" i="58"/>
  <c r="M627" i="58"/>
  <c r="N627" i="58"/>
  <c r="O627" i="58"/>
  <c r="P627" i="58"/>
  <c r="M628" i="58"/>
  <c r="N628" i="58"/>
  <c r="O628" i="58"/>
  <c r="P628" i="58"/>
  <c r="M629" i="58"/>
  <c r="N629" i="58"/>
  <c r="O629" i="58"/>
  <c r="P629" i="58"/>
  <c r="M630" i="58"/>
  <c r="N630" i="58"/>
  <c r="O630" i="58"/>
  <c r="P630" i="58"/>
  <c r="M631" i="58"/>
  <c r="N631" i="58"/>
  <c r="O631" i="58"/>
  <c r="P631" i="58"/>
  <c r="M632" i="58"/>
  <c r="N632" i="58"/>
  <c r="O632" i="58"/>
  <c r="P632" i="58"/>
  <c r="M633" i="58"/>
  <c r="N633" i="58"/>
  <c r="O633" i="58"/>
  <c r="P633" i="58"/>
  <c r="S611" i="58"/>
  <c r="N611" i="58"/>
  <c r="O611" i="58"/>
  <c r="P611" i="58"/>
  <c r="M611" i="58"/>
  <c r="B611" i="58"/>
  <c r="B565" i="58"/>
  <c r="B566" i="58"/>
  <c r="B567" i="58"/>
  <c r="B568" i="58"/>
  <c r="B569" i="58"/>
  <c r="B564" i="58"/>
  <c r="S565" i="58"/>
  <c r="S566" i="58"/>
  <c r="S567" i="58"/>
  <c r="S568" i="58"/>
  <c r="S569" i="58"/>
  <c r="T569" i="58"/>
  <c r="M569" i="58"/>
  <c r="N569" i="58"/>
  <c r="O569" i="58"/>
  <c r="P569" i="58"/>
  <c r="M565" i="58"/>
  <c r="N565" i="58"/>
  <c r="O565" i="58"/>
  <c r="P565" i="58"/>
  <c r="M566" i="58"/>
  <c r="N566" i="58"/>
  <c r="O566" i="58"/>
  <c r="P566" i="58"/>
  <c r="M567" i="58"/>
  <c r="N567" i="58"/>
  <c r="O567" i="58"/>
  <c r="P567" i="58"/>
  <c r="M568" i="58"/>
  <c r="N568" i="58"/>
  <c r="O568" i="58"/>
  <c r="P568" i="58"/>
  <c r="S564" i="58"/>
  <c r="N564" i="58"/>
  <c r="O564" i="58"/>
  <c r="P564" i="58"/>
  <c r="M564" i="58"/>
  <c r="B606" i="58"/>
  <c r="B607" i="58"/>
  <c r="B608" i="58"/>
  <c r="B609" i="58"/>
  <c r="B610" i="58"/>
  <c r="S606" i="58"/>
  <c r="S607" i="58"/>
  <c r="S608" i="58"/>
  <c r="S609" i="58"/>
  <c r="S610" i="58"/>
  <c r="T610" i="58"/>
  <c r="M606" i="58"/>
  <c r="N606" i="58"/>
  <c r="O606" i="58"/>
  <c r="P606" i="58"/>
  <c r="M607" i="58"/>
  <c r="N607" i="58"/>
  <c r="O607" i="58"/>
  <c r="P607" i="58"/>
  <c r="M608" i="58"/>
  <c r="N608" i="58"/>
  <c r="O608" i="58"/>
  <c r="P608" i="58"/>
  <c r="M609" i="58"/>
  <c r="N609" i="58"/>
  <c r="O609" i="58"/>
  <c r="P609" i="58"/>
  <c r="M610" i="58"/>
  <c r="N610" i="58"/>
  <c r="O610" i="58"/>
  <c r="P610" i="58"/>
  <c r="S605" i="58"/>
  <c r="S582" i="58" s="1"/>
  <c r="N605" i="58"/>
  <c r="O605" i="58"/>
  <c r="P605" i="58"/>
  <c r="M605" i="58"/>
  <c r="B605" i="58"/>
  <c r="S583" i="58"/>
  <c r="S584" i="58"/>
  <c r="S585" i="58"/>
  <c r="S586" i="58"/>
  <c r="S587" i="58"/>
  <c r="S588" i="58"/>
  <c r="T588" i="58"/>
  <c r="S589" i="58"/>
  <c r="S590" i="58"/>
  <c r="S591" i="58"/>
  <c r="S592" i="58"/>
  <c r="S593" i="58"/>
  <c r="S594" i="58"/>
  <c r="T594" i="58"/>
  <c r="S595" i="58"/>
  <c r="S596" i="58"/>
  <c r="S597" i="58"/>
  <c r="S598" i="58"/>
  <c r="S599" i="58"/>
  <c r="S600" i="58"/>
  <c r="T600" i="58"/>
  <c r="S601" i="58"/>
  <c r="S602" i="58"/>
  <c r="S603" i="58"/>
  <c r="S604" i="58"/>
  <c r="T604" i="58"/>
  <c r="B583" i="58"/>
  <c r="B584" i="58"/>
  <c r="B585" i="58"/>
  <c r="B586" i="58"/>
  <c r="B587" i="58"/>
  <c r="B588" i="58"/>
  <c r="B589" i="58"/>
  <c r="B590" i="58"/>
  <c r="B591" i="58"/>
  <c r="B592" i="58"/>
  <c r="B593" i="58"/>
  <c r="B594" i="58"/>
  <c r="B595" i="58"/>
  <c r="B596" i="58"/>
  <c r="B597" i="58"/>
  <c r="B598" i="58"/>
  <c r="B599" i="58"/>
  <c r="B600" i="58"/>
  <c r="B601" i="58"/>
  <c r="B602" i="58"/>
  <c r="B603" i="58"/>
  <c r="B604" i="58"/>
  <c r="M600" i="58"/>
  <c r="N600" i="58"/>
  <c r="O600" i="58"/>
  <c r="P600" i="58"/>
  <c r="M601" i="58"/>
  <c r="N601" i="58"/>
  <c r="O601" i="58"/>
  <c r="P601" i="58"/>
  <c r="M602" i="58"/>
  <c r="N602" i="58"/>
  <c r="O602" i="58"/>
  <c r="P602" i="58"/>
  <c r="M603" i="58"/>
  <c r="N603" i="58"/>
  <c r="O603" i="58"/>
  <c r="P603" i="58"/>
  <c r="M604" i="58"/>
  <c r="N604" i="58"/>
  <c r="O604" i="58"/>
  <c r="P604" i="58"/>
  <c r="M593" i="58"/>
  <c r="N593" i="58"/>
  <c r="O593" i="58"/>
  <c r="P593" i="58"/>
  <c r="M594" i="58"/>
  <c r="N594" i="58"/>
  <c r="O594" i="58"/>
  <c r="P594" i="58"/>
  <c r="M595" i="58"/>
  <c r="N595" i="58"/>
  <c r="O595" i="58"/>
  <c r="P595" i="58"/>
  <c r="M596" i="58"/>
  <c r="N596" i="58"/>
  <c r="O596" i="58"/>
  <c r="P596" i="58"/>
  <c r="M597" i="58"/>
  <c r="N597" i="58"/>
  <c r="O597" i="58"/>
  <c r="P597" i="58"/>
  <c r="M598" i="58"/>
  <c r="N598" i="58"/>
  <c r="O598" i="58"/>
  <c r="P598" i="58"/>
  <c r="M599" i="58"/>
  <c r="N599" i="58"/>
  <c r="O599" i="58"/>
  <c r="P599" i="58"/>
  <c r="M583" i="58"/>
  <c r="N583" i="58"/>
  <c r="O583" i="58"/>
  <c r="P583" i="58"/>
  <c r="M584" i="58"/>
  <c r="N584" i="58"/>
  <c r="O584" i="58"/>
  <c r="P584" i="58"/>
  <c r="M585" i="58"/>
  <c r="N585" i="58"/>
  <c r="O585" i="58"/>
  <c r="P585" i="58"/>
  <c r="M586" i="58"/>
  <c r="N586" i="58"/>
  <c r="O586" i="58"/>
  <c r="P586" i="58"/>
  <c r="M587" i="58"/>
  <c r="N587" i="58"/>
  <c r="O587" i="58"/>
  <c r="P587" i="58"/>
  <c r="M588" i="58"/>
  <c r="N588" i="58"/>
  <c r="O588" i="58"/>
  <c r="P588" i="58"/>
  <c r="M589" i="58"/>
  <c r="N589" i="58"/>
  <c r="O589" i="58"/>
  <c r="P589" i="58"/>
  <c r="M590" i="58"/>
  <c r="N590" i="58"/>
  <c r="O590" i="58"/>
  <c r="P590" i="58"/>
  <c r="M591" i="58"/>
  <c r="N591" i="58"/>
  <c r="O591" i="58"/>
  <c r="P591" i="58"/>
  <c r="M592" i="58"/>
  <c r="N592" i="58"/>
  <c r="O592" i="58"/>
  <c r="P592" i="58"/>
  <c r="N582" i="58"/>
  <c r="O582" i="58"/>
  <c r="P582" i="58"/>
  <c r="M582" i="58"/>
  <c r="B582" i="58"/>
  <c r="B554" i="58"/>
  <c r="B555" i="58"/>
  <c r="B556" i="58"/>
  <c r="B557" i="58"/>
  <c r="B558" i="58"/>
  <c r="B559" i="58"/>
  <c r="B560" i="58"/>
  <c r="B561" i="58"/>
  <c r="B562" i="58"/>
  <c r="B563" i="58"/>
  <c r="B570" i="58"/>
  <c r="B571" i="58"/>
  <c r="B572" i="58"/>
  <c r="B573" i="58"/>
  <c r="S554" i="58"/>
  <c r="S555" i="58"/>
  <c r="S556" i="58"/>
  <c r="S557" i="58"/>
  <c r="S558" i="58"/>
  <c r="T558" i="58"/>
  <c r="S559" i="58"/>
  <c r="S560" i="58"/>
  <c r="S561" i="58"/>
  <c r="S562" i="58"/>
  <c r="S563" i="58"/>
  <c r="S570" i="58"/>
  <c r="T570" i="58"/>
  <c r="S571" i="58"/>
  <c r="T571" i="58"/>
  <c r="S572" i="58"/>
  <c r="T572" i="58"/>
  <c r="S573" i="58"/>
  <c r="T573" i="58"/>
  <c r="M563" i="58"/>
  <c r="N563" i="58"/>
  <c r="O563" i="58"/>
  <c r="P563" i="58"/>
  <c r="M570" i="58"/>
  <c r="N570" i="58"/>
  <c r="O570" i="58"/>
  <c r="P570" i="58"/>
  <c r="M571" i="58"/>
  <c r="N571" i="58"/>
  <c r="O571" i="58"/>
  <c r="P571" i="58"/>
  <c r="M572" i="58"/>
  <c r="N572" i="58"/>
  <c r="O572" i="58"/>
  <c r="P572" i="58"/>
  <c r="M573" i="58"/>
  <c r="N573" i="58"/>
  <c r="O573" i="58"/>
  <c r="P573" i="58"/>
  <c r="M554" i="58"/>
  <c r="N554" i="58"/>
  <c r="O554" i="58"/>
  <c r="P554" i="58"/>
  <c r="M555" i="58"/>
  <c r="N555" i="58"/>
  <c r="O555" i="58"/>
  <c r="P555" i="58"/>
  <c r="M556" i="58"/>
  <c r="N556" i="58"/>
  <c r="O556" i="58"/>
  <c r="P556" i="58"/>
  <c r="M557" i="58"/>
  <c r="N557" i="58"/>
  <c r="O557" i="58"/>
  <c r="P557" i="58"/>
  <c r="M558" i="58"/>
  <c r="N558" i="58"/>
  <c r="O558" i="58"/>
  <c r="P558" i="58"/>
  <c r="M559" i="58"/>
  <c r="N559" i="58"/>
  <c r="O559" i="58"/>
  <c r="P559" i="58"/>
  <c r="M560" i="58"/>
  <c r="N560" i="58"/>
  <c r="O560" i="58"/>
  <c r="P560" i="58"/>
  <c r="M561" i="58"/>
  <c r="N561" i="58"/>
  <c r="O561" i="58"/>
  <c r="P561" i="58"/>
  <c r="M562" i="58"/>
  <c r="N562" i="58"/>
  <c r="O562" i="58"/>
  <c r="P562" i="58"/>
  <c r="S553" i="58"/>
  <c r="S498" i="58" s="1"/>
  <c r="N553" i="58"/>
  <c r="O553" i="58"/>
  <c r="P553" i="58"/>
  <c r="M553" i="58"/>
  <c r="B553" i="58"/>
  <c r="S499" i="58"/>
  <c r="S500" i="58"/>
  <c r="S501" i="58"/>
  <c r="S502" i="58"/>
  <c r="S503" i="58"/>
  <c r="S504" i="58"/>
  <c r="T504" i="58"/>
  <c r="S505" i="58"/>
  <c r="S506" i="58"/>
  <c r="S507" i="58"/>
  <c r="T507" i="58"/>
  <c r="S508" i="58"/>
  <c r="S509" i="58"/>
  <c r="S510" i="58"/>
  <c r="S511" i="58"/>
  <c r="S512" i="58"/>
  <c r="S513" i="58"/>
  <c r="T513" i="58"/>
  <c r="S514" i="58"/>
  <c r="S515" i="58"/>
  <c r="S516" i="58"/>
  <c r="S517" i="58"/>
  <c r="S518" i="58"/>
  <c r="S519" i="58"/>
  <c r="T519" i="58"/>
  <c r="S520" i="58"/>
  <c r="S521" i="58"/>
  <c r="S522" i="58"/>
  <c r="S523" i="58"/>
  <c r="S524" i="58"/>
  <c r="S525" i="58"/>
  <c r="T525" i="58"/>
  <c r="S526" i="58"/>
  <c r="S527" i="58"/>
  <c r="S528" i="58"/>
  <c r="S529" i="58"/>
  <c r="S530" i="58"/>
  <c r="S531" i="58"/>
  <c r="T531" i="58"/>
  <c r="S532" i="58"/>
  <c r="S533" i="58"/>
  <c r="S534" i="58"/>
  <c r="T534" i="58"/>
  <c r="S535" i="58"/>
  <c r="S536" i="58"/>
  <c r="S537" i="58"/>
  <c r="S538" i="58"/>
  <c r="S539" i="58"/>
  <c r="S540" i="58"/>
  <c r="T540" i="58"/>
  <c r="S541" i="58"/>
  <c r="S542" i="58"/>
  <c r="S543" i="58"/>
  <c r="T543" i="58"/>
  <c r="S544" i="58"/>
  <c r="S545" i="58"/>
  <c r="S546" i="58"/>
  <c r="S547" i="58"/>
  <c r="S548" i="58"/>
  <c r="S549" i="58"/>
  <c r="T549" i="58"/>
  <c r="S550" i="58"/>
  <c r="S551" i="58"/>
  <c r="S552" i="58"/>
  <c r="T552" i="58"/>
  <c r="B498" i="58"/>
  <c r="B499" i="58"/>
  <c r="B500" i="58"/>
  <c r="B501" i="58"/>
  <c r="B502" i="58"/>
  <c r="B503" i="58"/>
  <c r="B504" i="58"/>
  <c r="B505" i="58"/>
  <c r="B506" i="58"/>
  <c r="B507" i="58"/>
  <c r="B508" i="58"/>
  <c r="B509" i="58"/>
  <c r="B510" i="58"/>
  <c r="B511" i="58"/>
  <c r="B512" i="58"/>
  <c r="B513" i="58"/>
  <c r="B514" i="58"/>
  <c r="B515" i="58"/>
  <c r="B516" i="58"/>
  <c r="B517" i="58"/>
  <c r="B518" i="58"/>
  <c r="B519" i="58"/>
  <c r="B520" i="58"/>
  <c r="B521" i="58"/>
  <c r="B522" i="58"/>
  <c r="B523" i="58"/>
  <c r="B524" i="58"/>
  <c r="B525" i="58"/>
  <c r="B526" i="58"/>
  <c r="B527" i="58"/>
  <c r="B528" i="58"/>
  <c r="B529" i="58"/>
  <c r="B530" i="58"/>
  <c r="B531" i="58"/>
  <c r="B532" i="58"/>
  <c r="B533" i="58"/>
  <c r="B534" i="58"/>
  <c r="B535" i="58"/>
  <c r="B536" i="58"/>
  <c r="B537" i="58"/>
  <c r="B538" i="58"/>
  <c r="B539" i="58"/>
  <c r="B540" i="58"/>
  <c r="B541" i="58"/>
  <c r="B542" i="58"/>
  <c r="B543" i="58"/>
  <c r="B544" i="58"/>
  <c r="B545" i="58"/>
  <c r="B546" i="58"/>
  <c r="B547" i="58"/>
  <c r="B548" i="58"/>
  <c r="B549" i="58"/>
  <c r="B550" i="58"/>
  <c r="B551" i="58"/>
  <c r="B552" i="58"/>
  <c r="M498" i="58"/>
  <c r="N498" i="58"/>
  <c r="O498" i="58"/>
  <c r="P498" i="58"/>
  <c r="M499" i="58"/>
  <c r="N499" i="58"/>
  <c r="O499" i="58"/>
  <c r="P499" i="58"/>
  <c r="M500" i="58"/>
  <c r="N500" i="58"/>
  <c r="O500" i="58"/>
  <c r="P500" i="58"/>
  <c r="M501" i="58"/>
  <c r="N501" i="58"/>
  <c r="O501" i="58"/>
  <c r="P501" i="58"/>
  <c r="M502" i="58"/>
  <c r="N502" i="58"/>
  <c r="O502" i="58"/>
  <c r="P502" i="58"/>
  <c r="M503" i="58"/>
  <c r="N503" i="58"/>
  <c r="O503" i="58"/>
  <c r="P503" i="58"/>
  <c r="M504" i="58"/>
  <c r="N504" i="58"/>
  <c r="O504" i="58"/>
  <c r="P504" i="58"/>
  <c r="M505" i="58"/>
  <c r="N505" i="58"/>
  <c r="O505" i="58"/>
  <c r="P505" i="58"/>
  <c r="M506" i="58"/>
  <c r="N506" i="58"/>
  <c r="O506" i="58"/>
  <c r="P506" i="58"/>
  <c r="M507" i="58"/>
  <c r="N507" i="58"/>
  <c r="O507" i="58"/>
  <c r="P507" i="58"/>
  <c r="M508" i="58"/>
  <c r="N508" i="58"/>
  <c r="O508" i="58"/>
  <c r="P508" i="58"/>
  <c r="M509" i="58"/>
  <c r="N509" i="58"/>
  <c r="O509" i="58"/>
  <c r="P509" i="58"/>
  <c r="M510" i="58"/>
  <c r="N510" i="58"/>
  <c r="O510" i="58"/>
  <c r="P510" i="58"/>
  <c r="M511" i="58"/>
  <c r="N511" i="58"/>
  <c r="O511" i="58"/>
  <c r="P511" i="58"/>
  <c r="M512" i="58"/>
  <c r="N512" i="58"/>
  <c r="O512" i="58"/>
  <c r="P512" i="58"/>
  <c r="M513" i="58"/>
  <c r="N513" i="58"/>
  <c r="O513" i="58"/>
  <c r="P513" i="58"/>
  <c r="M514" i="58"/>
  <c r="N514" i="58"/>
  <c r="O514" i="58"/>
  <c r="P514" i="58"/>
  <c r="M515" i="58"/>
  <c r="N515" i="58"/>
  <c r="O515" i="58"/>
  <c r="P515" i="58"/>
  <c r="M516" i="58"/>
  <c r="N516" i="58"/>
  <c r="O516" i="58"/>
  <c r="P516" i="58"/>
  <c r="M517" i="58"/>
  <c r="N517" i="58"/>
  <c r="O517" i="58"/>
  <c r="P517" i="58"/>
  <c r="M518" i="58"/>
  <c r="N518" i="58"/>
  <c r="O518" i="58"/>
  <c r="P518" i="58"/>
  <c r="M519" i="58"/>
  <c r="N519" i="58"/>
  <c r="O519" i="58"/>
  <c r="P519" i="58"/>
  <c r="M520" i="58"/>
  <c r="N520" i="58"/>
  <c r="O520" i="58"/>
  <c r="P520" i="58"/>
  <c r="M521" i="58"/>
  <c r="N521" i="58"/>
  <c r="O521" i="58"/>
  <c r="P521" i="58"/>
  <c r="M522" i="58"/>
  <c r="N522" i="58"/>
  <c r="O522" i="58"/>
  <c r="P522" i="58"/>
  <c r="M523" i="58"/>
  <c r="N523" i="58"/>
  <c r="O523" i="58"/>
  <c r="P523" i="58"/>
  <c r="M524" i="58"/>
  <c r="N524" i="58"/>
  <c r="O524" i="58"/>
  <c r="P524" i="58"/>
  <c r="M525" i="58"/>
  <c r="N525" i="58"/>
  <c r="O525" i="58"/>
  <c r="P525" i="58"/>
  <c r="M526" i="58"/>
  <c r="N526" i="58"/>
  <c r="O526" i="58"/>
  <c r="P526" i="58"/>
  <c r="M527" i="58"/>
  <c r="N527" i="58"/>
  <c r="O527" i="58"/>
  <c r="P527" i="58"/>
  <c r="M528" i="58"/>
  <c r="N528" i="58"/>
  <c r="O528" i="58"/>
  <c r="P528" i="58"/>
  <c r="M529" i="58"/>
  <c r="N529" i="58"/>
  <c r="O529" i="58"/>
  <c r="P529" i="58"/>
  <c r="M530" i="58"/>
  <c r="N530" i="58"/>
  <c r="O530" i="58"/>
  <c r="P530" i="58"/>
  <c r="M531" i="58"/>
  <c r="N531" i="58"/>
  <c r="O531" i="58"/>
  <c r="P531" i="58"/>
  <c r="M532" i="58"/>
  <c r="N532" i="58"/>
  <c r="O532" i="58"/>
  <c r="P532" i="58"/>
  <c r="M533" i="58"/>
  <c r="N533" i="58"/>
  <c r="O533" i="58"/>
  <c r="P533" i="58"/>
  <c r="M534" i="58"/>
  <c r="N534" i="58"/>
  <c r="O534" i="58"/>
  <c r="P534" i="58"/>
  <c r="M535" i="58"/>
  <c r="N535" i="58"/>
  <c r="O535" i="58"/>
  <c r="P535" i="58"/>
  <c r="M536" i="58"/>
  <c r="N536" i="58"/>
  <c r="O536" i="58"/>
  <c r="P536" i="58"/>
  <c r="M537" i="58"/>
  <c r="N537" i="58"/>
  <c r="O537" i="58"/>
  <c r="P537" i="58"/>
  <c r="M538" i="58"/>
  <c r="N538" i="58"/>
  <c r="O538" i="58"/>
  <c r="P538" i="58"/>
  <c r="M539" i="58"/>
  <c r="N539" i="58"/>
  <c r="O539" i="58"/>
  <c r="P539" i="58"/>
  <c r="M540" i="58"/>
  <c r="N540" i="58"/>
  <c r="O540" i="58"/>
  <c r="P540" i="58"/>
  <c r="M541" i="58"/>
  <c r="N541" i="58"/>
  <c r="O541" i="58"/>
  <c r="P541" i="58"/>
  <c r="M542" i="58"/>
  <c r="N542" i="58"/>
  <c r="O542" i="58"/>
  <c r="P542" i="58"/>
  <c r="M543" i="58"/>
  <c r="N543" i="58"/>
  <c r="O543" i="58"/>
  <c r="P543" i="58"/>
  <c r="M544" i="58"/>
  <c r="N544" i="58"/>
  <c r="O544" i="58"/>
  <c r="P544" i="58"/>
  <c r="M545" i="58"/>
  <c r="N545" i="58"/>
  <c r="O545" i="58"/>
  <c r="P545" i="58"/>
  <c r="M546" i="58"/>
  <c r="N546" i="58"/>
  <c r="O546" i="58"/>
  <c r="P546" i="58"/>
  <c r="M547" i="58"/>
  <c r="N547" i="58"/>
  <c r="O547" i="58"/>
  <c r="P547" i="58"/>
  <c r="M548" i="58"/>
  <c r="N548" i="58"/>
  <c r="O548" i="58"/>
  <c r="P548" i="58"/>
  <c r="M549" i="58"/>
  <c r="N549" i="58"/>
  <c r="O549" i="58"/>
  <c r="P549" i="58"/>
  <c r="M550" i="58"/>
  <c r="N550" i="58"/>
  <c r="O550" i="58"/>
  <c r="P550" i="58"/>
  <c r="M551" i="58"/>
  <c r="N551" i="58"/>
  <c r="O551" i="58"/>
  <c r="P551" i="58"/>
  <c r="M552" i="58"/>
  <c r="N552" i="58"/>
  <c r="O552" i="58"/>
  <c r="P552" i="58"/>
  <c r="N497" i="58"/>
  <c r="O497" i="58"/>
  <c r="P497" i="58"/>
  <c r="M497" i="58"/>
  <c r="B497" i="58"/>
  <c r="B491" i="58"/>
  <c r="B492" i="58"/>
  <c r="B493" i="58"/>
  <c r="B494" i="58"/>
  <c r="B495" i="58"/>
  <c r="B496" i="58"/>
  <c r="S491" i="58"/>
  <c r="S492" i="58"/>
  <c r="S493" i="58"/>
  <c r="S494" i="58"/>
  <c r="S495" i="58"/>
  <c r="S496" i="58"/>
  <c r="T496" i="58"/>
  <c r="M496" i="58"/>
  <c r="N496" i="58"/>
  <c r="O496" i="58"/>
  <c r="P496" i="58"/>
  <c r="M491" i="58"/>
  <c r="N491" i="58"/>
  <c r="O491" i="58"/>
  <c r="P491" i="58"/>
  <c r="M492" i="58"/>
  <c r="N492" i="58"/>
  <c r="O492" i="58"/>
  <c r="P492" i="58"/>
  <c r="M493" i="58"/>
  <c r="N493" i="58"/>
  <c r="O493" i="58"/>
  <c r="P493" i="58"/>
  <c r="M494" i="58"/>
  <c r="N494" i="58"/>
  <c r="O494" i="58"/>
  <c r="P494" i="58"/>
  <c r="M495" i="58"/>
  <c r="N495" i="58"/>
  <c r="O495" i="58"/>
  <c r="P495" i="58"/>
  <c r="S490" i="58"/>
  <c r="N490" i="58"/>
  <c r="O490" i="58"/>
  <c r="P490" i="58"/>
  <c r="M490" i="58"/>
  <c r="B490" i="58"/>
  <c r="B423" i="58"/>
  <c r="B424" i="58"/>
  <c r="B425" i="58"/>
  <c r="B426" i="58"/>
  <c r="B427" i="58"/>
  <c r="B428" i="58"/>
  <c r="B429" i="58"/>
  <c r="B430" i="58"/>
  <c r="B431" i="58"/>
  <c r="B432" i="58"/>
  <c r="B433" i="58"/>
  <c r="B434" i="58"/>
  <c r="B435" i="58"/>
  <c r="B436" i="58"/>
  <c r="B437" i="58"/>
  <c r="B438" i="58"/>
  <c r="B439" i="58"/>
  <c r="B440" i="58"/>
  <c r="B441" i="58"/>
  <c r="B442" i="58"/>
  <c r="B443" i="58"/>
  <c r="B444" i="58"/>
  <c r="B445" i="58"/>
  <c r="B446" i="58"/>
  <c r="B447" i="58"/>
  <c r="B448" i="58"/>
  <c r="B449" i="58"/>
  <c r="B450" i="58"/>
  <c r="B451" i="58"/>
  <c r="B452" i="58"/>
  <c r="B453" i="58"/>
  <c r="B454" i="58"/>
  <c r="B455" i="58"/>
  <c r="B456" i="58"/>
  <c r="B457" i="58"/>
  <c r="B458" i="58"/>
  <c r="B459" i="58"/>
  <c r="B460" i="58"/>
  <c r="B461" i="58"/>
  <c r="B462" i="58"/>
  <c r="B463" i="58"/>
  <c r="B464" i="58"/>
  <c r="B465" i="58"/>
  <c r="B466" i="58"/>
  <c r="B467" i="58"/>
  <c r="B468" i="58"/>
  <c r="B469" i="58"/>
  <c r="B470" i="58"/>
  <c r="B471" i="58"/>
  <c r="B472" i="58"/>
  <c r="B473" i="58"/>
  <c r="B474" i="58"/>
  <c r="B475" i="58"/>
  <c r="B476" i="58"/>
  <c r="B477" i="58"/>
  <c r="B478" i="58"/>
  <c r="B479" i="58"/>
  <c r="B480" i="58"/>
  <c r="B481" i="58"/>
  <c r="B482" i="58"/>
  <c r="B483" i="58"/>
  <c r="B484" i="58"/>
  <c r="B485" i="58"/>
  <c r="B486" i="58"/>
  <c r="B487" i="58"/>
  <c r="B488" i="58"/>
  <c r="B489" i="58"/>
  <c r="S423" i="58"/>
  <c r="S424" i="58"/>
  <c r="S425" i="58"/>
  <c r="S426" i="58"/>
  <c r="S427" i="58"/>
  <c r="S428" i="58"/>
  <c r="S429" i="58"/>
  <c r="T429" i="58"/>
  <c r="S430" i="58"/>
  <c r="S431" i="58"/>
  <c r="S432" i="58"/>
  <c r="S433" i="58"/>
  <c r="S434" i="58"/>
  <c r="S435" i="58"/>
  <c r="T435" i="58"/>
  <c r="S436" i="58"/>
  <c r="S437" i="58"/>
  <c r="S438" i="58"/>
  <c r="S439" i="58"/>
  <c r="S440" i="58"/>
  <c r="S441" i="58"/>
  <c r="T441" i="58"/>
  <c r="S442" i="58"/>
  <c r="S443" i="58"/>
  <c r="S444" i="58"/>
  <c r="S445" i="58"/>
  <c r="S446" i="58"/>
  <c r="S447" i="58"/>
  <c r="T447" i="58"/>
  <c r="S448" i="58"/>
  <c r="T448" i="58"/>
  <c r="S449" i="58"/>
  <c r="S450" i="58"/>
  <c r="S451" i="58"/>
  <c r="T451" i="58"/>
  <c r="S452" i="58"/>
  <c r="S453" i="58"/>
  <c r="S454" i="58"/>
  <c r="S455" i="58"/>
  <c r="S456" i="58"/>
  <c r="S457" i="58"/>
  <c r="S458" i="58"/>
  <c r="T458" i="58"/>
  <c r="S459" i="58"/>
  <c r="T459" i="58"/>
  <c r="S460" i="58"/>
  <c r="S461" i="58"/>
  <c r="S462" i="58"/>
  <c r="S463" i="58"/>
  <c r="S464" i="58"/>
  <c r="S465" i="58"/>
  <c r="T465" i="58"/>
  <c r="S466" i="58"/>
  <c r="T466" i="58"/>
  <c r="S467" i="58"/>
  <c r="S468" i="58"/>
  <c r="S469" i="58"/>
  <c r="S470" i="58"/>
  <c r="S471" i="58"/>
  <c r="S472" i="58"/>
  <c r="T472" i="58"/>
  <c r="S473" i="58"/>
  <c r="T473" i="58"/>
  <c r="S474" i="58"/>
  <c r="S475" i="58"/>
  <c r="S476" i="58"/>
  <c r="T476" i="58"/>
  <c r="S477" i="58"/>
  <c r="T477" i="58"/>
  <c r="S478" i="58"/>
  <c r="S479" i="58"/>
  <c r="S480" i="58"/>
  <c r="S481" i="58"/>
  <c r="S482" i="58"/>
  <c r="S483" i="58"/>
  <c r="T483" i="58"/>
  <c r="S484" i="58"/>
  <c r="S485" i="58"/>
  <c r="S486" i="58"/>
  <c r="S487" i="58"/>
  <c r="S488" i="58"/>
  <c r="S489" i="58"/>
  <c r="T489" i="58"/>
  <c r="M423" i="58"/>
  <c r="N423" i="58"/>
  <c r="O423" i="58"/>
  <c r="P423" i="58"/>
  <c r="M424" i="58"/>
  <c r="N424" i="58"/>
  <c r="O424" i="58"/>
  <c r="P424" i="58"/>
  <c r="M425" i="58"/>
  <c r="N425" i="58"/>
  <c r="O425" i="58"/>
  <c r="P425" i="58"/>
  <c r="M426" i="58"/>
  <c r="N426" i="58"/>
  <c r="O426" i="58"/>
  <c r="P426" i="58"/>
  <c r="M427" i="58"/>
  <c r="N427" i="58"/>
  <c r="O427" i="58"/>
  <c r="P427" i="58"/>
  <c r="M428" i="58"/>
  <c r="N428" i="58"/>
  <c r="O428" i="58"/>
  <c r="P428" i="58"/>
  <c r="M429" i="58"/>
  <c r="N429" i="58"/>
  <c r="O429" i="58"/>
  <c r="P429" i="58"/>
  <c r="M430" i="58"/>
  <c r="N430" i="58"/>
  <c r="O430" i="58"/>
  <c r="P430" i="58"/>
  <c r="M431" i="58"/>
  <c r="N431" i="58"/>
  <c r="O431" i="58"/>
  <c r="P431" i="58"/>
  <c r="M432" i="58"/>
  <c r="N432" i="58"/>
  <c r="O432" i="58"/>
  <c r="P432" i="58"/>
  <c r="M433" i="58"/>
  <c r="N433" i="58"/>
  <c r="O433" i="58"/>
  <c r="P433" i="58"/>
  <c r="M434" i="58"/>
  <c r="N434" i="58"/>
  <c r="O434" i="58"/>
  <c r="P434" i="58"/>
  <c r="M435" i="58"/>
  <c r="N435" i="58"/>
  <c r="O435" i="58"/>
  <c r="P435" i="58"/>
  <c r="M436" i="58"/>
  <c r="N436" i="58"/>
  <c r="O436" i="58"/>
  <c r="P436" i="58"/>
  <c r="M437" i="58"/>
  <c r="N437" i="58"/>
  <c r="O437" i="58"/>
  <c r="P437" i="58"/>
  <c r="M438" i="58"/>
  <c r="N438" i="58"/>
  <c r="O438" i="58"/>
  <c r="P438" i="58"/>
  <c r="M439" i="58"/>
  <c r="N439" i="58"/>
  <c r="O439" i="58"/>
  <c r="P439" i="58"/>
  <c r="M440" i="58"/>
  <c r="N440" i="58"/>
  <c r="O440" i="58"/>
  <c r="P440" i="58"/>
  <c r="M441" i="58"/>
  <c r="N441" i="58"/>
  <c r="O441" i="58"/>
  <c r="P441" i="58"/>
  <c r="M442" i="58"/>
  <c r="N442" i="58"/>
  <c r="O442" i="58"/>
  <c r="P442" i="58"/>
  <c r="M443" i="58"/>
  <c r="N443" i="58"/>
  <c r="O443" i="58"/>
  <c r="P443" i="58"/>
  <c r="M444" i="58"/>
  <c r="N444" i="58"/>
  <c r="O444" i="58"/>
  <c r="P444" i="58"/>
  <c r="M445" i="58"/>
  <c r="N445" i="58"/>
  <c r="O445" i="58"/>
  <c r="P445" i="58"/>
  <c r="M446" i="58"/>
  <c r="N446" i="58"/>
  <c r="O446" i="58"/>
  <c r="P446" i="58"/>
  <c r="M447" i="58"/>
  <c r="N447" i="58"/>
  <c r="O447" i="58"/>
  <c r="P447" i="58"/>
  <c r="M448" i="58"/>
  <c r="N448" i="58"/>
  <c r="O448" i="58"/>
  <c r="P448" i="58"/>
  <c r="M449" i="58"/>
  <c r="N449" i="58"/>
  <c r="O449" i="58"/>
  <c r="P449" i="58"/>
  <c r="M450" i="58"/>
  <c r="N450" i="58"/>
  <c r="O450" i="58"/>
  <c r="P450" i="58"/>
  <c r="M451" i="58"/>
  <c r="N451" i="58"/>
  <c r="O451" i="58"/>
  <c r="P451" i="58"/>
  <c r="M452" i="58"/>
  <c r="N452" i="58"/>
  <c r="O452" i="58"/>
  <c r="P452" i="58"/>
  <c r="M453" i="58"/>
  <c r="N453" i="58"/>
  <c r="O453" i="58"/>
  <c r="P453" i="58"/>
  <c r="M454" i="58"/>
  <c r="N454" i="58"/>
  <c r="O454" i="58"/>
  <c r="P454" i="58"/>
  <c r="M455" i="58"/>
  <c r="N455" i="58"/>
  <c r="O455" i="58"/>
  <c r="P455" i="58"/>
  <c r="M456" i="58"/>
  <c r="N456" i="58"/>
  <c r="O456" i="58"/>
  <c r="P456" i="58"/>
  <c r="M457" i="58"/>
  <c r="N457" i="58"/>
  <c r="O457" i="58"/>
  <c r="P457" i="58"/>
  <c r="M458" i="58"/>
  <c r="N458" i="58"/>
  <c r="O458" i="58"/>
  <c r="P458" i="58"/>
  <c r="M459" i="58"/>
  <c r="N459" i="58"/>
  <c r="O459" i="58"/>
  <c r="P459" i="58"/>
  <c r="M460" i="58"/>
  <c r="N460" i="58"/>
  <c r="O460" i="58"/>
  <c r="P460" i="58"/>
  <c r="M461" i="58"/>
  <c r="N461" i="58"/>
  <c r="O461" i="58"/>
  <c r="P461" i="58"/>
  <c r="M462" i="58"/>
  <c r="N462" i="58"/>
  <c r="O462" i="58"/>
  <c r="P462" i="58"/>
  <c r="M463" i="58"/>
  <c r="N463" i="58"/>
  <c r="O463" i="58"/>
  <c r="P463" i="58"/>
  <c r="M464" i="58"/>
  <c r="N464" i="58"/>
  <c r="O464" i="58"/>
  <c r="P464" i="58"/>
  <c r="M465" i="58"/>
  <c r="N465" i="58"/>
  <c r="O465" i="58"/>
  <c r="P465" i="58"/>
  <c r="M466" i="58"/>
  <c r="N466" i="58"/>
  <c r="O466" i="58"/>
  <c r="P466" i="58"/>
  <c r="M467" i="58"/>
  <c r="N467" i="58"/>
  <c r="O467" i="58"/>
  <c r="P467" i="58"/>
  <c r="M468" i="58"/>
  <c r="N468" i="58"/>
  <c r="O468" i="58"/>
  <c r="P468" i="58"/>
  <c r="M469" i="58"/>
  <c r="N469" i="58"/>
  <c r="O469" i="58"/>
  <c r="P469" i="58"/>
  <c r="M470" i="58"/>
  <c r="N470" i="58"/>
  <c r="O470" i="58"/>
  <c r="P470" i="58"/>
  <c r="M471" i="58"/>
  <c r="N471" i="58"/>
  <c r="O471" i="58"/>
  <c r="P471" i="58"/>
  <c r="M472" i="58"/>
  <c r="N472" i="58"/>
  <c r="O472" i="58"/>
  <c r="P472" i="58"/>
  <c r="M473" i="58"/>
  <c r="N473" i="58"/>
  <c r="O473" i="58"/>
  <c r="P473" i="58"/>
  <c r="M474" i="58"/>
  <c r="N474" i="58"/>
  <c r="O474" i="58"/>
  <c r="P474" i="58"/>
  <c r="M475" i="58"/>
  <c r="N475" i="58"/>
  <c r="O475" i="58"/>
  <c r="P475" i="58"/>
  <c r="M476" i="58"/>
  <c r="N476" i="58"/>
  <c r="O476" i="58"/>
  <c r="P476" i="58"/>
  <c r="M477" i="58"/>
  <c r="N477" i="58"/>
  <c r="O477" i="58"/>
  <c r="P477" i="58"/>
  <c r="M478" i="58"/>
  <c r="N478" i="58"/>
  <c r="O478" i="58"/>
  <c r="P478" i="58"/>
  <c r="M479" i="58"/>
  <c r="N479" i="58"/>
  <c r="O479" i="58"/>
  <c r="P479" i="58"/>
  <c r="M480" i="58"/>
  <c r="N480" i="58"/>
  <c r="O480" i="58"/>
  <c r="P480" i="58"/>
  <c r="M481" i="58"/>
  <c r="N481" i="58"/>
  <c r="O481" i="58"/>
  <c r="P481" i="58"/>
  <c r="M482" i="58"/>
  <c r="N482" i="58"/>
  <c r="O482" i="58"/>
  <c r="P482" i="58"/>
  <c r="M483" i="58"/>
  <c r="N483" i="58"/>
  <c r="O483" i="58"/>
  <c r="P483" i="58"/>
  <c r="M484" i="58"/>
  <c r="N484" i="58"/>
  <c r="O484" i="58"/>
  <c r="P484" i="58"/>
  <c r="M485" i="58"/>
  <c r="N485" i="58"/>
  <c r="O485" i="58"/>
  <c r="P485" i="58"/>
  <c r="M486" i="58"/>
  <c r="N486" i="58"/>
  <c r="O486" i="58"/>
  <c r="P486" i="58"/>
  <c r="M487" i="58"/>
  <c r="N487" i="58"/>
  <c r="O487" i="58"/>
  <c r="P487" i="58"/>
  <c r="M488" i="58"/>
  <c r="N488" i="58"/>
  <c r="O488" i="58"/>
  <c r="P488" i="58"/>
  <c r="M489" i="58"/>
  <c r="N489" i="58"/>
  <c r="O489" i="58"/>
  <c r="P489" i="58"/>
  <c r="S422" i="58"/>
  <c r="N422" i="58"/>
  <c r="O422" i="58"/>
  <c r="P422" i="58"/>
  <c r="M422" i="58"/>
  <c r="B422" i="58"/>
  <c r="B403" i="58"/>
  <c r="B404" i="58"/>
  <c r="B405" i="58"/>
  <c r="B406" i="58"/>
  <c r="B407" i="58"/>
  <c r="B408" i="58"/>
  <c r="B409" i="58"/>
  <c r="B410" i="58"/>
  <c r="B411" i="58"/>
  <c r="B412" i="58"/>
  <c r="B413" i="58"/>
  <c r="B414" i="58"/>
  <c r="B415" i="58"/>
  <c r="B416" i="58"/>
  <c r="B417" i="58"/>
  <c r="B418" i="58"/>
  <c r="B419" i="58"/>
  <c r="B420" i="58"/>
  <c r="B421" i="58"/>
  <c r="S403" i="58"/>
  <c r="S404" i="58"/>
  <c r="S405" i="58"/>
  <c r="S406" i="58"/>
  <c r="T406" i="58"/>
  <c r="S407" i="58"/>
  <c r="S408" i="58"/>
  <c r="S409" i="58"/>
  <c r="S410" i="58"/>
  <c r="S411" i="58"/>
  <c r="T411" i="58"/>
  <c r="S412" i="58"/>
  <c r="S413" i="58"/>
  <c r="S414" i="58"/>
  <c r="S415" i="58"/>
  <c r="S416" i="58"/>
  <c r="T416" i="58"/>
  <c r="S417" i="58"/>
  <c r="T417" i="58"/>
  <c r="S418" i="58"/>
  <c r="T418" i="58"/>
  <c r="S419" i="58"/>
  <c r="S420" i="58"/>
  <c r="S421" i="58"/>
  <c r="T421" i="58"/>
  <c r="M416" i="58"/>
  <c r="N416" i="58"/>
  <c r="O416" i="58"/>
  <c r="P416" i="58"/>
  <c r="M417" i="58"/>
  <c r="N417" i="58"/>
  <c r="O417" i="58"/>
  <c r="P417" i="58"/>
  <c r="M418" i="58"/>
  <c r="N418" i="58"/>
  <c r="O418" i="58"/>
  <c r="P418" i="58"/>
  <c r="M419" i="58"/>
  <c r="N419" i="58"/>
  <c r="O419" i="58"/>
  <c r="P419" i="58"/>
  <c r="M420" i="58"/>
  <c r="N420" i="58"/>
  <c r="O420" i="58"/>
  <c r="P420" i="58"/>
  <c r="M421" i="58"/>
  <c r="N421" i="58"/>
  <c r="O421" i="58"/>
  <c r="P421" i="58"/>
  <c r="M403" i="58"/>
  <c r="N403" i="58"/>
  <c r="O403" i="58"/>
  <c r="P403" i="58"/>
  <c r="M404" i="58"/>
  <c r="N404" i="58"/>
  <c r="O404" i="58"/>
  <c r="P404" i="58"/>
  <c r="M405" i="58"/>
  <c r="N405" i="58"/>
  <c r="O405" i="58"/>
  <c r="P405" i="58"/>
  <c r="M406" i="58"/>
  <c r="N406" i="58"/>
  <c r="O406" i="58"/>
  <c r="P406" i="58"/>
  <c r="M407" i="58"/>
  <c r="N407" i="58"/>
  <c r="O407" i="58"/>
  <c r="P407" i="58"/>
  <c r="M408" i="58"/>
  <c r="N408" i="58"/>
  <c r="O408" i="58"/>
  <c r="P408" i="58"/>
  <c r="M409" i="58"/>
  <c r="N409" i="58"/>
  <c r="O409" i="58"/>
  <c r="P409" i="58"/>
  <c r="M410" i="58"/>
  <c r="N410" i="58"/>
  <c r="O410" i="58"/>
  <c r="P410" i="58"/>
  <c r="M411" i="58"/>
  <c r="N411" i="58"/>
  <c r="O411" i="58"/>
  <c r="P411" i="58"/>
  <c r="M412" i="58"/>
  <c r="N412" i="58"/>
  <c r="O412" i="58"/>
  <c r="P412" i="58"/>
  <c r="M413" i="58"/>
  <c r="N413" i="58"/>
  <c r="O413" i="58"/>
  <c r="P413" i="58"/>
  <c r="M414" i="58"/>
  <c r="N414" i="58"/>
  <c r="O414" i="58"/>
  <c r="P414" i="58"/>
  <c r="M415" i="58"/>
  <c r="N415" i="58"/>
  <c r="O415" i="58"/>
  <c r="P415" i="58"/>
  <c r="S402" i="58"/>
  <c r="N402" i="58"/>
  <c r="O402" i="58"/>
  <c r="P402" i="58"/>
  <c r="M402" i="58"/>
  <c r="B402" i="58"/>
  <c r="S319" i="58"/>
  <c r="S364" i="58"/>
  <c r="S365" i="58"/>
  <c r="S366" i="58"/>
  <c r="S367" i="58"/>
  <c r="S368" i="58"/>
  <c r="S369" i="58"/>
  <c r="T369" i="58"/>
  <c r="S363" i="58"/>
  <c r="B319" i="58"/>
  <c r="B320" i="58"/>
  <c r="B321" i="58"/>
  <c r="B322" i="58"/>
  <c r="B323" i="58"/>
  <c r="B324" i="58"/>
  <c r="B325" i="58"/>
  <c r="B326" i="58"/>
  <c r="B327" i="58"/>
  <c r="B328" i="58"/>
  <c r="B329" i="58"/>
  <c r="B330" i="58"/>
  <c r="B331" i="58"/>
  <c r="B332" i="58"/>
  <c r="B333" i="58"/>
  <c r="B334" i="58"/>
  <c r="B335" i="58"/>
  <c r="B336" i="58"/>
  <c r="B337" i="58"/>
  <c r="B338" i="58"/>
  <c r="B339" i="58"/>
  <c r="B340" i="58"/>
  <c r="B341" i="58"/>
  <c r="B342" i="58"/>
  <c r="B343" i="58"/>
  <c r="B344" i="58"/>
  <c r="B345" i="58"/>
  <c r="B346" i="58"/>
  <c r="B347" i="58"/>
  <c r="B348" i="58"/>
  <c r="B349" i="58"/>
  <c r="B350" i="58"/>
  <c r="B351" i="58"/>
  <c r="B352" i="58"/>
  <c r="B353" i="58"/>
  <c r="B354" i="58"/>
  <c r="B355" i="58"/>
  <c r="B356" i="58"/>
  <c r="B357" i="58"/>
  <c r="B358" i="58"/>
  <c r="B359" i="58"/>
  <c r="B360" i="58"/>
  <c r="B361" i="58"/>
  <c r="B362" i="58"/>
  <c r="B363" i="58"/>
  <c r="B364" i="58"/>
  <c r="B365" i="58"/>
  <c r="B366" i="58"/>
  <c r="B367" i="58"/>
  <c r="B368" i="58"/>
  <c r="B369" i="58"/>
  <c r="B370" i="58"/>
  <c r="B371" i="58"/>
  <c r="B372" i="58"/>
  <c r="B373" i="58"/>
  <c r="B374" i="58"/>
  <c r="B375" i="58"/>
  <c r="B376" i="58"/>
  <c r="B377" i="58"/>
  <c r="B378" i="58"/>
  <c r="B379" i="58"/>
  <c r="B380" i="58"/>
  <c r="B381" i="58"/>
  <c r="B382" i="58"/>
  <c r="B383" i="58"/>
  <c r="B384" i="58"/>
  <c r="B385" i="58"/>
  <c r="B386" i="58"/>
  <c r="B387" i="58"/>
  <c r="B388" i="58"/>
  <c r="B389" i="58"/>
  <c r="B390" i="58"/>
  <c r="B391" i="58"/>
  <c r="B392" i="58"/>
  <c r="B393" i="58"/>
  <c r="B394" i="58"/>
  <c r="B395" i="58"/>
  <c r="B396" i="58"/>
  <c r="B397" i="58"/>
  <c r="B398" i="58"/>
  <c r="B399" i="58"/>
  <c r="B400" i="58"/>
  <c r="B401" i="58"/>
  <c r="S320" i="58"/>
  <c r="S321" i="58"/>
  <c r="S322" i="58"/>
  <c r="S323" i="58"/>
  <c r="S324" i="58"/>
  <c r="S325" i="58"/>
  <c r="T325" i="58"/>
  <c r="S326" i="58"/>
  <c r="S327" i="58"/>
  <c r="S328" i="58"/>
  <c r="S329" i="58"/>
  <c r="S330" i="58"/>
  <c r="S331" i="58"/>
  <c r="T331" i="58"/>
  <c r="S333" i="58"/>
  <c r="S334" i="58"/>
  <c r="S335" i="58"/>
  <c r="S336" i="58"/>
  <c r="S337" i="58"/>
  <c r="S338" i="58"/>
  <c r="T338" i="58"/>
  <c r="S339" i="58"/>
  <c r="S340" i="58"/>
  <c r="S341" i="58"/>
  <c r="S342" i="58"/>
  <c r="S343" i="58"/>
  <c r="S344" i="58"/>
  <c r="T344" i="58"/>
  <c r="S345" i="58"/>
  <c r="S346" i="58"/>
  <c r="S347" i="58"/>
  <c r="S348" i="58"/>
  <c r="S349" i="58"/>
  <c r="S350" i="58"/>
  <c r="T350" i="58"/>
  <c r="S351" i="58"/>
  <c r="S352" i="58"/>
  <c r="S353" i="58"/>
  <c r="S354" i="58"/>
  <c r="S355" i="58"/>
  <c r="S356" i="58"/>
  <c r="T356" i="58"/>
  <c r="S357" i="58"/>
  <c r="S358" i="58"/>
  <c r="S359" i="58"/>
  <c r="S360" i="58"/>
  <c r="S361" i="58"/>
  <c r="S362" i="58"/>
  <c r="T362" i="58"/>
  <c r="S370" i="58"/>
  <c r="S371" i="58"/>
  <c r="S372" i="58"/>
  <c r="S373" i="58"/>
  <c r="S374" i="58"/>
  <c r="S375" i="58"/>
  <c r="S376" i="58"/>
  <c r="T376" i="58"/>
  <c r="S378" i="58"/>
  <c r="S379" i="58"/>
  <c r="S380" i="58"/>
  <c r="S381" i="58"/>
  <c r="S382" i="58"/>
  <c r="S383" i="58"/>
  <c r="T383" i="58"/>
  <c r="S384" i="58"/>
  <c r="T384" i="58"/>
  <c r="S385" i="58"/>
  <c r="S386" i="58"/>
  <c r="S387" i="58"/>
  <c r="S388" i="58"/>
  <c r="S389" i="58"/>
  <c r="S390" i="58"/>
  <c r="T390" i="58"/>
  <c r="S391" i="58"/>
  <c r="T391" i="58"/>
  <c r="S392" i="58"/>
  <c r="S393" i="58"/>
  <c r="S394" i="58"/>
  <c r="T394" i="58"/>
  <c r="S395" i="58"/>
  <c r="T395" i="58"/>
  <c r="S396" i="58"/>
  <c r="T396" i="58"/>
  <c r="S397" i="58"/>
  <c r="S398" i="58"/>
  <c r="S399" i="58"/>
  <c r="T399" i="58"/>
  <c r="S400" i="58"/>
  <c r="T400" i="58"/>
  <c r="S401" i="58"/>
  <c r="T401" i="58"/>
  <c r="M394" i="58"/>
  <c r="N394" i="58"/>
  <c r="O394" i="58"/>
  <c r="P394" i="58"/>
  <c r="M395" i="58"/>
  <c r="N395" i="58"/>
  <c r="O395" i="58"/>
  <c r="P395" i="58"/>
  <c r="M396" i="58"/>
  <c r="N396" i="58"/>
  <c r="O396" i="58"/>
  <c r="P396" i="58"/>
  <c r="M397" i="58"/>
  <c r="N397" i="58"/>
  <c r="O397" i="58"/>
  <c r="P397" i="58"/>
  <c r="M398" i="58"/>
  <c r="N398" i="58"/>
  <c r="O398" i="58"/>
  <c r="P398" i="58"/>
  <c r="M399" i="58"/>
  <c r="N399" i="58"/>
  <c r="O399" i="58"/>
  <c r="P399" i="58"/>
  <c r="M400" i="58"/>
  <c r="N400" i="58"/>
  <c r="O400" i="58"/>
  <c r="P400" i="58"/>
  <c r="M401" i="58"/>
  <c r="N401" i="58"/>
  <c r="O401" i="58"/>
  <c r="P401" i="58"/>
  <c r="M319" i="58"/>
  <c r="N319" i="58"/>
  <c r="O319" i="58"/>
  <c r="P319" i="58"/>
  <c r="M320" i="58"/>
  <c r="N320" i="58"/>
  <c r="O320" i="58"/>
  <c r="P320" i="58"/>
  <c r="M321" i="58"/>
  <c r="N321" i="58"/>
  <c r="O321" i="58"/>
  <c r="P321" i="58"/>
  <c r="M322" i="58"/>
  <c r="N322" i="58"/>
  <c r="O322" i="58"/>
  <c r="P322" i="58"/>
  <c r="M323" i="58"/>
  <c r="N323" i="58"/>
  <c r="O323" i="58"/>
  <c r="P323" i="58"/>
  <c r="M324" i="58"/>
  <c r="N324" i="58"/>
  <c r="O324" i="58"/>
  <c r="P324" i="58"/>
  <c r="M325" i="58"/>
  <c r="N325" i="58"/>
  <c r="O325" i="58"/>
  <c r="P325" i="58"/>
  <c r="M326" i="58"/>
  <c r="N326" i="58"/>
  <c r="O326" i="58"/>
  <c r="P326" i="58"/>
  <c r="M327" i="58"/>
  <c r="N327" i="58"/>
  <c r="O327" i="58"/>
  <c r="P327" i="58"/>
  <c r="M328" i="58"/>
  <c r="N328" i="58"/>
  <c r="O328" i="58"/>
  <c r="P328" i="58"/>
  <c r="M329" i="58"/>
  <c r="N329" i="58"/>
  <c r="O329" i="58"/>
  <c r="P329" i="58"/>
  <c r="M330" i="58"/>
  <c r="N330" i="58"/>
  <c r="O330" i="58"/>
  <c r="P330" i="58"/>
  <c r="M331" i="58"/>
  <c r="N331" i="58"/>
  <c r="O331" i="58"/>
  <c r="P331" i="58"/>
  <c r="M332" i="58"/>
  <c r="N332" i="58"/>
  <c r="O332" i="58"/>
  <c r="P332" i="58"/>
  <c r="M333" i="58"/>
  <c r="N333" i="58"/>
  <c r="O333" i="58"/>
  <c r="P333" i="58"/>
  <c r="M334" i="58"/>
  <c r="N334" i="58"/>
  <c r="O334" i="58"/>
  <c r="P334" i="58"/>
  <c r="M335" i="58"/>
  <c r="N335" i="58"/>
  <c r="O335" i="58"/>
  <c r="P335" i="58"/>
  <c r="M336" i="58"/>
  <c r="N336" i="58"/>
  <c r="O336" i="58"/>
  <c r="P336" i="58"/>
  <c r="M337" i="58"/>
  <c r="N337" i="58"/>
  <c r="O337" i="58"/>
  <c r="P337" i="58"/>
  <c r="M338" i="58"/>
  <c r="N338" i="58"/>
  <c r="O338" i="58"/>
  <c r="P338" i="58"/>
  <c r="M339" i="58"/>
  <c r="N339" i="58"/>
  <c r="O339" i="58"/>
  <c r="P339" i="58"/>
  <c r="M340" i="58"/>
  <c r="N340" i="58"/>
  <c r="O340" i="58"/>
  <c r="P340" i="58"/>
  <c r="M341" i="58"/>
  <c r="N341" i="58"/>
  <c r="O341" i="58"/>
  <c r="P341" i="58"/>
  <c r="M342" i="58"/>
  <c r="N342" i="58"/>
  <c r="O342" i="58"/>
  <c r="P342" i="58"/>
  <c r="M343" i="58"/>
  <c r="N343" i="58"/>
  <c r="O343" i="58"/>
  <c r="P343" i="58"/>
  <c r="M344" i="58"/>
  <c r="N344" i="58"/>
  <c r="O344" i="58"/>
  <c r="P344" i="58"/>
  <c r="M345" i="58"/>
  <c r="N345" i="58"/>
  <c r="O345" i="58"/>
  <c r="P345" i="58"/>
  <c r="M346" i="58"/>
  <c r="N346" i="58"/>
  <c r="O346" i="58"/>
  <c r="P346" i="58"/>
  <c r="M347" i="58"/>
  <c r="N347" i="58"/>
  <c r="O347" i="58"/>
  <c r="P347" i="58"/>
  <c r="M348" i="58"/>
  <c r="N348" i="58"/>
  <c r="O348" i="58"/>
  <c r="P348" i="58"/>
  <c r="M349" i="58"/>
  <c r="N349" i="58"/>
  <c r="O349" i="58"/>
  <c r="P349" i="58"/>
  <c r="M350" i="58"/>
  <c r="N350" i="58"/>
  <c r="O350" i="58"/>
  <c r="P350" i="58"/>
  <c r="M351" i="58"/>
  <c r="N351" i="58"/>
  <c r="O351" i="58"/>
  <c r="P351" i="58"/>
  <c r="M352" i="58"/>
  <c r="N352" i="58"/>
  <c r="O352" i="58"/>
  <c r="P352" i="58"/>
  <c r="M353" i="58"/>
  <c r="N353" i="58"/>
  <c r="O353" i="58"/>
  <c r="P353" i="58"/>
  <c r="M354" i="58"/>
  <c r="N354" i="58"/>
  <c r="O354" i="58"/>
  <c r="P354" i="58"/>
  <c r="M355" i="58"/>
  <c r="N355" i="58"/>
  <c r="O355" i="58"/>
  <c r="P355" i="58"/>
  <c r="M356" i="58"/>
  <c r="N356" i="58"/>
  <c r="O356" i="58"/>
  <c r="P356" i="58"/>
  <c r="M357" i="58"/>
  <c r="N357" i="58"/>
  <c r="O357" i="58"/>
  <c r="P357" i="58"/>
  <c r="M358" i="58"/>
  <c r="N358" i="58"/>
  <c r="O358" i="58"/>
  <c r="P358" i="58"/>
  <c r="M359" i="58"/>
  <c r="N359" i="58"/>
  <c r="O359" i="58"/>
  <c r="P359" i="58"/>
  <c r="M360" i="58"/>
  <c r="N360" i="58"/>
  <c r="O360" i="58"/>
  <c r="P360" i="58"/>
  <c r="M361" i="58"/>
  <c r="N361" i="58"/>
  <c r="O361" i="58"/>
  <c r="P361" i="58"/>
  <c r="M362" i="58"/>
  <c r="N362" i="58"/>
  <c r="O362" i="58"/>
  <c r="P362" i="58"/>
  <c r="M363" i="58"/>
  <c r="N363" i="58"/>
  <c r="O363" i="58"/>
  <c r="P363" i="58"/>
  <c r="M364" i="58"/>
  <c r="N364" i="58"/>
  <c r="O364" i="58"/>
  <c r="P364" i="58"/>
  <c r="M365" i="58"/>
  <c r="N365" i="58"/>
  <c r="O365" i="58"/>
  <c r="P365" i="58"/>
  <c r="M366" i="58"/>
  <c r="N366" i="58"/>
  <c r="O366" i="58"/>
  <c r="P366" i="58"/>
  <c r="M367" i="58"/>
  <c r="N367" i="58"/>
  <c r="O367" i="58"/>
  <c r="P367" i="58"/>
  <c r="M368" i="58"/>
  <c r="N368" i="58"/>
  <c r="O368" i="58"/>
  <c r="P368" i="58"/>
  <c r="M369" i="58"/>
  <c r="N369" i="58"/>
  <c r="O369" i="58"/>
  <c r="P369" i="58"/>
  <c r="M370" i="58"/>
  <c r="N370" i="58"/>
  <c r="O370" i="58"/>
  <c r="P370" i="58"/>
  <c r="M371" i="58"/>
  <c r="N371" i="58"/>
  <c r="O371" i="58"/>
  <c r="P371" i="58"/>
  <c r="M372" i="58"/>
  <c r="N372" i="58"/>
  <c r="O372" i="58"/>
  <c r="P372" i="58"/>
  <c r="M373" i="58"/>
  <c r="N373" i="58"/>
  <c r="O373" i="58"/>
  <c r="P373" i="58"/>
  <c r="M374" i="58"/>
  <c r="N374" i="58"/>
  <c r="O374" i="58"/>
  <c r="P374" i="58"/>
  <c r="M375" i="58"/>
  <c r="N375" i="58"/>
  <c r="O375" i="58"/>
  <c r="P375" i="58"/>
  <c r="M376" i="58"/>
  <c r="N376" i="58"/>
  <c r="O376" i="58"/>
  <c r="P376" i="58"/>
  <c r="M377" i="58"/>
  <c r="N377" i="58"/>
  <c r="O377" i="58"/>
  <c r="P377" i="58"/>
  <c r="M378" i="58"/>
  <c r="N378" i="58"/>
  <c r="O378" i="58"/>
  <c r="P378" i="58"/>
  <c r="M379" i="58"/>
  <c r="N379" i="58"/>
  <c r="O379" i="58"/>
  <c r="P379" i="58"/>
  <c r="M380" i="58"/>
  <c r="N380" i="58"/>
  <c r="O380" i="58"/>
  <c r="P380" i="58"/>
  <c r="M381" i="58"/>
  <c r="N381" i="58"/>
  <c r="O381" i="58"/>
  <c r="P381" i="58"/>
  <c r="M382" i="58"/>
  <c r="N382" i="58"/>
  <c r="O382" i="58"/>
  <c r="P382" i="58"/>
  <c r="M383" i="58"/>
  <c r="N383" i="58"/>
  <c r="O383" i="58"/>
  <c r="P383" i="58"/>
  <c r="M384" i="58"/>
  <c r="N384" i="58"/>
  <c r="O384" i="58"/>
  <c r="P384" i="58"/>
  <c r="M385" i="58"/>
  <c r="N385" i="58"/>
  <c r="O385" i="58"/>
  <c r="P385" i="58"/>
  <c r="M386" i="58"/>
  <c r="N386" i="58"/>
  <c r="O386" i="58"/>
  <c r="P386" i="58"/>
  <c r="M387" i="58"/>
  <c r="N387" i="58"/>
  <c r="O387" i="58"/>
  <c r="P387" i="58"/>
  <c r="M388" i="58"/>
  <c r="N388" i="58"/>
  <c r="O388" i="58"/>
  <c r="P388" i="58"/>
  <c r="M389" i="58"/>
  <c r="N389" i="58"/>
  <c r="O389" i="58"/>
  <c r="P389" i="58"/>
  <c r="M390" i="58"/>
  <c r="N390" i="58"/>
  <c r="O390" i="58"/>
  <c r="P390" i="58"/>
  <c r="M391" i="58"/>
  <c r="N391" i="58"/>
  <c r="O391" i="58"/>
  <c r="P391" i="58"/>
  <c r="M392" i="58"/>
  <c r="N392" i="58"/>
  <c r="O392" i="58"/>
  <c r="P392" i="58"/>
  <c r="M393" i="58"/>
  <c r="N393" i="58"/>
  <c r="O393" i="58"/>
  <c r="P393" i="58"/>
  <c r="N318" i="58"/>
  <c r="O318" i="58"/>
  <c r="P318" i="58"/>
  <c r="M318" i="58"/>
  <c r="B318" i="58"/>
  <c r="B285" i="58"/>
  <c r="B286" i="58"/>
  <c r="B287" i="58"/>
  <c r="B288" i="58"/>
  <c r="B289" i="58"/>
  <c r="B290" i="58"/>
  <c r="B291" i="58"/>
  <c r="B292" i="58"/>
  <c r="B293" i="58"/>
  <c r="B294" i="58"/>
  <c r="B295" i="58"/>
  <c r="B296" i="58"/>
  <c r="B297" i="58"/>
  <c r="B298" i="58"/>
  <c r="B299" i="58"/>
  <c r="B300" i="58"/>
  <c r="B301" i="58"/>
  <c r="B302" i="58"/>
  <c r="B303" i="58"/>
  <c r="B304" i="58"/>
  <c r="B305" i="58"/>
  <c r="B306" i="58"/>
  <c r="B307" i="58"/>
  <c r="B308" i="58"/>
  <c r="B309" i="58"/>
  <c r="B310" i="58"/>
  <c r="B311" i="58"/>
  <c r="B312" i="58"/>
  <c r="B313" i="58"/>
  <c r="B314" i="58"/>
  <c r="B315" i="58"/>
  <c r="B316" i="58"/>
  <c r="B317" i="58"/>
  <c r="S285" i="58"/>
  <c r="S286" i="58"/>
  <c r="S287" i="58"/>
  <c r="S288" i="58"/>
  <c r="S289" i="58"/>
  <c r="S290" i="58"/>
  <c r="S291" i="58"/>
  <c r="T291" i="58"/>
  <c r="S292" i="58"/>
  <c r="S293" i="58"/>
  <c r="S294" i="58"/>
  <c r="S295" i="58"/>
  <c r="S296" i="58"/>
  <c r="S297" i="58"/>
  <c r="S298" i="58"/>
  <c r="T298" i="58"/>
  <c r="S299" i="58"/>
  <c r="S300" i="58"/>
  <c r="S301" i="58"/>
  <c r="S302" i="58"/>
  <c r="S303" i="58"/>
  <c r="S304" i="58"/>
  <c r="S305" i="58"/>
  <c r="T305" i="58"/>
  <c r="S306" i="58"/>
  <c r="S307" i="58"/>
  <c r="S308" i="58"/>
  <c r="S309" i="58"/>
  <c r="S310" i="58"/>
  <c r="S311" i="58"/>
  <c r="T311" i="58"/>
  <c r="S312" i="58"/>
  <c r="S313" i="58"/>
  <c r="S314" i="58"/>
  <c r="S315" i="58"/>
  <c r="S316" i="58"/>
  <c r="S317" i="58"/>
  <c r="T317" i="58"/>
  <c r="M285" i="58"/>
  <c r="N285" i="58"/>
  <c r="O285" i="58"/>
  <c r="P285" i="58"/>
  <c r="M286" i="58"/>
  <c r="N286" i="58"/>
  <c r="O286" i="58"/>
  <c r="P286" i="58"/>
  <c r="M287" i="58"/>
  <c r="N287" i="58"/>
  <c r="O287" i="58"/>
  <c r="P287" i="58"/>
  <c r="M288" i="58"/>
  <c r="N288" i="58"/>
  <c r="O288" i="58"/>
  <c r="P288" i="58"/>
  <c r="M289" i="58"/>
  <c r="N289" i="58"/>
  <c r="O289" i="58"/>
  <c r="P289" i="58"/>
  <c r="M290" i="58"/>
  <c r="N290" i="58"/>
  <c r="O290" i="58"/>
  <c r="P290" i="58"/>
  <c r="M291" i="58"/>
  <c r="N291" i="58"/>
  <c r="O291" i="58"/>
  <c r="P291" i="58"/>
  <c r="M292" i="58"/>
  <c r="N292" i="58"/>
  <c r="O292" i="58"/>
  <c r="P292" i="58"/>
  <c r="M293" i="58"/>
  <c r="N293" i="58"/>
  <c r="O293" i="58"/>
  <c r="P293" i="58"/>
  <c r="M294" i="58"/>
  <c r="N294" i="58"/>
  <c r="O294" i="58"/>
  <c r="P294" i="58"/>
  <c r="M295" i="58"/>
  <c r="N295" i="58"/>
  <c r="O295" i="58"/>
  <c r="P295" i="58"/>
  <c r="M296" i="58"/>
  <c r="N296" i="58"/>
  <c r="O296" i="58"/>
  <c r="P296" i="58"/>
  <c r="M297" i="58"/>
  <c r="N297" i="58"/>
  <c r="O297" i="58"/>
  <c r="P297" i="58"/>
  <c r="M298" i="58"/>
  <c r="N298" i="58"/>
  <c r="O298" i="58"/>
  <c r="P298" i="58"/>
  <c r="M299" i="58"/>
  <c r="N299" i="58"/>
  <c r="O299" i="58"/>
  <c r="P299" i="58"/>
  <c r="M300" i="58"/>
  <c r="N300" i="58"/>
  <c r="O300" i="58"/>
  <c r="P300" i="58"/>
  <c r="M301" i="58"/>
  <c r="N301" i="58"/>
  <c r="O301" i="58"/>
  <c r="P301" i="58"/>
  <c r="M302" i="58"/>
  <c r="N302" i="58"/>
  <c r="O302" i="58"/>
  <c r="P302" i="58"/>
  <c r="M303" i="58"/>
  <c r="N303" i="58"/>
  <c r="O303" i="58"/>
  <c r="P303" i="58"/>
  <c r="M304" i="58"/>
  <c r="N304" i="58"/>
  <c r="O304" i="58"/>
  <c r="P304" i="58"/>
  <c r="M305" i="58"/>
  <c r="N305" i="58"/>
  <c r="O305" i="58"/>
  <c r="P305" i="58"/>
  <c r="M306" i="58"/>
  <c r="N306" i="58"/>
  <c r="O306" i="58"/>
  <c r="P306" i="58"/>
  <c r="M307" i="58"/>
  <c r="N307" i="58"/>
  <c r="O307" i="58"/>
  <c r="P307" i="58"/>
  <c r="M308" i="58"/>
  <c r="N308" i="58"/>
  <c r="O308" i="58"/>
  <c r="P308" i="58"/>
  <c r="M309" i="58"/>
  <c r="N309" i="58"/>
  <c r="O309" i="58"/>
  <c r="P309" i="58"/>
  <c r="M310" i="58"/>
  <c r="N310" i="58"/>
  <c r="O310" i="58"/>
  <c r="P310" i="58"/>
  <c r="M311" i="58"/>
  <c r="N311" i="58"/>
  <c r="O311" i="58"/>
  <c r="P311" i="58"/>
  <c r="M312" i="58"/>
  <c r="N312" i="58"/>
  <c r="O312" i="58"/>
  <c r="P312" i="58"/>
  <c r="M313" i="58"/>
  <c r="N313" i="58"/>
  <c r="O313" i="58"/>
  <c r="P313" i="58"/>
  <c r="M314" i="58"/>
  <c r="N314" i="58"/>
  <c r="O314" i="58"/>
  <c r="P314" i="58"/>
  <c r="M315" i="58"/>
  <c r="N315" i="58"/>
  <c r="O315" i="58"/>
  <c r="P315" i="58"/>
  <c r="M316" i="58"/>
  <c r="N316" i="58"/>
  <c r="O316" i="58"/>
  <c r="P316" i="58"/>
  <c r="M317" i="58"/>
  <c r="N317" i="58"/>
  <c r="O317" i="58"/>
  <c r="P317" i="58"/>
  <c r="S284" i="58"/>
  <c r="N284" i="58"/>
  <c r="O284" i="58"/>
  <c r="P284" i="58"/>
  <c r="M284" i="58"/>
  <c r="B284" i="58"/>
  <c r="B275" i="58"/>
  <c r="B276" i="58"/>
  <c r="B277" i="58"/>
  <c r="B278" i="58"/>
  <c r="B279" i="58"/>
  <c r="B280" i="58"/>
  <c r="B281" i="58"/>
  <c r="B282" i="58"/>
  <c r="B283" i="58"/>
  <c r="S275" i="58"/>
  <c r="S276" i="58"/>
  <c r="S277" i="58"/>
  <c r="S278" i="58"/>
  <c r="T278" i="58"/>
  <c r="S279" i="58"/>
  <c r="T279" i="58"/>
  <c r="S280" i="58"/>
  <c r="S281" i="58"/>
  <c r="S282" i="58"/>
  <c r="S283" i="58"/>
  <c r="T283" i="58"/>
  <c r="M275" i="58"/>
  <c r="N275" i="58"/>
  <c r="O275" i="58"/>
  <c r="P275" i="58"/>
  <c r="M276" i="58"/>
  <c r="N276" i="58"/>
  <c r="O276" i="58"/>
  <c r="P276" i="58"/>
  <c r="M277" i="58"/>
  <c r="N277" i="58"/>
  <c r="O277" i="58"/>
  <c r="P277" i="58"/>
  <c r="M278" i="58"/>
  <c r="N278" i="58"/>
  <c r="O278" i="58"/>
  <c r="P278" i="58"/>
  <c r="M279" i="58"/>
  <c r="N279" i="58"/>
  <c r="O279" i="58"/>
  <c r="P279" i="58"/>
  <c r="M280" i="58"/>
  <c r="N280" i="58"/>
  <c r="O280" i="58"/>
  <c r="P280" i="58"/>
  <c r="M281" i="58"/>
  <c r="N281" i="58"/>
  <c r="O281" i="58"/>
  <c r="P281" i="58"/>
  <c r="M282" i="58"/>
  <c r="N282" i="58"/>
  <c r="O282" i="58"/>
  <c r="P282" i="58"/>
  <c r="M283" i="58"/>
  <c r="N283" i="58"/>
  <c r="O283" i="58"/>
  <c r="P283" i="58"/>
  <c r="S274" i="58"/>
  <c r="N274" i="58"/>
  <c r="O274" i="58"/>
  <c r="P274" i="58"/>
  <c r="M274" i="58"/>
  <c r="B274" i="58"/>
  <c r="B263" i="58"/>
  <c r="B264" i="58"/>
  <c r="B265" i="58"/>
  <c r="B266" i="58"/>
  <c r="B267" i="58"/>
  <c r="B268" i="58"/>
  <c r="B269" i="58"/>
  <c r="B270" i="58"/>
  <c r="B271" i="58"/>
  <c r="B272" i="58"/>
  <c r="B273" i="58"/>
  <c r="S264" i="58"/>
  <c r="S265" i="58"/>
  <c r="S266" i="58"/>
  <c r="S267" i="58"/>
  <c r="S268" i="58"/>
  <c r="S269" i="58"/>
  <c r="T269" i="58"/>
  <c r="S270" i="58"/>
  <c r="S271" i="58"/>
  <c r="S272" i="58"/>
  <c r="S273" i="58"/>
  <c r="T273" i="58"/>
  <c r="M273" i="58"/>
  <c r="N273" i="58"/>
  <c r="O273" i="58"/>
  <c r="P273" i="58"/>
  <c r="M263" i="58"/>
  <c r="N263" i="58"/>
  <c r="O263" i="58"/>
  <c r="P263" i="58"/>
  <c r="M264" i="58"/>
  <c r="N264" i="58"/>
  <c r="O264" i="58"/>
  <c r="P264" i="58"/>
  <c r="M265" i="58"/>
  <c r="N265" i="58"/>
  <c r="O265" i="58"/>
  <c r="P265" i="58"/>
  <c r="M266" i="58"/>
  <c r="N266" i="58"/>
  <c r="O266" i="58"/>
  <c r="P266" i="58"/>
  <c r="M267" i="58"/>
  <c r="N267" i="58"/>
  <c r="O267" i="58"/>
  <c r="P267" i="58"/>
  <c r="M268" i="58"/>
  <c r="N268" i="58"/>
  <c r="O268" i="58"/>
  <c r="P268" i="58"/>
  <c r="M269" i="58"/>
  <c r="N269" i="58"/>
  <c r="O269" i="58"/>
  <c r="P269" i="58"/>
  <c r="M270" i="58"/>
  <c r="N270" i="58"/>
  <c r="O270" i="58"/>
  <c r="P270" i="58"/>
  <c r="M271" i="58"/>
  <c r="N271" i="58"/>
  <c r="O271" i="58"/>
  <c r="P271" i="58"/>
  <c r="M272" i="58"/>
  <c r="N272" i="58"/>
  <c r="O272" i="58"/>
  <c r="P272" i="58"/>
  <c r="S257" i="58"/>
  <c r="S258" i="58"/>
  <c r="S259" i="58"/>
  <c r="S260" i="58"/>
  <c r="S261" i="58"/>
  <c r="S262" i="58"/>
  <c r="T262" i="58"/>
  <c r="B257" i="58"/>
  <c r="B258" i="58"/>
  <c r="B259" i="58"/>
  <c r="B260" i="58"/>
  <c r="B261" i="58"/>
  <c r="B262" i="58"/>
  <c r="M257" i="58"/>
  <c r="N257" i="58"/>
  <c r="O257" i="58"/>
  <c r="P257" i="58"/>
  <c r="M258" i="58"/>
  <c r="N258" i="58"/>
  <c r="O258" i="58"/>
  <c r="P258" i="58"/>
  <c r="M259" i="58"/>
  <c r="N259" i="58"/>
  <c r="O259" i="58"/>
  <c r="P259" i="58"/>
  <c r="M260" i="58"/>
  <c r="N260" i="58"/>
  <c r="O260" i="58"/>
  <c r="P260" i="58"/>
  <c r="M261" i="58"/>
  <c r="N261" i="58"/>
  <c r="O261" i="58"/>
  <c r="P261" i="58"/>
  <c r="M262" i="58"/>
  <c r="N262" i="58"/>
  <c r="O262" i="58"/>
  <c r="P262" i="58"/>
  <c r="S256" i="58"/>
  <c r="N256" i="58"/>
  <c r="O256" i="58"/>
  <c r="P256" i="58"/>
  <c r="M256" i="58"/>
  <c r="B256" i="58"/>
  <c r="B238" i="58"/>
  <c r="B239" i="58"/>
  <c r="B240" i="58"/>
  <c r="B241" i="58"/>
  <c r="B242" i="58"/>
  <c r="B243" i="58"/>
  <c r="B244" i="58"/>
  <c r="B245" i="58"/>
  <c r="B246" i="58"/>
  <c r="B247" i="58"/>
  <c r="B248" i="58"/>
  <c r="B249" i="58"/>
  <c r="B250" i="58"/>
  <c r="B251" i="58"/>
  <c r="B252" i="58"/>
  <c r="B253" i="58"/>
  <c r="B254" i="58"/>
  <c r="B255" i="58"/>
  <c r="S238" i="58"/>
  <c r="S239" i="58"/>
  <c r="S240" i="58"/>
  <c r="S241" i="58"/>
  <c r="T241" i="58"/>
  <c r="S242" i="58"/>
  <c r="T242" i="58"/>
  <c r="S243" i="58"/>
  <c r="S244" i="58"/>
  <c r="S245" i="58"/>
  <c r="S246" i="58"/>
  <c r="T246" i="58"/>
  <c r="S247" i="58"/>
  <c r="T247" i="58"/>
  <c r="S248" i="58"/>
  <c r="S249" i="58"/>
  <c r="S250" i="58"/>
  <c r="T250" i="58"/>
  <c r="S251" i="58"/>
  <c r="T251" i="58"/>
  <c r="S252" i="58"/>
  <c r="S253" i="58"/>
  <c r="S254" i="58"/>
  <c r="S255" i="58"/>
  <c r="T255" i="58"/>
  <c r="M238" i="58"/>
  <c r="N238" i="58"/>
  <c r="O238" i="58"/>
  <c r="P238" i="58"/>
  <c r="M239" i="58"/>
  <c r="N239" i="58"/>
  <c r="O239" i="58"/>
  <c r="P239" i="58"/>
  <c r="M240" i="58"/>
  <c r="N240" i="58"/>
  <c r="O240" i="58"/>
  <c r="P240" i="58"/>
  <c r="M241" i="58"/>
  <c r="N241" i="58"/>
  <c r="O241" i="58"/>
  <c r="P241" i="58"/>
  <c r="M242" i="58"/>
  <c r="N242" i="58"/>
  <c r="O242" i="58"/>
  <c r="P242" i="58"/>
  <c r="M243" i="58"/>
  <c r="N243" i="58"/>
  <c r="O243" i="58"/>
  <c r="P243" i="58"/>
  <c r="M244" i="58"/>
  <c r="N244" i="58"/>
  <c r="O244" i="58"/>
  <c r="P244" i="58"/>
  <c r="M245" i="58"/>
  <c r="N245" i="58"/>
  <c r="O245" i="58"/>
  <c r="P245" i="58"/>
  <c r="M246" i="58"/>
  <c r="N246" i="58"/>
  <c r="O246" i="58"/>
  <c r="P246" i="58"/>
  <c r="M247" i="58"/>
  <c r="N247" i="58"/>
  <c r="O247" i="58"/>
  <c r="P247" i="58"/>
  <c r="M248" i="58"/>
  <c r="N248" i="58"/>
  <c r="O248" i="58"/>
  <c r="P248" i="58"/>
  <c r="M249" i="58"/>
  <c r="N249" i="58"/>
  <c r="O249" i="58"/>
  <c r="P249" i="58"/>
  <c r="M250" i="58"/>
  <c r="N250" i="58"/>
  <c r="O250" i="58"/>
  <c r="P250" i="58"/>
  <c r="M251" i="58"/>
  <c r="N251" i="58"/>
  <c r="O251" i="58"/>
  <c r="P251" i="58"/>
  <c r="M252" i="58"/>
  <c r="N252" i="58"/>
  <c r="O252" i="58"/>
  <c r="P252" i="58"/>
  <c r="M253" i="58"/>
  <c r="N253" i="58"/>
  <c r="O253" i="58"/>
  <c r="P253" i="58"/>
  <c r="M254" i="58"/>
  <c r="N254" i="58"/>
  <c r="O254" i="58"/>
  <c r="P254" i="58"/>
  <c r="M255" i="58"/>
  <c r="N255" i="58"/>
  <c r="O255" i="58"/>
  <c r="P255" i="58"/>
  <c r="S237" i="58"/>
  <c r="N237" i="58"/>
  <c r="O237" i="58"/>
  <c r="P237" i="58"/>
  <c r="M237" i="58"/>
  <c r="B237" i="58"/>
  <c r="B231" i="58"/>
  <c r="B232" i="58"/>
  <c r="B233" i="58"/>
  <c r="B234" i="58"/>
  <c r="B235" i="58"/>
  <c r="B236" i="58"/>
  <c r="S231" i="58"/>
  <c r="S232" i="58"/>
  <c r="S233" i="58"/>
  <c r="S234" i="58"/>
  <c r="S235" i="58"/>
  <c r="S236" i="58"/>
  <c r="T236" i="58"/>
  <c r="M235" i="58"/>
  <c r="N235" i="58"/>
  <c r="O235" i="58"/>
  <c r="P235" i="58"/>
  <c r="M236" i="58"/>
  <c r="N236" i="58"/>
  <c r="O236" i="58"/>
  <c r="P236" i="58"/>
  <c r="M231" i="58"/>
  <c r="N231" i="58"/>
  <c r="O231" i="58"/>
  <c r="P231" i="58"/>
  <c r="M232" i="58"/>
  <c r="N232" i="58"/>
  <c r="O232" i="58"/>
  <c r="P232" i="58"/>
  <c r="M233" i="58"/>
  <c r="N233" i="58"/>
  <c r="O233" i="58"/>
  <c r="P233" i="58"/>
  <c r="M234" i="58"/>
  <c r="N234" i="58"/>
  <c r="O234" i="58"/>
  <c r="P234" i="58"/>
  <c r="B228" i="58"/>
  <c r="B229" i="58"/>
  <c r="B230" i="58"/>
  <c r="S228" i="58"/>
  <c r="S229" i="58"/>
  <c r="S230" i="58"/>
  <c r="T230" i="58"/>
  <c r="M228" i="58"/>
  <c r="N228" i="58"/>
  <c r="O228" i="58"/>
  <c r="P228" i="58"/>
  <c r="M229" i="58"/>
  <c r="N229" i="58"/>
  <c r="O229" i="58"/>
  <c r="P229" i="58"/>
  <c r="M230" i="58"/>
  <c r="N230" i="58"/>
  <c r="O230" i="58"/>
  <c r="P230" i="58"/>
  <c r="S227" i="58"/>
  <c r="N227" i="58"/>
  <c r="O227" i="58"/>
  <c r="P227" i="58"/>
  <c r="M227" i="58"/>
  <c r="B227" i="58"/>
  <c r="B217" i="58"/>
  <c r="B218" i="58"/>
  <c r="B219" i="58"/>
  <c r="B220" i="58"/>
  <c r="B221" i="58"/>
  <c r="B222" i="58"/>
  <c r="B223" i="58"/>
  <c r="B224" i="58"/>
  <c r="B225" i="58"/>
  <c r="B226" i="58"/>
  <c r="S219" i="58"/>
  <c r="S220" i="58"/>
  <c r="S221" i="58"/>
  <c r="S222" i="58"/>
  <c r="S223" i="58"/>
  <c r="T223" i="58"/>
  <c r="S224" i="58"/>
  <c r="S225" i="58"/>
  <c r="S226" i="58"/>
  <c r="T226" i="58"/>
  <c r="M226" i="58"/>
  <c r="N226" i="58"/>
  <c r="O226" i="58"/>
  <c r="P226" i="58"/>
  <c r="M217" i="58"/>
  <c r="N217" i="58"/>
  <c r="O217" i="58"/>
  <c r="P217" i="58"/>
  <c r="M218" i="58"/>
  <c r="N218" i="58"/>
  <c r="O218" i="58"/>
  <c r="P218" i="58"/>
  <c r="M219" i="58"/>
  <c r="N219" i="58"/>
  <c r="O219" i="58"/>
  <c r="P219" i="58"/>
  <c r="M220" i="58"/>
  <c r="N220" i="58"/>
  <c r="O220" i="58"/>
  <c r="P220" i="58"/>
  <c r="M221" i="58"/>
  <c r="N221" i="58"/>
  <c r="O221" i="58"/>
  <c r="P221" i="58"/>
  <c r="M222" i="58"/>
  <c r="N222" i="58"/>
  <c r="O222" i="58"/>
  <c r="P222" i="58"/>
  <c r="M223" i="58"/>
  <c r="N223" i="58"/>
  <c r="O223" i="58"/>
  <c r="P223" i="58"/>
  <c r="M224" i="58"/>
  <c r="N224" i="58"/>
  <c r="O224" i="58"/>
  <c r="P224" i="58"/>
  <c r="M225" i="58"/>
  <c r="N225" i="58"/>
  <c r="O225" i="58"/>
  <c r="P225" i="58"/>
  <c r="N216" i="58"/>
  <c r="O216" i="58"/>
  <c r="P216" i="58"/>
  <c r="M216" i="58"/>
  <c r="B216" i="58"/>
  <c r="B205" i="58"/>
  <c r="B206" i="58"/>
  <c r="B207" i="58"/>
  <c r="B208" i="58"/>
  <c r="B209" i="58"/>
  <c r="B210" i="58"/>
  <c r="B211" i="58"/>
  <c r="B212" i="58"/>
  <c r="B213" i="58"/>
  <c r="B214" i="58"/>
  <c r="B215" i="58"/>
  <c r="S205" i="58"/>
  <c r="S206" i="58"/>
  <c r="S207" i="58"/>
  <c r="S208" i="58"/>
  <c r="S209" i="58"/>
  <c r="S210" i="58"/>
  <c r="T210" i="58"/>
  <c r="S211" i="58"/>
  <c r="T211" i="58"/>
  <c r="S212" i="58"/>
  <c r="S213" i="58"/>
  <c r="S214" i="58"/>
  <c r="S215" i="58"/>
  <c r="T215" i="58"/>
  <c r="M205" i="58"/>
  <c r="N205" i="58"/>
  <c r="O205" i="58"/>
  <c r="P205" i="58"/>
  <c r="M206" i="58"/>
  <c r="N206" i="58"/>
  <c r="O206" i="58"/>
  <c r="P206" i="58"/>
  <c r="M207" i="58"/>
  <c r="N207" i="58"/>
  <c r="O207" i="58"/>
  <c r="P207" i="58"/>
  <c r="M208" i="58"/>
  <c r="N208" i="58"/>
  <c r="O208" i="58"/>
  <c r="P208" i="58"/>
  <c r="M209" i="58"/>
  <c r="N209" i="58"/>
  <c r="O209" i="58"/>
  <c r="P209" i="58"/>
  <c r="M210" i="58"/>
  <c r="N210" i="58"/>
  <c r="O210" i="58"/>
  <c r="P210" i="58"/>
  <c r="M211" i="58"/>
  <c r="N211" i="58"/>
  <c r="O211" i="58"/>
  <c r="P211" i="58"/>
  <c r="M212" i="58"/>
  <c r="N212" i="58"/>
  <c r="O212" i="58"/>
  <c r="P212" i="58"/>
  <c r="M213" i="58"/>
  <c r="N213" i="58"/>
  <c r="O213" i="58"/>
  <c r="P213" i="58"/>
  <c r="M214" i="58"/>
  <c r="N214" i="58"/>
  <c r="O214" i="58"/>
  <c r="P214" i="58"/>
  <c r="M215" i="58"/>
  <c r="N215" i="58"/>
  <c r="O215" i="58"/>
  <c r="P215" i="58"/>
  <c r="S204" i="58"/>
  <c r="N204" i="58"/>
  <c r="O204" i="58"/>
  <c r="P204" i="58"/>
  <c r="M204" i="58"/>
  <c r="B204" i="58"/>
  <c r="S203" i="58"/>
  <c r="T203" i="58"/>
  <c r="M203" i="58"/>
  <c r="N203" i="58"/>
  <c r="O203" i="58"/>
  <c r="P203" i="58"/>
  <c r="B203" i="58"/>
  <c r="S202" i="58"/>
  <c r="N202" i="58"/>
  <c r="O202" i="58"/>
  <c r="P202" i="58"/>
  <c r="M202" i="58"/>
  <c r="B202" i="58"/>
  <c r="B192" i="58"/>
  <c r="B193" i="58"/>
  <c r="B194" i="58"/>
  <c r="B195" i="58"/>
  <c r="B196" i="58"/>
  <c r="B197" i="58"/>
  <c r="B198" i="58"/>
  <c r="B199" i="58"/>
  <c r="B200" i="58"/>
  <c r="B201" i="58"/>
  <c r="S194" i="58"/>
  <c r="S193" i="58" s="1"/>
  <c r="S192" i="58" s="1"/>
  <c r="S191" i="58" s="1"/>
  <c r="S195" i="58"/>
  <c r="S196" i="58"/>
  <c r="S197" i="58"/>
  <c r="T197" i="58"/>
  <c r="S198" i="58"/>
  <c r="T198" i="58"/>
  <c r="S199" i="58"/>
  <c r="S200" i="58"/>
  <c r="S201" i="58"/>
  <c r="T201" i="58"/>
  <c r="M192" i="58"/>
  <c r="N192" i="58"/>
  <c r="O192" i="58"/>
  <c r="P192" i="58"/>
  <c r="M193" i="58"/>
  <c r="N193" i="58"/>
  <c r="O193" i="58"/>
  <c r="P193" i="58"/>
  <c r="M194" i="58"/>
  <c r="N194" i="58"/>
  <c r="O194" i="58"/>
  <c r="P194" i="58"/>
  <c r="M195" i="58"/>
  <c r="N195" i="58"/>
  <c r="O195" i="58"/>
  <c r="P195" i="58"/>
  <c r="M196" i="58"/>
  <c r="N196" i="58"/>
  <c r="O196" i="58"/>
  <c r="P196" i="58"/>
  <c r="M197" i="58"/>
  <c r="N197" i="58"/>
  <c r="O197" i="58"/>
  <c r="P197" i="58"/>
  <c r="M198" i="58"/>
  <c r="N198" i="58"/>
  <c r="O198" i="58"/>
  <c r="P198" i="58"/>
  <c r="M199" i="58"/>
  <c r="N199" i="58"/>
  <c r="O199" i="58"/>
  <c r="P199" i="58"/>
  <c r="M200" i="58"/>
  <c r="N200" i="58"/>
  <c r="O200" i="58"/>
  <c r="P200" i="58"/>
  <c r="M201" i="58"/>
  <c r="N201" i="58"/>
  <c r="O201" i="58"/>
  <c r="P201" i="58"/>
  <c r="N191" i="58"/>
  <c r="O191" i="58"/>
  <c r="P191" i="58"/>
  <c r="M191" i="58"/>
  <c r="B191" i="58"/>
  <c r="S184" i="58"/>
  <c r="S185" i="58"/>
  <c r="S186" i="58"/>
  <c r="T186" i="58"/>
  <c r="S187" i="58"/>
  <c r="T187" i="58"/>
  <c r="S188" i="58"/>
  <c r="S189" i="58"/>
  <c r="S190" i="58"/>
  <c r="T190" i="58"/>
  <c r="B184" i="58"/>
  <c r="B185" i="58"/>
  <c r="B186" i="58"/>
  <c r="B187" i="58"/>
  <c r="B188" i="58"/>
  <c r="B189" i="58"/>
  <c r="B190" i="58"/>
  <c r="M184" i="58"/>
  <c r="N184" i="58"/>
  <c r="O184" i="58"/>
  <c r="P184" i="58"/>
  <c r="M185" i="58"/>
  <c r="N185" i="58"/>
  <c r="O185" i="58"/>
  <c r="P185" i="58"/>
  <c r="M186" i="58"/>
  <c r="N186" i="58"/>
  <c r="O186" i="58"/>
  <c r="P186" i="58"/>
  <c r="M187" i="58"/>
  <c r="N187" i="58"/>
  <c r="O187" i="58"/>
  <c r="P187" i="58"/>
  <c r="M188" i="58"/>
  <c r="N188" i="58"/>
  <c r="O188" i="58"/>
  <c r="P188" i="58"/>
  <c r="M189" i="58"/>
  <c r="N189" i="58"/>
  <c r="O189" i="58"/>
  <c r="P189" i="58"/>
  <c r="M190" i="58"/>
  <c r="N190" i="58"/>
  <c r="O190" i="58"/>
  <c r="P190" i="58"/>
  <c r="S183" i="58"/>
  <c r="N183" i="58"/>
  <c r="O183" i="58"/>
  <c r="P183" i="58"/>
  <c r="M183" i="58"/>
  <c r="B183" i="58"/>
  <c r="S182" i="58"/>
  <c r="T182" i="58"/>
  <c r="M182" i="58"/>
  <c r="N182" i="58"/>
  <c r="O182" i="58"/>
  <c r="P182" i="58"/>
  <c r="B182" i="58"/>
  <c r="S181" i="58"/>
  <c r="N181" i="58"/>
  <c r="O181" i="58"/>
  <c r="P181" i="58"/>
  <c r="M181" i="58"/>
  <c r="B181" i="58"/>
  <c r="B173" i="58"/>
  <c r="B174" i="58"/>
  <c r="B175" i="58"/>
  <c r="B176" i="58"/>
  <c r="B177" i="58"/>
  <c r="B178" i="58"/>
  <c r="B179" i="58"/>
  <c r="B180" i="58"/>
  <c r="S173" i="58"/>
  <c r="S174" i="58"/>
  <c r="S175" i="58"/>
  <c r="S176" i="58"/>
  <c r="T176" i="58"/>
  <c r="S178" i="58"/>
  <c r="S179" i="58"/>
  <c r="S180" i="58"/>
  <c r="T180" i="58"/>
  <c r="M173" i="58"/>
  <c r="N173" i="58"/>
  <c r="O173" i="58"/>
  <c r="P173" i="58"/>
  <c r="M174" i="58"/>
  <c r="N174" i="58"/>
  <c r="O174" i="58"/>
  <c r="P174" i="58"/>
  <c r="M175" i="58"/>
  <c r="N175" i="58"/>
  <c r="O175" i="58"/>
  <c r="P175" i="58"/>
  <c r="M176" i="58"/>
  <c r="N176" i="58"/>
  <c r="O176" i="58"/>
  <c r="P176" i="58"/>
  <c r="M177" i="58"/>
  <c r="N177" i="58"/>
  <c r="O177" i="58"/>
  <c r="P177" i="58"/>
  <c r="M178" i="58"/>
  <c r="N178" i="58"/>
  <c r="O178" i="58"/>
  <c r="P178" i="58"/>
  <c r="M179" i="58"/>
  <c r="N179" i="58"/>
  <c r="O179" i="58"/>
  <c r="P179" i="58"/>
  <c r="M180" i="58"/>
  <c r="N180" i="58"/>
  <c r="O180" i="58"/>
  <c r="P180" i="58"/>
  <c r="N172" i="58"/>
  <c r="O172" i="58"/>
  <c r="P172" i="58"/>
  <c r="M172" i="58"/>
  <c r="B172" i="58"/>
  <c r="S163" i="58"/>
  <c r="S164" i="58"/>
  <c r="S165" i="58"/>
  <c r="S166" i="58"/>
  <c r="T166" i="58"/>
  <c r="S167" i="58"/>
  <c r="T167" i="58"/>
  <c r="S168" i="58"/>
  <c r="S169" i="58"/>
  <c r="S170" i="58"/>
  <c r="S171" i="58"/>
  <c r="T171" i="58"/>
  <c r="B163" i="58"/>
  <c r="B164" i="58"/>
  <c r="B165" i="58"/>
  <c r="B166" i="58"/>
  <c r="B167" i="58"/>
  <c r="B168" i="58"/>
  <c r="B169" i="58"/>
  <c r="B170" i="58"/>
  <c r="B171" i="58"/>
  <c r="M163" i="58"/>
  <c r="N163" i="58"/>
  <c r="O163" i="58"/>
  <c r="P163" i="58"/>
  <c r="M164" i="58"/>
  <c r="N164" i="58"/>
  <c r="O164" i="58"/>
  <c r="P164" i="58"/>
  <c r="M165" i="58"/>
  <c r="N165" i="58"/>
  <c r="O165" i="58"/>
  <c r="P165" i="58"/>
  <c r="M166" i="58"/>
  <c r="N166" i="58"/>
  <c r="O166" i="58"/>
  <c r="P166" i="58"/>
  <c r="M167" i="58"/>
  <c r="N167" i="58"/>
  <c r="O167" i="58"/>
  <c r="P167" i="58"/>
  <c r="M168" i="58"/>
  <c r="N168" i="58"/>
  <c r="O168" i="58"/>
  <c r="P168" i="58"/>
  <c r="M169" i="58"/>
  <c r="N169" i="58"/>
  <c r="O169" i="58"/>
  <c r="P169" i="58"/>
  <c r="M170" i="58"/>
  <c r="N170" i="58"/>
  <c r="O170" i="58"/>
  <c r="P170" i="58"/>
  <c r="M171" i="58"/>
  <c r="N171" i="58"/>
  <c r="O171" i="58"/>
  <c r="P171" i="58"/>
  <c r="S162" i="58"/>
  <c r="P162" i="58"/>
  <c r="O162" i="58"/>
  <c r="N162" i="58"/>
  <c r="M162" i="58"/>
  <c r="B162" i="58"/>
  <c r="S156" i="58"/>
  <c r="S157" i="58"/>
  <c r="S158" i="58"/>
  <c r="S159" i="58"/>
  <c r="S160" i="58"/>
  <c r="T160" i="58"/>
  <c r="S161" i="58"/>
  <c r="T161" i="58"/>
  <c r="B156" i="58"/>
  <c r="B157" i="58"/>
  <c r="B158" i="58"/>
  <c r="B159" i="58"/>
  <c r="B160" i="58"/>
  <c r="B161" i="58"/>
  <c r="M156" i="58"/>
  <c r="N156" i="58"/>
  <c r="O156" i="58"/>
  <c r="P156" i="58"/>
  <c r="M157" i="58"/>
  <c r="N157" i="58"/>
  <c r="O157" i="58"/>
  <c r="P157" i="58"/>
  <c r="M158" i="58"/>
  <c r="N158" i="58"/>
  <c r="O158" i="58"/>
  <c r="P158" i="58"/>
  <c r="M159" i="58"/>
  <c r="N159" i="58"/>
  <c r="O159" i="58"/>
  <c r="P159" i="58"/>
  <c r="M160" i="58"/>
  <c r="N160" i="58"/>
  <c r="O160" i="58"/>
  <c r="P160" i="58"/>
  <c r="M161" i="58"/>
  <c r="N161" i="58"/>
  <c r="O161" i="58"/>
  <c r="P161" i="58"/>
  <c r="B140" i="58"/>
  <c r="B141" i="58"/>
  <c r="B142" i="58"/>
  <c r="B143" i="58"/>
  <c r="B144" i="58"/>
  <c r="B145" i="58"/>
  <c r="B146" i="58"/>
  <c r="B147" i="58"/>
  <c r="B148" i="58"/>
  <c r="B149" i="58"/>
  <c r="B150" i="58"/>
  <c r="B151" i="58"/>
  <c r="B152" i="58"/>
  <c r="B153" i="58"/>
  <c r="B154" i="58"/>
  <c r="B155" i="58"/>
  <c r="S140" i="58"/>
  <c r="S141" i="58"/>
  <c r="S142" i="58"/>
  <c r="S143" i="58"/>
  <c r="S144" i="58"/>
  <c r="S145" i="58"/>
  <c r="T145" i="58"/>
  <c r="S146" i="58"/>
  <c r="S147" i="58"/>
  <c r="S148" i="58"/>
  <c r="S149" i="58"/>
  <c r="S150" i="58"/>
  <c r="T150" i="58"/>
  <c r="S151" i="58"/>
  <c r="S152" i="58"/>
  <c r="S153" i="58"/>
  <c r="S154" i="58"/>
  <c r="S155" i="58"/>
  <c r="T155" i="58"/>
  <c r="M140" i="58"/>
  <c r="N140" i="58"/>
  <c r="O140" i="58"/>
  <c r="P140" i="58"/>
  <c r="M141" i="58"/>
  <c r="N141" i="58"/>
  <c r="O141" i="58"/>
  <c r="P141" i="58"/>
  <c r="M142" i="58"/>
  <c r="N142" i="58"/>
  <c r="O142" i="58"/>
  <c r="P142" i="58"/>
  <c r="M143" i="58"/>
  <c r="N143" i="58"/>
  <c r="O143" i="58"/>
  <c r="P143" i="58"/>
  <c r="M144" i="58"/>
  <c r="N144" i="58"/>
  <c r="O144" i="58"/>
  <c r="P144" i="58"/>
  <c r="M145" i="58"/>
  <c r="N145" i="58"/>
  <c r="O145" i="58"/>
  <c r="P145" i="58"/>
  <c r="M146" i="58"/>
  <c r="N146" i="58"/>
  <c r="O146" i="58"/>
  <c r="P146" i="58"/>
  <c r="M147" i="58"/>
  <c r="N147" i="58"/>
  <c r="O147" i="58"/>
  <c r="P147" i="58"/>
  <c r="M148" i="58"/>
  <c r="N148" i="58"/>
  <c r="O148" i="58"/>
  <c r="P148" i="58"/>
  <c r="M149" i="58"/>
  <c r="N149" i="58"/>
  <c r="O149" i="58"/>
  <c r="P149" i="58"/>
  <c r="M150" i="58"/>
  <c r="N150" i="58"/>
  <c r="O150" i="58"/>
  <c r="P150" i="58"/>
  <c r="M151" i="58"/>
  <c r="N151" i="58"/>
  <c r="O151" i="58"/>
  <c r="P151" i="58"/>
  <c r="M152" i="58"/>
  <c r="N152" i="58"/>
  <c r="O152" i="58"/>
  <c r="P152" i="58"/>
  <c r="M153" i="58"/>
  <c r="N153" i="58"/>
  <c r="O153" i="58"/>
  <c r="P153" i="58"/>
  <c r="M154" i="58"/>
  <c r="N154" i="58"/>
  <c r="O154" i="58"/>
  <c r="P154" i="58"/>
  <c r="M155" i="58"/>
  <c r="N155" i="58"/>
  <c r="O155" i="58"/>
  <c r="P155" i="58"/>
  <c r="B134" i="58"/>
  <c r="B135" i="58"/>
  <c r="B136" i="58"/>
  <c r="B137" i="58"/>
  <c r="B138" i="58"/>
  <c r="B139" i="58"/>
  <c r="S134" i="58"/>
  <c r="S135" i="58"/>
  <c r="S136" i="58"/>
  <c r="S137" i="58"/>
  <c r="S138" i="58"/>
  <c r="S139" i="58"/>
  <c r="T139" i="58"/>
  <c r="M134" i="58"/>
  <c r="N134" i="58"/>
  <c r="O134" i="58"/>
  <c r="P134" i="58"/>
  <c r="M135" i="58"/>
  <c r="N135" i="58"/>
  <c r="O135" i="58"/>
  <c r="P135" i="58"/>
  <c r="M136" i="58"/>
  <c r="N136" i="58"/>
  <c r="O136" i="58"/>
  <c r="P136" i="58"/>
  <c r="M137" i="58"/>
  <c r="N137" i="58"/>
  <c r="O137" i="58"/>
  <c r="P137" i="58"/>
  <c r="M138" i="58"/>
  <c r="N138" i="58"/>
  <c r="O138" i="58"/>
  <c r="P138" i="58"/>
  <c r="M139" i="58"/>
  <c r="N139" i="58"/>
  <c r="O139" i="58"/>
  <c r="P139" i="58"/>
  <c r="N133" i="58"/>
  <c r="O133" i="58"/>
  <c r="P133" i="58"/>
  <c r="M133" i="58"/>
  <c r="B133" i="58"/>
  <c r="S129" i="58"/>
  <c r="S130" i="58"/>
  <c r="S131" i="58"/>
  <c r="S132" i="58"/>
  <c r="T132" i="58"/>
  <c r="B129" i="58"/>
  <c r="B130" i="58"/>
  <c r="B131" i="58"/>
  <c r="B132" i="58"/>
  <c r="M129" i="58"/>
  <c r="N129" i="58"/>
  <c r="O129" i="58"/>
  <c r="P129" i="58"/>
  <c r="M130" i="58"/>
  <c r="N130" i="58"/>
  <c r="O130" i="58"/>
  <c r="P130" i="58"/>
  <c r="M131" i="58"/>
  <c r="N131" i="58"/>
  <c r="O131" i="58"/>
  <c r="P131" i="58"/>
  <c r="M132" i="58"/>
  <c r="N132" i="58"/>
  <c r="O132" i="58"/>
  <c r="P132" i="58"/>
  <c r="S128" i="58"/>
  <c r="N128" i="58"/>
  <c r="O128" i="58"/>
  <c r="P128" i="58"/>
  <c r="M128" i="58"/>
  <c r="B128" i="58"/>
  <c r="B109" i="58"/>
  <c r="B110" i="58"/>
  <c r="B111" i="58"/>
  <c r="B112" i="58"/>
  <c r="B113" i="58"/>
  <c r="B114" i="58"/>
  <c r="B115" i="58"/>
  <c r="B116" i="58"/>
  <c r="B117" i="58"/>
  <c r="B118" i="58"/>
  <c r="B119" i="58"/>
  <c r="B120" i="58"/>
  <c r="B121" i="58"/>
  <c r="B122" i="58"/>
  <c r="B123" i="58"/>
  <c r="B124" i="58"/>
  <c r="B125" i="58"/>
  <c r="B126" i="58"/>
  <c r="B127" i="58"/>
  <c r="T112" i="58"/>
  <c r="T113" i="58"/>
  <c r="T117" i="58"/>
  <c r="T118" i="58"/>
  <c r="T122" i="58"/>
  <c r="T123" i="58"/>
  <c r="T127" i="58"/>
  <c r="S109" i="58"/>
  <c r="S110" i="58"/>
  <c r="S111" i="58"/>
  <c r="S112" i="58"/>
  <c r="S113" i="58"/>
  <c r="S114" i="58"/>
  <c r="S115" i="58"/>
  <c r="S116" i="58"/>
  <c r="S117" i="58"/>
  <c r="S118" i="58"/>
  <c r="S119" i="58"/>
  <c r="S120" i="58"/>
  <c r="S121" i="58"/>
  <c r="S122" i="58"/>
  <c r="S123" i="58"/>
  <c r="S124" i="58"/>
  <c r="S125" i="58"/>
  <c r="S126" i="58"/>
  <c r="S127" i="58"/>
  <c r="M109" i="58"/>
  <c r="N109" i="58"/>
  <c r="O109" i="58"/>
  <c r="P109" i="58"/>
  <c r="M110" i="58"/>
  <c r="N110" i="58"/>
  <c r="O110" i="58"/>
  <c r="P110" i="58"/>
  <c r="M111" i="58"/>
  <c r="N111" i="58"/>
  <c r="O111" i="58"/>
  <c r="P111" i="58"/>
  <c r="M112" i="58"/>
  <c r="N112" i="58"/>
  <c r="O112" i="58"/>
  <c r="P112" i="58"/>
  <c r="M113" i="58"/>
  <c r="N113" i="58"/>
  <c r="O113" i="58"/>
  <c r="P113" i="58"/>
  <c r="M114" i="58"/>
  <c r="N114" i="58"/>
  <c r="O114" i="58"/>
  <c r="P114" i="58"/>
  <c r="M115" i="58"/>
  <c r="N115" i="58"/>
  <c r="O115" i="58"/>
  <c r="P115" i="58"/>
  <c r="M116" i="58"/>
  <c r="N116" i="58"/>
  <c r="O116" i="58"/>
  <c r="P116" i="58"/>
  <c r="M117" i="58"/>
  <c r="N117" i="58"/>
  <c r="O117" i="58"/>
  <c r="P117" i="58"/>
  <c r="M118" i="58"/>
  <c r="N118" i="58"/>
  <c r="O118" i="58"/>
  <c r="P118" i="58"/>
  <c r="M119" i="58"/>
  <c r="N119" i="58"/>
  <c r="O119" i="58"/>
  <c r="P119" i="58"/>
  <c r="M120" i="58"/>
  <c r="N120" i="58"/>
  <c r="O120" i="58"/>
  <c r="P120" i="58"/>
  <c r="M121" i="58"/>
  <c r="N121" i="58"/>
  <c r="O121" i="58"/>
  <c r="P121" i="58"/>
  <c r="M122" i="58"/>
  <c r="N122" i="58"/>
  <c r="O122" i="58"/>
  <c r="P122" i="58"/>
  <c r="M123" i="58"/>
  <c r="N123" i="58"/>
  <c r="O123" i="58"/>
  <c r="P123" i="58"/>
  <c r="M124" i="58"/>
  <c r="N124" i="58"/>
  <c r="O124" i="58"/>
  <c r="P124" i="58"/>
  <c r="M125" i="58"/>
  <c r="N125" i="58"/>
  <c r="O125" i="58"/>
  <c r="P125" i="58"/>
  <c r="M126" i="58"/>
  <c r="N126" i="58"/>
  <c r="O126" i="58"/>
  <c r="P126" i="58"/>
  <c r="M127" i="58"/>
  <c r="N127" i="58"/>
  <c r="O127" i="58"/>
  <c r="P127" i="58"/>
  <c r="S108" i="58"/>
  <c r="N108" i="58"/>
  <c r="O108" i="58"/>
  <c r="P108" i="58"/>
  <c r="M108" i="58"/>
  <c r="B108" i="58"/>
  <c r="B88" i="58"/>
  <c r="B89" i="58"/>
  <c r="B90" i="58"/>
  <c r="B91" i="58"/>
  <c r="B92" i="58"/>
  <c r="B93" i="58"/>
  <c r="B94" i="58"/>
  <c r="B95" i="58"/>
  <c r="B96" i="58"/>
  <c r="B97" i="58"/>
  <c r="B98" i="58"/>
  <c r="B99" i="58"/>
  <c r="B100" i="58"/>
  <c r="B101" i="58"/>
  <c r="B102" i="58"/>
  <c r="B103" i="58"/>
  <c r="B104" i="58"/>
  <c r="B105" i="58"/>
  <c r="B106" i="58"/>
  <c r="B107" i="58"/>
  <c r="T92" i="58"/>
  <c r="T93" i="58"/>
  <c r="T97" i="58"/>
  <c r="T98" i="58"/>
  <c r="T101" i="58"/>
  <c r="T102" i="58"/>
  <c r="T103" i="58"/>
  <c r="T107" i="58"/>
  <c r="S88" i="58"/>
  <c r="S89" i="58"/>
  <c r="S90" i="58"/>
  <c r="S91" i="58"/>
  <c r="S92" i="58"/>
  <c r="S93" i="58"/>
  <c r="S94" i="58"/>
  <c r="S95" i="58"/>
  <c r="S96" i="58"/>
  <c r="S97" i="58"/>
  <c r="S98" i="58"/>
  <c r="S99" i="58"/>
  <c r="S100" i="58"/>
  <c r="S101" i="58"/>
  <c r="S102" i="58"/>
  <c r="S103" i="58"/>
  <c r="S104" i="58"/>
  <c r="S105" i="58"/>
  <c r="S106" i="58"/>
  <c r="S107" i="58"/>
  <c r="Q107" i="58"/>
  <c r="R107" i="58"/>
  <c r="M88" i="58"/>
  <c r="N88" i="58"/>
  <c r="O88" i="58"/>
  <c r="P88" i="58"/>
  <c r="M89" i="58"/>
  <c r="N89" i="58"/>
  <c r="O89" i="58"/>
  <c r="P89" i="58"/>
  <c r="M90" i="58"/>
  <c r="N90" i="58"/>
  <c r="O90" i="58"/>
  <c r="P90" i="58"/>
  <c r="M91" i="58"/>
  <c r="N91" i="58"/>
  <c r="O91" i="58"/>
  <c r="P91" i="58"/>
  <c r="M92" i="58"/>
  <c r="N92" i="58"/>
  <c r="O92" i="58"/>
  <c r="P92" i="58"/>
  <c r="M93" i="58"/>
  <c r="N93" i="58"/>
  <c r="O93" i="58"/>
  <c r="P93" i="58"/>
  <c r="M94" i="58"/>
  <c r="N94" i="58"/>
  <c r="O94" i="58"/>
  <c r="P94" i="58"/>
  <c r="M95" i="58"/>
  <c r="N95" i="58"/>
  <c r="O95" i="58"/>
  <c r="P95" i="58"/>
  <c r="M96" i="58"/>
  <c r="N96" i="58"/>
  <c r="O96" i="58"/>
  <c r="P96" i="58"/>
  <c r="M97" i="58"/>
  <c r="N97" i="58"/>
  <c r="O97" i="58"/>
  <c r="P97" i="58"/>
  <c r="M98" i="58"/>
  <c r="N98" i="58"/>
  <c r="O98" i="58"/>
  <c r="P98" i="58"/>
  <c r="M99" i="58"/>
  <c r="N99" i="58"/>
  <c r="O99" i="58"/>
  <c r="P99" i="58"/>
  <c r="M100" i="58"/>
  <c r="N100" i="58"/>
  <c r="O100" i="58"/>
  <c r="P100" i="58"/>
  <c r="M101" i="58"/>
  <c r="N101" i="58"/>
  <c r="O101" i="58"/>
  <c r="P101" i="58"/>
  <c r="M102" i="58"/>
  <c r="N102" i="58"/>
  <c r="O102" i="58"/>
  <c r="P102" i="58"/>
  <c r="M103" i="58"/>
  <c r="N103" i="58"/>
  <c r="O103" i="58"/>
  <c r="P103" i="58"/>
  <c r="M104" i="58"/>
  <c r="N104" i="58"/>
  <c r="O104" i="58"/>
  <c r="P104" i="58"/>
  <c r="M105" i="58"/>
  <c r="N105" i="58"/>
  <c r="O105" i="58"/>
  <c r="P105" i="58"/>
  <c r="M106" i="58"/>
  <c r="N106" i="58"/>
  <c r="O106" i="58"/>
  <c r="P106" i="58"/>
  <c r="M107" i="58"/>
  <c r="N107" i="58"/>
  <c r="O107" i="58"/>
  <c r="P107" i="58"/>
  <c r="N87" i="58"/>
  <c r="O87" i="58"/>
  <c r="P87" i="58"/>
  <c r="M87" i="58"/>
  <c r="B87" i="58"/>
  <c r="T80" i="58"/>
  <c r="T86" i="58"/>
  <c r="S80" i="58"/>
  <c r="S81" i="58"/>
  <c r="S82" i="58"/>
  <c r="S83" i="58"/>
  <c r="S84" i="58"/>
  <c r="S85" i="58"/>
  <c r="S86" i="58"/>
  <c r="B80" i="58"/>
  <c r="B81" i="58"/>
  <c r="B82" i="58"/>
  <c r="B83" i="58"/>
  <c r="B84" i="58"/>
  <c r="B85" i="58"/>
  <c r="B86" i="58"/>
  <c r="M81" i="58"/>
  <c r="N81" i="58"/>
  <c r="O81" i="58"/>
  <c r="P81" i="58"/>
  <c r="M82" i="58"/>
  <c r="N82" i="58"/>
  <c r="O82" i="58"/>
  <c r="P82" i="58"/>
  <c r="M83" i="58"/>
  <c r="N83" i="58"/>
  <c r="O83" i="58"/>
  <c r="P83" i="58"/>
  <c r="M84" i="58"/>
  <c r="N84" i="58"/>
  <c r="O84" i="58"/>
  <c r="P84" i="58"/>
  <c r="M85" i="58"/>
  <c r="N85" i="58"/>
  <c r="O85" i="58"/>
  <c r="P85" i="58"/>
  <c r="M86" i="58"/>
  <c r="N86" i="58"/>
  <c r="O86" i="58"/>
  <c r="P86" i="58"/>
  <c r="T63" i="58"/>
  <c r="T68" i="58"/>
  <c r="T69" i="58"/>
  <c r="T73" i="58"/>
  <c r="T74" i="58"/>
  <c r="T75" i="58"/>
  <c r="T78" i="58"/>
  <c r="T79" i="58"/>
  <c r="S59" i="58"/>
  <c r="S60" i="58"/>
  <c r="S61" i="58"/>
  <c r="S62" i="58"/>
  <c r="S63" i="58"/>
  <c r="S65" i="58"/>
  <c r="S66" i="58"/>
  <c r="S67" i="58"/>
  <c r="S68" i="58"/>
  <c r="S69" i="58"/>
  <c r="S70" i="58"/>
  <c r="S71" i="58"/>
  <c r="S72" i="58"/>
  <c r="S73" i="58"/>
  <c r="S74" i="58"/>
  <c r="S75" i="58"/>
  <c r="S76" i="58"/>
  <c r="S77" i="58"/>
  <c r="S78" i="58"/>
  <c r="S79" i="58"/>
  <c r="B59" i="58"/>
  <c r="B60" i="58"/>
  <c r="B61" i="58"/>
  <c r="B62" i="58"/>
  <c r="B63" i="58"/>
  <c r="B64" i="58"/>
  <c r="B65" i="58"/>
  <c r="B66" i="58"/>
  <c r="B67" i="58"/>
  <c r="B68" i="58"/>
  <c r="B69" i="58"/>
  <c r="B70" i="58"/>
  <c r="B71" i="58"/>
  <c r="B72" i="58"/>
  <c r="B73" i="58"/>
  <c r="B74" i="58"/>
  <c r="B75" i="58"/>
  <c r="B76" i="58"/>
  <c r="B77" i="58"/>
  <c r="B78" i="58"/>
  <c r="B79" i="58"/>
  <c r="M60" i="58"/>
  <c r="N60" i="58"/>
  <c r="O60" i="58"/>
  <c r="P60" i="58"/>
  <c r="M61" i="58"/>
  <c r="N61" i="58"/>
  <c r="O61" i="58"/>
  <c r="P61" i="58"/>
  <c r="M62" i="58"/>
  <c r="N62" i="58"/>
  <c r="O62" i="58"/>
  <c r="P62" i="58"/>
  <c r="M63" i="58"/>
  <c r="N63" i="58"/>
  <c r="O63" i="58"/>
  <c r="P63" i="58"/>
  <c r="M64" i="58"/>
  <c r="N64" i="58"/>
  <c r="O64" i="58"/>
  <c r="P64" i="58"/>
  <c r="M65" i="58"/>
  <c r="N65" i="58"/>
  <c r="O65" i="58"/>
  <c r="P65" i="58"/>
  <c r="M66" i="58"/>
  <c r="N66" i="58"/>
  <c r="O66" i="58"/>
  <c r="P66" i="58"/>
  <c r="M67" i="58"/>
  <c r="N67" i="58"/>
  <c r="O67" i="58"/>
  <c r="P67" i="58"/>
  <c r="M68" i="58"/>
  <c r="N68" i="58"/>
  <c r="O68" i="58"/>
  <c r="P68" i="58"/>
  <c r="M69" i="58"/>
  <c r="N69" i="58"/>
  <c r="O69" i="58"/>
  <c r="P69" i="58"/>
  <c r="M70" i="58"/>
  <c r="N70" i="58"/>
  <c r="O70" i="58"/>
  <c r="P70" i="58"/>
  <c r="M71" i="58"/>
  <c r="N71" i="58"/>
  <c r="O71" i="58"/>
  <c r="P71" i="58"/>
  <c r="M72" i="58"/>
  <c r="N72" i="58"/>
  <c r="O72" i="58"/>
  <c r="P72" i="58"/>
  <c r="M73" i="58"/>
  <c r="N73" i="58"/>
  <c r="O73" i="58"/>
  <c r="P73" i="58"/>
  <c r="M74" i="58"/>
  <c r="N74" i="58"/>
  <c r="O74" i="58"/>
  <c r="P74" i="58"/>
  <c r="M75" i="58"/>
  <c r="N75" i="58"/>
  <c r="O75" i="58"/>
  <c r="P75" i="58"/>
  <c r="M76" i="58"/>
  <c r="N76" i="58"/>
  <c r="O76" i="58"/>
  <c r="P76" i="58"/>
  <c r="M77" i="58"/>
  <c r="N77" i="58"/>
  <c r="O77" i="58"/>
  <c r="P77" i="58"/>
  <c r="M78" i="58"/>
  <c r="N78" i="58"/>
  <c r="O78" i="58"/>
  <c r="P78" i="58"/>
  <c r="M79" i="58"/>
  <c r="N79" i="58"/>
  <c r="O79" i="58"/>
  <c r="P79" i="58"/>
  <c r="M80" i="58"/>
  <c r="N80" i="58"/>
  <c r="O80" i="58"/>
  <c r="P80" i="58"/>
  <c r="M59" i="58"/>
  <c r="N59" i="58"/>
  <c r="O59" i="58"/>
  <c r="P59" i="58"/>
  <c r="S58" i="58"/>
  <c r="P58" i="58"/>
  <c r="N58" i="58"/>
  <c r="O58" i="58"/>
  <c r="M58" i="58"/>
  <c r="B58" i="58"/>
  <c r="T32" i="58"/>
  <c r="T33" i="58"/>
  <c r="T37" i="58"/>
  <c r="T38" i="58"/>
  <c r="T42" i="58"/>
  <c r="T43" i="58"/>
  <c r="T47" i="58"/>
  <c r="T48" i="58"/>
  <c r="T51" i="58"/>
  <c r="T52" i="58"/>
  <c r="T53" i="58"/>
  <c r="T57" i="58"/>
  <c r="S28" i="58"/>
  <c r="S29" i="58"/>
  <c r="S30" i="58"/>
  <c r="S31" i="58"/>
  <c r="S32" i="58"/>
  <c r="S33" i="58"/>
  <c r="S34" i="58"/>
  <c r="S35" i="58"/>
  <c r="S36" i="58"/>
  <c r="S37" i="58"/>
  <c r="S38" i="58"/>
  <c r="S39" i="58"/>
  <c r="S40" i="58"/>
  <c r="S41" i="58"/>
  <c r="S42" i="58"/>
  <c r="S43" i="58"/>
  <c r="S44" i="58"/>
  <c r="S45" i="58"/>
  <c r="S46" i="58"/>
  <c r="S47" i="58"/>
  <c r="S48" i="58"/>
  <c r="S49" i="58"/>
  <c r="S50" i="58"/>
  <c r="S51" i="58"/>
  <c r="S52" i="58"/>
  <c r="S53" i="58"/>
  <c r="S54" i="58"/>
  <c r="S55" i="58"/>
  <c r="S56" i="58"/>
  <c r="S57" i="58"/>
  <c r="B28" i="58"/>
  <c r="B29" i="58"/>
  <c r="B30" i="58"/>
  <c r="B31" i="58"/>
  <c r="B32" i="58"/>
  <c r="B33" i="58"/>
  <c r="B34" i="58"/>
  <c r="B35" i="58"/>
  <c r="B36" i="58"/>
  <c r="B37" i="58"/>
  <c r="B38" i="58"/>
  <c r="B39" i="58"/>
  <c r="B40" i="58"/>
  <c r="B41" i="58"/>
  <c r="B42" i="58"/>
  <c r="B43" i="58"/>
  <c r="B44" i="58"/>
  <c r="B45" i="58"/>
  <c r="B46" i="58"/>
  <c r="B47" i="58"/>
  <c r="B48" i="58"/>
  <c r="B49" i="58"/>
  <c r="B50" i="58"/>
  <c r="B51" i="58"/>
  <c r="B52" i="58"/>
  <c r="B53" i="58"/>
  <c r="B54" i="58"/>
  <c r="B55" i="58"/>
  <c r="B56" i="58"/>
  <c r="B57" i="58"/>
  <c r="M28" i="58"/>
  <c r="N28" i="58"/>
  <c r="M29" i="58"/>
  <c r="N29" i="58"/>
  <c r="M30" i="58"/>
  <c r="N30" i="58"/>
  <c r="M31" i="58"/>
  <c r="N31" i="58"/>
  <c r="M32" i="58"/>
  <c r="N32" i="58"/>
  <c r="M33" i="58"/>
  <c r="N33" i="58"/>
  <c r="M34" i="58"/>
  <c r="N34" i="58"/>
  <c r="M35" i="58"/>
  <c r="N35" i="58"/>
  <c r="M36" i="58"/>
  <c r="N36" i="58"/>
  <c r="M37" i="58"/>
  <c r="N37" i="58"/>
  <c r="M38" i="58"/>
  <c r="N38" i="58"/>
  <c r="M39" i="58"/>
  <c r="N39" i="58"/>
  <c r="M40" i="58"/>
  <c r="N40" i="58"/>
  <c r="M41" i="58"/>
  <c r="N41" i="58"/>
  <c r="M42" i="58"/>
  <c r="N42" i="58"/>
  <c r="M43" i="58"/>
  <c r="N43" i="58"/>
  <c r="M44" i="58"/>
  <c r="N44" i="58"/>
  <c r="M45" i="58"/>
  <c r="N45" i="58"/>
  <c r="M46" i="58"/>
  <c r="N46" i="58"/>
  <c r="M47" i="58"/>
  <c r="N47" i="58"/>
  <c r="M48" i="58"/>
  <c r="N48" i="58"/>
  <c r="M49" i="58"/>
  <c r="N49" i="58"/>
  <c r="M50" i="58"/>
  <c r="N50" i="58"/>
  <c r="M51" i="58"/>
  <c r="N51" i="58"/>
  <c r="M52" i="58"/>
  <c r="N52" i="58"/>
  <c r="M53" i="58"/>
  <c r="N53" i="58"/>
  <c r="M54" i="58"/>
  <c r="N54" i="58"/>
  <c r="M55" i="58"/>
  <c r="N55" i="58"/>
  <c r="M56" i="58"/>
  <c r="N56" i="58"/>
  <c r="M57" i="58"/>
  <c r="N57" i="58"/>
  <c r="S27" i="58"/>
  <c r="P27" i="58"/>
  <c r="N27" i="58"/>
  <c r="O27" i="58"/>
  <c r="M27" i="58"/>
  <c r="B27" i="58"/>
  <c r="T25" i="58"/>
  <c r="T26" i="58"/>
  <c r="S20" i="58"/>
  <c r="S21" i="58"/>
  <c r="S22" i="58"/>
  <c r="S23" i="58"/>
  <c r="S24" i="58"/>
  <c r="S25" i="58"/>
  <c r="S26" i="58"/>
  <c r="O20" i="58"/>
  <c r="P20" i="58"/>
  <c r="O21" i="58"/>
  <c r="P21" i="58"/>
  <c r="O22" i="58"/>
  <c r="P22" i="58"/>
  <c r="O23" i="58"/>
  <c r="P23" i="58"/>
  <c r="O24" i="58"/>
  <c r="P24" i="58"/>
  <c r="O25" i="58"/>
  <c r="P25" i="58"/>
  <c r="O26" i="58"/>
  <c r="P26" i="58"/>
  <c r="B20" i="58"/>
  <c r="B21" i="58"/>
  <c r="B22" i="58"/>
  <c r="B23" i="58"/>
  <c r="B24" i="58"/>
  <c r="B25" i="58"/>
  <c r="B26" i="58"/>
  <c r="M24" i="58"/>
  <c r="N24" i="58"/>
  <c r="M25" i="58"/>
  <c r="N25" i="58"/>
  <c r="M26" i="58"/>
  <c r="N26" i="58"/>
  <c r="M20" i="58"/>
  <c r="N20" i="58"/>
  <c r="M21" i="58"/>
  <c r="N21" i="58"/>
  <c r="M22" i="58"/>
  <c r="N22" i="58"/>
  <c r="M23" i="58"/>
  <c r="N23" i="58"/>
  <c r="P19" i="58"/>
  <c r="O19" i="58"/>
  <c r="N19" i="58"/>
  <c r="M19" i="58"/>
  <c r="B19" i="58"/>
  <c r="M20" i="62" l="1"/>
  <c r="P21" i="62" s="1"/>
  <c r="U118" i="58"/>
  <c r="U155" i="58"/>
  <c r="U145" i="58"/>
  <c r="U190" i="58"/>
  <c r="U250" i="58"/>
  <c r="U247" i="58"/>
  <c r="U283" i="58"/>
  <c r="U384" i="58"/>
  <c r="U552" i="58"/>
  <c r="U356" i="58"/>
  <c r="U132" i="58"/>
  <c r="U298" i="58"/>
  <c r="U390" i="58"/>
  <c r="U338" i="58"/>
  <c r="U400" i="58"/>
  <c r="U241" i="58"/>
  <c r="U534" i="58"/>
  <c r="U504" i="58"/>
  <c r="U279" i="58"/>
  <c r="U26" i="58"/>
  <c r="U69" i="58"/>
  <c r="U210" i="58"/>
  <c r="U344" i="58"/>
  <c r="U483" i="58"/>
  <c r="U465" i="58"/>
  <c r="U86" i="58"/>
  <c r="U489" i="58"/>
  <c r="U476" i="58"/>
  <c r="U473" i="58"/>
  <c r="U458" i="58"/>
  <c r="U451" i="58"/>
  <c r="U604" i="58"/>
  <c r="U594" i="58"/>
  <c r="U569" i="58"/>
  <c r="U632" i="58"/>
  <c r="U654" i="58"/>
  <c r="U52" i="58"/>
  <c r="U43" i="58"/>
  <c r="U466" i="58"/>
  <c r="U441" i="58"/>
  <c r="U558" i="58"/>
  <c r="U600" i="58"/>
  <c r="U622" i="58"/>
  <c r="U670" i="58"/>
  <c r="U51" i="58"/>
  <c r="U32" i="58"/>
  <c r="U73" i="58"/>
  <c r="U127" i="58"/>
  <c r="U180" i="58"/>
  <c r="U176" i="58"/>
  <c r="U182" i="58"/>
  <c r="U197" i="58"/>
  <c r="U226" i="58"/>
  <c r="U255" i="58"/>
  <c r="U362" i="58"/>
  <c r="U421" i="58"/>
  <c r="U406" i="58"/>
  <c r="U477" i="58"/>
  <c r="U472" i="58"/>
  <c r="U459" i="58"/>
  <c r="U447" i="58"/>
  <c r="U572" i="58"/>
  <c r="U570" i="58"/>
  <c r="U48" i="58"/>
  <c r="U123" i="58"/>
  <c r="U186" i="58"/>
  <c r="S218" i="58"/>
  <c r="S217" i="58" s="1"/>
  <c r="U251" i="58"/>
  <c r="U246" i="58"/>
  <c r="S263" i="58"/>
  <c r="U588" i="58"/>
  <c r="U626" i="58"/>
  <c r="U618" i="58"/>
  <c r="U665" i="58"/>
  <c r="U25" i="58"/>
  <c r="U47" i="58"/>
  <c r="U122" i="58"/>
  <c r="U112" i="58"/>
  <c r="U160" i="58"/>
  <c r="U166" i="58"/>
  <c r="U201" i="58"/>
  <c r="U203" i="58"/>
  <c r="U242" i="58"/>
  <c r="U396" i="58"/>
  <c r="U394" i="58"/>
  <c r="U350" i="58"/>
  <c r="U369" i="58"/>
  <c r="U417" i="58"/>
  <c r="U411" i="58"/>
  <c r="U448" i="58"/>
  <c r="U540" i="58"/>
  <c r="U102" i="58"/>
  <c r="U68" i="58"/>
  <c r="U101" i="58"/>
  <c r="U98" i="58"/>
  <c r="U93" i="58"/>
  <c r="U42" i="58"/>
  <c r="U38" i="58"/>
  <c r="U79" i="58"/>
  <c r="U75" i="58"/>
  <c r="U63" i="58"/>
  <c r="S87" i="58"/>
  <c r="U92" i="58"/>
  <c r="U97" i="58"/>
  <c r="U57" i="58"/>
  <c r="U53" i="58"/>
  <c r="U37" i="58"/>
  <c r="U33" i="58"/>
  <c r="U78" i="58"/>
  <c r="U74" i="58"/>
  <c r="U80" i="58"/>
  <c r="U107" i="58"/>
  <c r="U103" i="58"/>
  <c r="U117" i="58"/>
  <c r="U113" i="58"/>
  <c r="U139" i="58"/>
  <c r="U150" i="58"/>
  <c r="U161" i="58"/>
  <c r="U171" i="58"/>
  <c r="U167" i="58"/>
  <c r="U198" i="58"/>
  <c r="U230" i="58"/>
  <c r="U187" i="58"/>
  <c r="U215" i="58"/>
  <c r="U211" i="58"/>
  <c r="U223" i="58"/>
  <c r="U236" i="58"/>
  <c r="U262" i="58"/>
  <c r="U273" i="58"/>
  <c r="U269" i="58"/>
  <c r="U278" i="58"/>
  <c r="U317" i="58"/>
  <c r="U311" i="58"/>
  <c r="U305" i="58"/>
  <c r="U291" i="58"/>
  <c r="U401" i="58"/>
  <c r="U399" i="58"/>
  <c r="U395" i="58"/>
  <c r="U391" i="58"/>
  <c r="U383" i="58"/>
  <c r="U376" i="58"/>
  <c r="U331" i="58"/>
  <c r="U325" i="58"/>
  <c r="U418" i="58"/>
  <c r="U416" i="58"/>
  <c r="S497" i="58"/>
  <c r="U435" i="58"/>
  <c r="U429" i="58"/>
  <c r="U496" i="58"/>
  <c r="U549" i="58"/>
  <c r="U543" i="58"/>
  <c r="U531" i="58"/>
  <c r="U525" i="58"/>
  <c r="U519" i="58"/>
  <c r="U513" i="58"/>
  <c r="U507" i="58"/>
  <c r="U647" i="58"/>
  <c r="U641" i="58"/>
  <c r="U573" i="58"/>
  <c r="U571" i="58"/>
  <c r="U610" i="58"/>
  <c r="U633" i="58"/>
  <c r="U625" i="58"/>
  <c r="U621" i="58"/>
  <c r="U617" i="58"/>
  <c r="U673" i="58"/>
  <c r="U661" i="58"/>
  <c r="S377" i="58"/>
  <c r="S318" i="58" s="1"/>
  <c r="S177" i="58"/>
  <c r="S172" i="58" s="1"/>
  <c r="S133" i="58" s="1"/>
  <c r="W633" i="60"/>
  <c r="W634" i="60"/>
  <c r="W635" i="60"/>
  <c r="W636" i="60"/>
  <c r="W430" i="60"/>
  <c r="V427" i="60"/>
  <c r="T72" i="58" s="1"/>
  <c r="U72" i="58" s="1"/>
  <c r="V326" i="60"/>
  <c r="W295" i="60"/>
  <c r="V294" i="60"/>
  <c r="N249" i="62" s="1"/>
  <c r="O249" i="62" s="1"/>
  <c r="W283" i="60"/>
  <c r="V282" i="60"/>
  <c r="N237" i="62" s="1"/>
  <c r="O237" i="62" s="1"/>
  <c r="T393" i="58" l="1"/>
  <c r="U393" i="58" s="1"/>
  <c r="N281" i="62"/>
  <c r="O281" i="62" s="1"/>
  <c r="S216" i="58"/>
  <c r="S19" i="58"/>
  <c r="X20" i="58" s="1"/>
  <c r="V281" i="60"/>
  <c r="T349" i="58"/>
  <c r="U349" i="58" s="1"/>
  <c r="V293" i="60"/>
  <c r="T361" i="58"/>
  <c r="U361" i="58" s="1"/>
  <c r="W294" i="60"/>
  <c r="W282" i="60"/>
  <c r="W293" i="60" l="1"/>
  <c r="N248" i="62"/>
  <c r="O248" i="62" s="1"/>
  <c r="W281" i="60"/>
  <c r="N236" i="62"/>
  <c r="O236" i="62" s="1"/>
  <c r="S18" i="58"/>
  <c r="V292" i="60"/>
  <c r="N247" i="62" s="1"/>
  <c r="O247" i="62" s="1"/>
  <c r="T360" i="58"/>
  <c r="U360" i="58" s="1"/>
  <c r="V280" i="60"/>
  <c r="N235" i="62" s="1"/>
  <c r="O235" i="62" s="1"/>
  <c r="T348" i="58"/>
  <c r="U348" i="58" s="1"/>
  <c r="W26" i="60"/>
  <c r="W34" i="60"/>
  <c r="W40" i="60"/>
  <c r="W46" i="60"/>
  <c r="W52" i="60"/>
  <c r="W53" i="60"/>
  <c r="W56" i="60"/>
  <c r="W63" i="60"/>
  <c r="W64" i="60"/>
  <c r="W70" i="60"/>
  <c r="W71" i="60"/>
  <c r="W77" i="60"/>
  <c r="W78" i="60"/>
  <c r="W81" i="60"/>
  <c r="W82" i="60"/>
  <c r="W88" i="60"/>
  <c r="W94" i="60"/>
  <c r="W101" i="60"/>
  <c r="W104" i="60"/>
  <c r="W113" i="60"/>
  <c r="W116" i="60"/>
  <c r="W122" i="60"/>
  <c r="W128" i="60"/>
  <c r="W134" i="60"/>
  <c r="W140" i="60"/>
  <c r="W143" i="60"/>
  <c r="W149" i="60"/>
  <c r="W152" i="60"/>
  <c r="W158" i="60"/>
  <c r="W161" i="60"/>
  <c r="W168" i="60"/>
  <c r="W174" i="60"/>
  <c r="W180" i="60"/>
  <c r="W184" i="60"/>
  <c r="W191" i="60"/>
  <c r="W192" i="60"/>
  <c r="W195" i="60"/>
  <c r="W196" i="60"/>
  <c r="W199" i="60"/>
  <c r="W200" i="60"/>
  <c r="W206" i="60"/>
  <c r="W207" i="60"/>
  <c r="W216" i="60"/>
  <c r="W219" i="60"/>
  <c r="W224" i="60"/>
  <c r="W225" i="60"/>
  <c r="W229" i="60"/>
  <c r="W230" i="60"/>
  <c r="W233" i="60"/>
  <c r="W234" i="60"/>
  <c r="W238" i="60"/>
  <c r="W244" i="60"/>
  <c r="W245" i="60"/>
  <c r="W249" i="60"/>
  <c r="W258" i="60"/>
  <c r="W264" i="60"/>
  <c r="W271" i="60"/>
  <c r="W277" i="60"/>
  <c r="W289" i="60"/>
  <c r="W302" i="60"/>
  <c r="W309" i="60"/>
  <c r="W316" i="60"/>
  <c r="W317" i="60"/>
  <c r="W323" i="60"/>
  <c r="W324" i="60"/>
  <c r="W327" i="60"/>
  <c r="W328" i="60"/>
  <c r="W332" i="60"/>
  <c r="W333" i="60"/>
  <c r="W334" i="60"/>
  <c r="W342" i="60"/>
  <c r="W349" i="60"/>
  <c r="W357" i="60"/>
  <c r="W358" i="60"/>
  <c r="W362" i="60"/>
  <c r="W363" i="60"/>
  <c r="W367" i="60"/>
  <c r="W368" i="60"/>
  <c r="W372" i="60"/>
  <c r="W373" i="60"/>
  <c r="W376" i="60"/>
  <c r="W377" i="60"/>
  <c r="W378" i="60"/>
  <c r="W382" i="60"/>
  <c r="W388" i="60"/>
  <c r="W389" i="60"/>
  <c r="W393" i="60"/>
  <c r="W394" i="60"/>
  <c r="W398" i="60"/>
  <c r="W399" i="60"/>
  <c r="W403" i="60"/>
  <c r="W411" i="60"/>
  <c r="W412" i="60"/>
  <c r="W418" i="60"/>
  <c r="W423" i="60"/>
  <c r="W424" i="60"/>
  <c r="W428" i="60"/>
  <c r="W429" i="60"/>
  <c r="W433" i="60"/>
  <c r="W434" i="60"/>
  <c r="W435" i="60"/>
  <c r="W441" i="60"/>
  <c r="W446" i="60"/>
  <c r="W453" i="60"/>
  <c r="W459" i="60"/>
  <c r="W464" i="60"/>
  <c r="W469" i="60"/>
  <c r="W474" i="60"/>
  <c r="W475" i="60"/>
  <c r="W480" i="60"/>
  <c r="W485" i="60"/>
  <c r="W489" i="60"/>
  <c r="W490" i="60"/>
  <c r="W493" i="60"/>
  <c r="W500" i="60"/>
  <c r="W501" i="60"/>
  <c r="W504" i="60"/>
  <c r="W511" i="60"/>
  <c r="W512" i="60"/>
  <c r="W516" i="60"/>
  <c r="W517" i="60"/>
  <c r="W518" i="60"/>
  <c r="W519" i="60"/>
  <c r="W520" i="60"/>
  <c r="W521" i="60"/>
  <c r="W522" i="60"/>
  <c r="W523" i="60"/>
  <c r="W531" i="60"/>
  <c r="W537" i="60"/>
  <c r="W544" i="60"/>
  <c r="W551" i="60"/>
  <c r="W555" i="60"/>
  <c r="W563" i="60"/>
  <c r="W570" i="60"/>
  <c r="W577" i="60"/>
  <c r="W583" i="60"/>
  <c r="W589" i="60"/>
  <c r="W596" i="60"/>
  <c r="W601" i="60"/>
  <c r="W606" i="60"/>
  <c r="W607" i="60"/>
  <c r="W608" i="60"/>
  <c r="W611" i="60"/>
  <c r="W618" i="60"/>
  <c r="W626" i="60"/>
  <c r="W632" i="60"/>
  <c r="W644" i="60"/>
  <c r="W650" i="60"/>
  <c r="W657" i="60"/>
  <c r="W665" i="60"/>
  <c r="W666" i="60"/>
  <c r="W670" i="60"/>
  <c r="W671" i="60"/>
  <c r="W674" i="60"/>
  <c r="W675" i="60"/>
  <c r="W676" i="60"/>
  <c r="W680" i="60"/>
  <c r="W686" i="60"/>
  <c r="W687" i="60"/>
  <c r="W691" i="60"/>
  <c r="W695" i="60"/>
  <c r="W701" i="60"/>
  <c r="W708" i="60"/>
  <c r="W712" i="60"/>
  <c r="W717" i="60"/>
  <c r="W720" i="60"/>
  <c r="V719" i="60"/>
  <c r="T672" i="58" s="1"/>
  <c r="U672" i="58" s="1"/>
  <c r="V716" i="60"/>
  <c r="V711" i="60"/>
  <c r="V707" i="60"/>
  <c r="V700" i="60"/>
  <c r="V694" i="60"/>
  <c r="T181" i="58" s="1"/>
  <c r="U181" i="58" s="1"/>
  <c r="V690" i="60"/>
  <c r="V685" i="60"/>
  <c r="V679" i="60"/>
  <c r="T106" i="58" s="1"/>
  <c r="U106" i="58" s="1"/>
  <c r="V673" i="60"/>
  <c r="V669" i="60"/>
  <c r="V664" i="60"/>
  <c r="V656" i="60"/>
  <c r="V649" i="60"/>
  <c r="N198" i="62" s="1"/>
  <c r="O198" i="62" s="1"/>
  <c r="V643" i="60"/>
  <c r="V631" i="60"/>
  <c r="V625" i="60"/>
  <c r="V617" i="60"/>
  <c r="N203" i="62" s="1"/>
  <c r="O203" i="62" s="1"/>
  <c r="V610" i="60"/>
  <c r="V605" i="60"/>
  <c r="V600" i="60"/>
  <c r="V595" i="60"/>
  <c r="N406" i="62" s="1"/>
  <c r="O406" i="62" s="1"/>
  <c r="V588" i="60"/>
  <c r="V582" i="60"/>
  <c r="V576" i="60"/>
  <c r="N143" i="62" s="1"/>
  <c r="O143" i="62" s="1"/>
  <c r="V569" i="60"/>
  <c r="N136" i="62" s="1"/>
  <c r="O136" i="62" s="1"/>
  <c r="V562" i="60"/>
  <c r="N174" i="62" s="1"/>
  <c r="O174" i="62" s="1"/>
  <c r="V554" i="60"/>
  <c r="N386" i="62" s="1"/>
  <c r="O386" i="62" s="1"/>
  <c r="V550" i="60"/>
  <c r="N382" i="62" s="1"/>
  <c r="O382" i="62" s="1"/>
  <c r="V543" i="60"/>
  <c r="N131" i="62" s="1"/>
  <c r="O131" i="62" s="1"/>
  <c r="V536" i="60"/>
  <c r="N169" i="62" s="1"/>
  <c r="O169" i="62" s="1"/>
  <c r="V530" i="60"/>
  <c r="V515" i="60"/>
  <c r="V510" i="60"/>
  <c r="V503" i="60"/>
  <c r="V499" i="60"/>
  <c r="V492" i="60"/>
  <c r="W492" i="60" s="1"/>
  <c r="V488" i="60"/>
  <c r="V484" i="60"/>
  <c r="W484" i="60" s="1"/>
  <c r="V479" i="60"/>
  <c r="T175" i="58" s="1"/>
  <c r="U175" i="58" s="1"/>
  <c r="V473" i="60"/>
  <c r="V468" i="60"/>
  <c r="V463" i="60"/>
  <c r="V458" i="60"/>
  <c r="V452" i="60"/>
  <c r="U447" i="60"/>
  <c r="V445" i="60"/>
  <c r="V440" i="60"/>
  <c r="V432" i="60"/>
  <c r="V426" i="60"/>
  <c r="V422" i="60"/>
  <c r="U419" i="60"/>
  <c r="S64" i="58" s="1"/>
  <c r="V417" i="60"/>
  <c r="N391" i="62" s="1"/>
  <c r="O391" i="62" s="1"/>
  <c r="V410" i="60"/>
  <c r="U721" i="60"/>
  <c r="V402" i="60"/>
  <c r="T126" i="58" s="1"/>
  <c r="U126" i="58" s="1"/>
  <c r="V397" i="60"/>
  <c r="V392" i="60"/>
  <c r="V387" i="60"/>
  <c r="V381" i="60"/>
  <c r="V375" i="60"/>
  <c r="V371" i="60"/>
  <c r="V366" i="60"/>
  <c r="V361" i="60"/>
  <c r="V356" i="60"/>
  <c r="V348" i="60"/>
  <c r="N303" i="62" s="1"/>
  <c r="O303" i="62" s="1"/>
  <c r="V341" i="60"/>
  <c r="N296" i="62" s="1"/>
  <c r="O296" i="62" s="1"/>
  <c r="V331" i="60"/>
  <c r="N286" i="62" s="1"/>
  <c r="O286" i="62" s="1"/>
  <c r="V325" i="60"/>
  <c r="N280" i="62" s="1"/>
  <c r="O280" i="62" s="1"/>
  <c r="V322" i="60"/>
  <c r="N277" i="62" s="1"/>
  <c r="O277" i="62" s="1"/>
  <c r="V315" i="60"/>
  <c r="N270" i="62" s="1"/>
  <c r="O270" i="62" s="1"/>
  <c r="V308" i="60"/>
  <c r="N263" i="62" s="1"/>
  <c r="O263" i="62" s="1"/>
  <c r="V301" i="60"/>
  <c r="V288" i="60"/>
  <c r="V276" i="60"/>
  <c r="N231" i="62" s="1"/>
  <c r="O231" i="62" s="1"/>
  <c r="V270" i="60"/>
  <c r="N225" i="62" s="1"/>
  <c r="O225" i="62" s="1"/>
  <c r="V263" i="60"/>
  <c r="N218" i="62" s="1"/>
  <c r="O218" i="62" s="1"/>
  <c r="V257" i="60"/>
  <c r="N212" i="62" s="1"/>
  <c r="O212" i="62" s="1"/>
  <c r="V248" i="60"/>
  <c r="W248" i="60" s="1"/>
  <c r="V243" i="60"/>
  <c r="V237" i="60"/>
  <c r="W237" i="60" s="1"/>
  <c r="V232" i="60"/>
  <c r="V228" i="60"/>
  <c r="V223" i="60"/>
  <c r="V218" i="60"/>
  <c r="V215" i="60"/>
  <c r="N155" i="62" s="1"/>
  <c r="O155" i="62" s="1"/>
  <c r="V205" i="60"/>
  <c r="N118" i="62" s="1"/>
  <c r="O118" i="62" s="1"/>
  <c r="V198" i="60"/>
  <c r="V194" i="60"/>
  <c r="N107" i="62" s="1"/>
  <c r="O107" i="62" s="1"/>
  <c r="V190" i="60"/>
  <c r="N103" i="62" s="1"/>
  <c r="O103" i="62" s="1"/>
  <c r="V183" i="60"/>
  <c r="N96" i="62" s="1"/>
  <c r="O96" i="62" s="1"/>
  <c r="V179" i="60"/>
  <c r="V173" i="60"/>
  <c r="N86" i="62" s="1"/>
  <c r="O86" i="62" s="1"/>
  <c r="V167" i="60"/>
  <c r="N80" i="62" s="1"/>
  <c r="O80" i="62" s="1"/>
  <c r="V160" i="60"/>
  <c r="N73" i="62" s="1"/>
  <c r="O73" i="62" s="1"/>
  <c r="V157" i="60"/>
  <c r="N70" i="62" s="1"/>
  <c r="O70" i="62" s="1"/>
  <c r="V151" i="60"/>
  <c r="V148" i="60"/>
  <c r="N61" i="62" s="1"/>
  <c r="O61" i="62" s="1"/>
  <c r="V142" i="60"/>
  <c r="N55" i="62" s="1"/>
  <c r="O55" i="62" s="1"/>
  <c r="V139" i="60"/>
  <c r="N52" i="62" s="1"/>
  <c r="O52" i="62" s="1"/>
  <c r="V133" i="60"/>
  <c r="N46" i="62" s="1"/>
  <c r="O46" i="62" s="1"/>
  <c r="V127" i="60"/>
  <c r="V121" i="60"/>
  <c r="V115" i="60"/>
  <c r="N28" i="62" s="1"/>
  <c r="O28" i="62" s="1"/>
  <c r="V112" i="60"/>
  <c r="V103" i="60"/>
  <c r="V100" i="60"/>
  <c r="V93" i="60"/>
  <c r="N370" i="62" s="1"/>
  <c r="O370" i="62" s="1"/>
  <c r="V87" i="60"/>
  <c r="V80" i="60"/>
  <c r="N357" i="62" s="1"/>
  <c r="O357" i="62" s="1"/>
  <c r="V76" i="60"/>
  <c r="N353" i="62" s="1"/>
  <c r="O353" i="62" s="1"/>
  <c r="V69" i="60"/>
  <c r="N346" i="62" s="1"/>
  <c r="O346" i="62" s="1"/>
  <c r="V62" i="60"/>
  <c r="N339" i="62" s="1"/>
  <c r="O339" i="62" s="1"/>
  <c r="V55" i="60"/>
  <c r="V51" i="60"/>
  <c r="V45" i="60"/>
  <c r="N322" i="62" s="1"/>
  <c r="O322" i="62" s="1"/>
  <c r="V39" i="60"/>
  <c r="V33" i="60"/>
  <c r="V25" i="60"/>
  <c r="V24" i="60" s="1"/>
  <c r="V23" i="60" s="1"/>
  <c r="V22" i="60" s="1"/>
  <c r="V21" i="60" s="1"/>
  <c r="V20" i="60" s="1"/>
  <c r="V19" i="60" s="1"/>
  <c r="W19" i="60" s="1"/>
  <c r="D106" i="29"/>
  <c r="E51" i="29"/>
  <c r="D50" i="29"/>
  <c r="C50" i="29"/>
  <c r="D42" i="29"/>
  <c r="D35" i="29"/>
  <c r="D26" i="29"/>
  <c r="D24" i="29"/>
  <c r="D23" i="29"/>
  <c r="D22" i="29"/>
  <c r="E22" i="29"/>
  <c r="D20" i="29"/>
  <c r="E20" i="29" s="1"/>
  <c r="C20" i="29"/>
  <c r="D21" i="29"/>
  <c r="D14" i="29"/>
  <c r="E14" i="29"/>
  <c r="E16" i="29"/>
  <c r="E17" i="29"/>
  <c r="E18" i="29"/>
  <c r="E19" i="29"/>
  <c r="E21" i="29"/>
  <c r="E23" i="29"/>
  <c r="E24" i="29"/>
  <c r="E26" i="29"/>
  <c r="E27" i="29"/>
  <c r="E28" i="29"/>
  <c r="E29" i="29"/>
  <c r="E30" i="29"/>
  <c r="E32" i="29"/>
  <c r="E33" i="29"/>
  <c r="E35" i="29"/>
  <c r="E36" i="29"/>
  <c r="E38" i="29"/>
  <c r="E39" i="29"/>
  <c r="E41" i="29"/>
  <c r="E42" i="29"/>
  <c r="E44" i="29"/>
  <c r="E48" i="29"/>
  <c r="E49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64" i="29"/>
  <c r="E65" i="29"/>
  <c r="E66" i="29"/>
  <c r="E67" i="29"/>
  <c r="E69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83" i="29"/>
  <c r="E84" i="29"/>
  <c r="E85" i="29"/>
  <c r="E86" i="29"/>
  <c r="E87" i="29"/>
  <c r="E88" i="29"/>
  <c r="E89" i="29"/>
  <c r="E90" i="29"/>
  <c r="E91" i="29"/>
  <c r="E92" i="29"/>
  <c r="E93" i="29"/>
  <c r="E94" i="29"/>
  <c r="E95" i="29"/>
  <c r="E96" i="29"/>
  <c r="E97" i="29"/>
  <c r="E99" i="29"/>
  <c r="E100" i="29"/>
  <c r="E101" i="29"/>
  <c r="D15" i="29"/>
  <c r="D25" i="29"/>
  <c r="E25" i="29" s="1"/>
  <c r="D27" i="29"/>
  <c r="D31" i="29"/>
  <c r="E31" i="29" s="1"/>
  <c r="D34" i="29"/>
  <c r="E34" i="29" s="1"/>
  <c r="D37" i="29"/>
  <c r="E37" i="29" s="1"/>
  <c r="D40" i="29"/>
  <c r="E40" i="29" s="1"/>
  <c r="D43" i="29"/>
  <c r="E43" i="29" s="1"/>
  <c r="D47" i="29"/>
  <c r="E47" i="29" s="1"/>
  <c r="D70" i="29"/>
  <c r="D68" i="29" s="1"/>
  <c r="D98" i="29"/>
  <c r="D11" i="27"/>
  <c r="D26" i="27" s="1"/>
  <c r="D14" i="27"/>
  <c r="D19" i="27"/>
  <c r="D22" i="27"/>
  <c r="E50" i="29" l="1"/>
  <c r="W39" i="60"/>
  <c r="N316" i="62"/>
  <c r="O316" i="62" s="1"/>
  <c r="T482" i="58"/>
  <c r="U482" i="58" s="1"/>
  <c r="N364" i="62"/>
  <c r="O364" i="62" s="1"/>
  <c r="N256" i="62"/>
  <c r="O256" i="62" s="1"/>
  <c r="W600" i="60"/>
  <c r="N411" i="62"/>
  <c r="O411" i="62" s="1"/>
  <c r="W458" i="60"/>
  <c r="N376" i="62"/>
  <c r="O376" i="62" s="1"/>
  <c r="T446" i="58"/>
  <c r="U446" i="58" s="1"/>
  <c r="N328" i="62"/>
  <c r="O328" i="62" s="1"/>
  <c r="T149" i="58"/>
  <c r="U149" i="58" s="1"/>
  <c r="N396" i="62"/>
  <c r="O396" i="62" s="1"/>
  <c r="V32" i="60"/>
  <c r="N309" i="62" s="1"/>
  <c r="O309" i="62" s="1"/>
  <c r="N310" i="62"/>
  <c r="O310" i="62" s="1"/>
  <c r="T450" i="58"/>
  <c r="U450" i="58" s="1"/>
  <c r="N332" i="62"/>
  <c r="O332" i="62" s="1"/>
  <c r="T355" i="58"/>
  <c r="U355" i="58" s="1"/>
  <c r="N243" i="62"/>
  <c r="O243" i="62" s="1"/>
  <c r="T154" i="58"/>
  <c r="U154" i="58" s="1"/>
  <c r="N401" i="62"/>
  <c r="O401" i="62" s="1"/>
  <c r="W643" i="60"/>
  <c r="N192" i="62"/>
  <c r="O192" i="62" s="1"/>
  <c r="W631" i="60"/>
  <c r="N188" i="62"/>
  <c r="O188" i="62" s="1"/>
  <c r="W530" i="60"/>
  <c r="N163" i="62"/>
  <c r="O163" i="62" s="1"/>
  <c r="T316" i="58"/>
  <c r="U316" i="58" s="1"/>
  <c r="N178" i="62"/>
  <c r="O178" i="62" s="1"/>
  <c r="T225" i="58"/>
  <c r="U225" i="58" s="1"/>
  <c r="N158" i="62"/>
  <c r="O158" i="62" s="1"/>
  <c r="W625" i="60"/>
  <c r="N182" i="62"/>
  <c r="O182" i="62" s="1"/>
  <c r="V99" i="60"/>
  <c r="T577" i="58"/>
  <c r="U577" i="58" s="1"/>
  <c r="T512" i="58"/>
  <c r="U512" i="58" s="1"/>
  <c r="N34" i="62"/>
  <c r="O34" i="62" s="1"/>
  <c r="V178" i="60"/>
  <c r="N91" i="62" s="1"/>
  <c r="O91" i="62" s="1"/>
  <c r="N92" i="62"/>
  <c r="O92" i="62" s="1"/>
  <c r="W582" i="60"/>
  <c r="N149" i="62"/>
  <c r="O149" i="62" s="1"/>
  <c r="V102" i="60"/>
  <c r="T580" i="58"/>
  <c r="U580" i="58" s="1"/>
  <c r="V126" i="60"/>
  <c r="N39" i="62" s="1"/>
  <c r="O39" i="62" s="1"/>
  <c r="N40" i="62"/>
  <c r="O40" i="62" s="1"/>
  <c r="W198" i="60"/>
  <c r="N111" i="62"/>
  <c r="O111" i="62" s="1"/>
  <c r="V111" i="60"/>
  <c r="N25" i="62"/>
  <c r="O25" i="62" s="1"/>
  <c r="T542" i="58"/>
  <c r="U542" i="58" s="1"/>
  <c r="N64" i="62"/>
  <c r="O64" i="62" s="1"/>
  <c r="W452" i="60"/>
  <c r="N125" i="62"/>
  <c r="O125" i="62" s="1"/>
  <c r="V287" i="60"/>
  <c r="W103" i="60"/>
  <c r="V217" i="60"/>
  <c r="V587" i="60"/>
  <c r="V54" i="60"/>
  <c r="W288" i="60"/>
  <c r="V50" i="60"/>
  <c r="V478" i="60"/>
  <c r="T174" i="58" s="1"/>
  <c r="U174" i="58" s="1"/>
  <c r="V177" i="60"/>
  <c r="N90" i="62" s="1"/>
  <c r="O90" i="62" s="1"/>
  <c r="T598" i="58"/>
  <c r="U598" i="58" s="1"/>
  <c r="V75" i="60"/>
  <c r="N352" i="62" s="1"/>
  <c r="O352" i="62" s="1"/>
  <c r="T471" i="58"/>
  <c r="U471" i="58" s="1"/>
  <c r="V138" i="60"/>
  <c r="N51" i="62" s="1"/>
  <c r="O51" i="62" s="1"/>
  <c r="T530" i="58"/>
  <c r="U530" i="58" s="1"/>
  <c r="W183" i="60"/>
  <c r="T603" i="58"/>
  <c r="U603" i="58" s="1"/>
  <c r="V222" i="60"/>
  <c r="W222" i="60" s="1"/>
  <c r="T240" i="58"/>
  <c r="U240" i="58" s="1"/>
  <c r="V269" i="60"/>
  <c r="N224" i="62" s="1"/>
  <c r="O224" i="62" s="1"/>
  <c r="T337" i="58"/>
  <c r="U337" i="58" s="1"/>
  <c r="W325" i="60"/>
  <c r="T392" i="58"/>
  <c r="U392" i="58" s="1"/>
  <c r="V386" i="60"/>
  <c r="T110" i="58" s="1"/>
  <c r="U110" i="58" s="1"/>
  <c r="T111" i="58"/>
  <c r="U111" i="58" s="1"/>
  <c r="V502" i="60"/>
  <c r="T200" i="58"/>
  <c r="U200" i="58" s="1"/>
  <c r="V715" i="60"/>
  <c r="T669" i="58"/>
  <c r="U669" i="58" s="1"/>
  <c r="W402" i="60"/>
  <c r="V44" i="60"/>
  <c r="N321" i="62" s="1"/>
  <c r="O321" i="62" s="1"/>
  <c r="T440" i="58"/>
  <c r="U440" i="58" s="1"/>
  <c r="V79" i="60"/>
  <c r="N356" i="62" s="1"/>
  <c r="O356" i="62" s="1"/>
  <c r="T475" i="58"/>
  <c r="U475" i="58" s="1"/>
  <c r="V92" i="60"/>
  <c r="T488" i="58"/>
  <c r="U488" i="58" s="1"/>
  <c r="W112" i="60"/>
  <c r="T503" i="58"/>
  <c r="U503" i="58" s="1"/>
  <c r="V141" i="60"/>
  <c r="N54" i="62" s="1"/>
  <c r="O54" i="62" s="1"/>
  <c r="T533" i="58"/>
  <c r="U533" i="58" s="1"/>
  <c r="V156" i="60"/>
  <c r="T548" i="58"/>
  <c r="U548" i="58" s="1"/>
  <c r="V189" i="60"/>
  <c r="N102" i="62" s="1"/>
  <c r="O102" i="62" s="1"/>
  <c r="T616" i="58"/>
  <c r="U616" i="58" s="1"/>
  <c r="W215" i="60"/>
  <c r="T222" i="58"/>
  <c r="U222" i="58" s="1"/>
  <c r="W228" i="60"/>
  <c r="T245" i="58"/>
  <c r="U245" i="58" s="1"/>
  <c r="V247" i="60"/>
  <c r="T282" i="58"/>
  <c r="U282" i="58" s="1"/>
  <c r="W276" i="60"/>
  <c r="T343" i="58"/>
  <c r="U343" i="58" s="1"/>
  <c r="V307" i="60"/>
  <c r="T375" i="58"/>
  <c r="U375" i="58" s="1"/>
  <c r="V330" i="60"/>
  <c r="N285" i="62" s="1"/>
  <c r="O285" i="62" s="1"/>
  <c r="T398" i="58"/>
  <c r="U398" i="58" s="1"/>
  <c r="W348" i="60"/>
  <c r="T609" i="58"/>
  <c r="U609" i="58" s="1"/>
  <c r="W371" i="60"/>
  <c r="T46" i="58"/>
  <c r="U46" i="58" s="1"/>
  <c r="V391" i="60"/>
  <c r="T115" i="58" s="1"/>
  <c r="U115" i="58" s="1"/>
  <c r="T116" i="58"/>
  <c r="U116" i="58" s="1"/>
  <c r="V421" i="60"/>
  <c r="W421" i="60" s="1"/>
  <c r="T67" i="58"/>
  <c r="U67" i="58" s="1"/>
  <c r="V444" i="60"/>
  <c r="T131" i="58"/>
  <c r="U131" i="58" s="1"/>
  <c r="V462" i="60"/>
  <c r="N395" i="62" s="1"/>
  <c r="O395" i="62" s="1"/>
  <c r="V472" i="60"/>
  <c r="T158" i="58" s="1"/>
  <c r="U158" i="58" s="1"/>
  <c r="T159" i="58"/>
  <c r="U159" i="58" s="1"/>
  <c r="V487" i="60"/>
  <c r="T185" i="58"/>
  <c r="U185" i="58" s="1"/>
  <c r="W510" i="60"/>
  <c r="T209" i="58"/>
  <c r="U209" i="58" s="1"/>
  <c r="V542" i="60"/>
  <c r="T261" i="58"/>
  <c r="U261" i="58" s="1"/>
  <c r="V568" i="60"/>
  <c r="N135" i="62" s="1"/>
  <c r="O135" i="62" s="1"/>
  <c r="T297" i="58"/>
  <c r="U297" i="58" s="1"/>
  <c r="W610" i="60"/>
  <c r="T420" i="58"/>
  <c r="U420" i="58" s="1"/>
  <c r="V642" i="60"/>
  <c r="N191" i="62" s="1"/>
  <c r="O191" i="62" s="1"/>
  <c r="T640" i="58"/>
  <c r="U640" i="58" s="1"/>
  <c r="V668" i="60"/>
  <c r="T96" i="58"/>
  <c r="U96" i="58" s="1"/>
  <c r="V684" i="60"/>
  <c r="W684" i="60" s="1"/>
  <c r="T165" i="58"/>
  <c r="U165" i="58" s="1"/>
  <c r="V699" i="60"/>
  <c r="T202" i="58"/>
  <c r="U202" i="58" s="1"/>
  <c r="V718" i="60"/>
  <c r="W719" i="60"/>
  <c r="W479" i="60"/>
  <c r="W463" i="60"/>
  <c r="W55" i="60"/>
  <c r="W51" i="60"/>
  <c r="V279" i="60"/>
  <c r="N234" i="62" s="1"/>
  <c r="O234" i="62" s="1"/>
  <c r="T347" i="58"/>
  <c r="U347" i="58" s="1"/>
  <c r="W280" i="60"/>
  <c r="V38" i="60"/>
  <c r="T434" i="58"/>
  <c r="U434" i="58" s="1"/>
  <c r="V172" i="60"/>
  <c r="T593" i="58"/>
  <c r="U593" i="58" s="1"/>
  <c r="V242" i="60"/>
  <c r="W242" i="60" s="1"/>
  <c r="T277" i="58"/>
  <c r="U277" i="58" s="1"/>
  <c r="V439" i="60"/>
  <c r="T85" i="58"/>
  <c r="U85" i="58" s="1"/>
  <c r="V535" i="60"/>
  <c r="N168" i="62" s="1"/>
  <c r="O168" i="62" s="1"/>
  <c r="T235" i="58"/>
  <c r="U235" i="58" s="1"/>
  <c r="V604" i="60"/>
  <c r="T415" i="58"/>
  <c r="U415" i="58" s="1"/>
  <c r="V663" i="60"/>
  <c r="W663" i="60" s="1"/>
  <c r="T91" i="58"/>
  <c r="U91" i="58" s="1"/>
  <c r="V31" i="60"/>
  <c r="T427" i="58"/>
  <c r="U427" i="58" s="1"/>
  <c r="W115" i="60"/>
  <c r="T506" i="58"/>
  <c r="U506" i="58" s="1"/>
  <c r="W148" i="60"/>
  <c r="T539" i="58"/>
  <c r="U539" i="58" s="1"/>
  <c r="W179" i="60"/>
  <c r="T599" i="58"/>
  <c r="U599" i="58" s="1"/>
  <c r="W194" i="60"/>
  <c r="T620" i="58"/>
  <c r="U620" i="58" s="1"/>
  <c r="V231" i="60"/>
  <c r="T249" i="58"/>
  <c r="U249" i="58" s="1"/>
  <c r="V256" i="60"/>
  <c r="T324" i="58"/>
  <c r="U324" i="58" s="1"/>
  <c r="V314" i="60"/>
  <c r="N269" i="62" s="1"/>
  <c r="O269" i="62" s="1"/>
  <c r="T382" i="58"/>
  <c r="U382" i="58" s="1"/>
  <c r="V355" i="60"/>
  <c r="W355" i="60" s="1"/>
  <c r="T31" i="58"/>
  <c r="U31" i="58" s="1"/>
  <c r="V374" i="60"/>
  <c r="T50" i="58"/>
  <c r="U50" i="58" s="1"/>
  <c r="V396" i="60"/>
  <c r="W396" i="60" s="1"/>
  <c r="T121" i="58"/>
  <c r="U121" i="58" s="1"/>
  <c r="V409" i="60"/>
  <c r="W409" i="60" s="1"/>
  <c r="T24" i="58"/>
  <c r="U24" i="58" s="1"/>
  <c r="W426" i="60"/>
  <c r="T71" i="58"/>
  <c r="U71" i="58" s="1"/>
  <c r="V491" i="60"/>
  <c r="T189" i="58"/>
  <c r="U189" i="58" s="1"/>
  <c r="V514" i="60"/>
  <c r="T214" i="58"/>
  <c r="U214" i="58" s="1"/>
  <c r="V549" i="60"/>
  <c r="N381" i="62" s="1"/>
  <c r="O381" i="62" s="1"/>
  <c r="T268" i="58"/>
  <c r="U268" i="58" s="1"/>
  <c r="V575" i="60"/>
  <c r="T304" i="58"/>
  <c r="U304" i="58" s="1"/>
  <c r="V594" i="60"/>
  <c r="N405" i="62" s="1"/>
  <c r="O405" i="62" s="1"/>
  <c r="T405" i="58"/>
  <c r="U405" i="58" s="1"/>
  <c r="W617" i="60"/>
  <c r="T495" i="58"/>
  <c r="U495" i="58" s="1"/>
  <c r="V648" i="60"/>
  <c r="T646" i="58"/>
  <c r="U646" i="58" s="1"/>
  <c r="V672" i="60"/>
  <c r="T100" i="58"/>
  <c r="U100" i="58" s="1"/>
  <c r="V689" i="60"/>
  <c r="T170" i="58"/>
  <c r="U170" i="58" s="1"/>
  <c r="V706" i="60"/>
  <c r="T659" i="58" s="1"/>
  <c r="U659" i="58" s="1"/>
  <c r="T660" i="58"/>
  <c r="U660" i="58" s="1"/>
  <c r="W694" i="60"/>
  <c r="W690" i="60"/>
  <c r="W673" i="60"/>
  <c r="W595" i="60"/>
  <c r="W445" i="60"/>
  <c r="W218" i="60"/>
  <c r="V204" i="60"/>
  <c r="T631" i="58"/>
  <c r="U631" i="58" s="1"/>
  <c r="V300" i="60"/>
  <c r="N255" i="62" s="1"/>
  <c r="O255" i="62" s="1"/>
  <c r="T368" i="58"/>
  <c r="U368" i="58" s="1"/>
  <c r="W341" i="60"/>
  <c r="T568" i="58"/>
  <c r="U568" i="58" s="1"/>
  <c r="W366" i="60"/>
  <c r="T41" i="58"/>
  <c r="U41" i="58" s="1"/>
  <c r="V457" i="60"/>
  <c r="N375" i="62" s="1"/>
  <c r="O375" i="62" s="1"/>
  <c r="T144" i="58"/>
  <c r="U144" i="58" s="1"/>
  <c r="V483" i="60"/>
  <c r="T179" i="58"/>
  <c r="U179" i="58" s="1"/>
  <c r="V561" i="60"/>
  <c r="T290" i="58"/>
  <c r="U290" i="58" s="1"/>
  <c r="V630" i="60"/>
  <c r="N187" i="62" s="1"/>
  <c r="O187" i="62" s="1"/>
  <c r="T563" i="58"/>
  <c r="U563" i="58" s="1"/>
  <c r="W679" i="60"/>
  <c r="W468" i="60"/>
  <c r="W121" i="60"/>
  <c r="V61" i="60"/>
  <c r="T457" i="58"/>
  <c r="U457" i="58" s="1"/>
  <c r="W127" i="60"/>
  <c r="T518" i="58"/>
  <c r="U518" i="58" s="1"/>
  <c r="W160" i="60"/>
  <c r="T551" i="58"/>
  <c r="U551" i="58" s="1"/>
  <c r="V286" i="60"/>
  <c r="N241" i="62" s="1"/>
  <c r="O241" i="62" s="1"/>
  <c r="W33" i="60"/>
  <c r="T428" i="58"/>
  <c r="U428" i="58" s="1"/>
  <c r="V68" i="60"/>
  <c r="T464" i="58"/>
  <c r="U464" i="58" s="1"/>
  <c r="V86" i="60"/>
  <c r="N363" i="62" s="1"/>
  <c r="O363" i="62" s="1"/>
  <c r="V120" i="60"/>
  <c r="N33" i="62" s="1"/>
  <c r="O33" i="62" s="1"/>
  <c r="V132" i="60"/>
  <c r="T524" i="58"/>
  <c r="U524" i="58" s="1"/>
  <c r="V150" i="60"/>
  <c r="N63" i="62" s="1"/>
  <c r="O63" i="62" s="1"/>
  <c r="V166" i="60"/>
  <c r="T587" i="58"/>
  <c r="U587" i="58" s="1"/>
  <c r="V182" i="60"/>
  <c r="V197" i="60"/>
  <c r="N110" i="62" s="1"/>
  <c r="O110" i="62" s="1"/>
  <c r="T624" i="58"/>
  <c r="U624" i="58" s="1"/>
  <c r="V236" i="60"/>
  <c r="T254" i="58"/>
  <c r="U254" i="58" s="1"/>
  <c r="V262" i="60"/>
  <c r="N217" i="62" s="1"/>
  <c r="O217" i="62" s="1"/>
  <c r="T330" i="58"/>
  <c r="U330" i="58" s="1"/>
  <c r="V321" i="60"/>
  <c r="N276" i="62" s="1"/>
  <c r="O276" i="62" s="1"/>
  <c r="T389" i="58"/>
  <c r="U389" i="58" s="1"/>
  <c r="V340" i="60"/>
  <c r="N295" i="62" s="1"/>
  <c r="O295" i="62" s="1"/>
  <c r="V360" i="60"/>
  <c r="W360" i="60" s="1"/>
  <c r="T36" i="58"/>
  <c r="U36" i="58" s="1"/>
  <c r="V380" i="60"/>
  <c r="T56" i="58"/>
  <c r="U56" i="58" s="1"/>
  <c r="V401" i="60"/>
  <c r="V416" i="60"/>
  <c r="N390" i="62" s="1"/>
  <c r="O390" i="62" s="1"/>
  <c r="T62" i="58"/>
  <c r="U62" i="58" s="1"/>
  <c r="V431" i="60"/>
  <c r="V425" i="60" s="1"/>
  <c r="T70" i="58" s="1"/>
  <c r="U70" i="58" s="1"/>
  <c r="T77" i="58"/>
  <c r="U77" i="58" s="1"/>
  <c r="V451" i="60"/>
  <c r="T138" i="58"/>
  <c r="U138" i="58" s="1"/>
  <c r="V467" i="60"/>
  <c r="N400" i="62" s="1"/>
  <c r="O400" i="62" s="1"/>
  <c r="V498" i="60"/>
  <c r="T196" i="58"/>
  <c r="U196" i="58" s="1"/>
  <c r="V529" i="60"/>
  <c r="N162" i="62" s="1"/>
  <c r="O162" i="62" s="1"/>
  <c r="T229" i="58"/>
  <c r="U229" i="58" s="1"/>
  <c r="V553" i="60"/>
  <c r="N385" i="62" s="1"/>
  <c r="O385" i="62" s="1"/>
  <c r="T272" i="58"/>
  <c r="U272" i="58" s="1"/>
  <c r="V581" i="60"/>
  <c r="N148" i="62" s="1"/>
  <c r="O148" i="62" s="1"/>
  <c r="T310" i="58"/>
  <c r="U310" i="58" s="1"/>
  <c r="V599" i="60"/>
  <c r="N410" i="62" s="1"/>
  <c r="O410" i="62" s="1"/>
  <c r="T410" i="58"/>
  <c r="U410" i="58" s="1"/>
  <c r="V624" i="60"/>
  <c r="N181" i="62" s="1"/>
  <c r="O181" i="62" s="1"/>
  <c r="T557" i="58"/>
  <c r="U557" i="58" s="1"/>
  <c r="V655" i="60"/>
  <c r="T653" i="58"/>
  <c r="U653" i="58" s="1"/>
  <c r="V678" i="60"/>
  <c r="V693" i="60"/>
  <c r="V710" i="60"/>
  <c r="T663" i="58" s="1"/>
  <c r="U663" i="58" s="1"/>
  <c r="T664" i="58"/>
  <c r="U664" i="58" s="1"/>
  <c r="W588" i="60"/>
  <c r="W554" i="60"/>
  <c r="W550" i="60"/>
  <c r="W536" i="60"/>
  <c r="W515" i="60"/>
  <c r="W503" i="60"/>
  <c r="W440" i="60"/>
  <c r="W381" i="60"/>
  <c r="W263" i="60"/>
  <c r="W232" i="60"/>
  <c r="W151" i="60"/>
  <c r="W139" i="60"/>
  <c r="W100" i="60"/>
  <c r="W87" i="60"/>
  <c r="W45" i="60"/>
  <c r="V291" i="60"/>
  <c r="N246" i="62" s="1"/>
  <c r="O246" i="62" s="1"/>
  <c r="T359" i="58"/>
  <c r="U359" i="58" s="1"/>
  <c r="W292" i="60"/>
  <c r="W707" i="60"/>
  <c r="W167" i="60"/>
  <c r="W716" i="60"/>
  <c r="W711" i="60"/>
  <c r="W700" i="60"/>
  <c r="W685" i="60"/>
  <c r="W669" i="60"/>
  <c r="W664" i="60"/>
  <c r="W656" i="60"/>
  <c r="W649" i="60"/>
  <c r="W562" i="60"/>
  <c r="V616" i="60"/>
  <c r="W543" i="60"/>
  <c r="W569" i="60"/>
  <c r="V609" i="60"/>
  <c r="W605" i="60"/>
  <c r="W575" i="60"/>
  <c r="W576" i="60"/>
  <c r="V509" i="60"/>
  <c r="T208" i="58" s="1"/>
  <c r="U208" i="58" s="1"/>
  <c r="W499" i="60"/>
  <c r="W488" i="60"/>
  <c r="W473" i="60"/>
  <c r="W432" i="60"/>
  <c r="V347" i="60"/>
  <c r="N302" i="62" s="1"/>
  <c r="O302" i="62" s="1"/>
  <c r="W308" i="60"/>
  <c r="W427" i="60"/>
  <c r="W422" i="60"/>
  <c r="W417" i="60"/>
  <c r="W410" i="60"/>
  <c r="W397" i="60"/>
  <c r="W392" i="60"/>
  <c r="W387" i="60"/>
  <c r="W375" i="60"/>
  <c r="V370" i="60"/>
  <c r="V365" i="60"/>
  <c r="W365" i="60" s="1"/>
  <c r="W361" i="60"/>
  <c r="W356" i="60"/>
  <c r="W331" i="60"/>
  <c r="W326" i="60"/>
  <c r="W322" i="60"/>
  <c r="W315" i="60"/>
  <c r="W301" i="60"/>
  <c r="W22" i="60"/>
  <c r="V275" i="60"/>
  <c r="W270" i="60"/>
  <c r="W269" i="60"/>
  <c r="W257" i="60"/>
  <c r="W243" i="60"/>
  <c r="V227" i="60"/>
  <c r="W223" i="60"/>
  <c r="V214" i="60"/>
  <c r="N154" i="62" s="1"/>
  <c r="O154" i="62" s="1"/>
  <c r="W205" i="60"/>
  <c r="V193" i="60"/>
  <c r="N106" i="62" s="1"/>
  <c r="O106" i="62" s="1"/>
  <c r="W190" i="60"/>
  <c r="W173" i="60"/>
  <c r="W178" i="60"/>
  <c r="V159" i="60"/>
  <c r="N72" i="62" s="1"/>
  <c r="O72" i="62" s="1"/>
  <c r="W157" i="60"/>
  <c r="V147" i="60"/>
  <c r="N60" i="62" s="1"/>
  <c r="O60" i="62" s="1"/>
  <c r="W142" i="60"/>
  <c r="W133" i="60"/>
  <c r="W126" i="60"/>
  <c r="V114" i="60"/>
  <c r="N27" i="62" s="1"/>
  <c r="O27" i="62" s="1"/>
  <c r="W93" i="60"/>
  <c r="W80" i="60"/>
  <c r="W76" i="60"/>
  <c r="W69" i="60"/>
  <c r="W62" i="60"/>
  <c r="W32" i="60"/>
  <c r="W25" i="60"/>
  <c r="W21" i="60"/>
  <c r="W24" i="60"/>
  <c r="W20" i="60"/>
  <c r="W23" i="60"/>
  <c r="V98" i="60"/>
  <c r="T575" i="58" s="1"/>
  <c r="U575" i="58" s="1"/>
  <c r="E70" i="29"/>
  <c r="D13" i="29"/>
  <c r="E15" i="29"/>
  <c r="D46" i="29"/>
  <c r="AE34" i="60"/>
  <c r="AG35" i="60" s="1"/>
  <c r="AG32" i="60"/>
  <c r="AI33" i="60" s="1"/>
  <c r="W61" i="60" l="1"/>
  <c r="N338" i="62"/>
  <c r="O338" i="62" s="1"/>
  <c r="T449" i="58"/>
  <c r="U449" i="58" s="1"/>
  <c r="N331" i="62"/>
  <c r="O331" i="62" s="1"/>
  <c r="W287" i="60"/>
  <c r="N242" i="62"/>
  <c r="O242" i="62" s="1"/>
  <c r="T342" i="58"/>
  <c r="U342" i="58" s="1"/>
  <c r="N230" i="62"/>
  <c r="O230" i="62" s="1"/>
  <c r="T433" i="58"/>
  <c r="U433" i="58" s="1"/>
  <c r="N315" i="62"/>
  <c r="O315" i="62" s="1"/>
  <c r="W307" i="60"/>
  <c r="N262" i="62"/>
  <c r="O262" i="62" s="1"/>
  <c r="W50" i="60"/>
  <c r="N327" i="62"/>
  <c r="O327" i="62" s="1"/>
  <c r="T463" i="58"/>
  <c r="U463" i="58" s="1"/>
  <c r="N345" i="62"/>
  <c r="O345" i="62" s="1"/>
  <c r="T323" i="58"/>
  <c r="U323" i="58" s="1"/>
  <c r="N211" i="62"/>
  <c r="O211" i="62" s="1"/>
  <c r="W31" i="60"/>
  <c r="N308" i="62"/>
  <c r="O308" i="62" s="1"/>
  <c r="T487" i="58"/>
  <c r="U487" i="58" s="1"/>
  <c r="N369" i="62"/>
  <c r="O369" i="62" s="1"/>
  <c r="V615" i="60"/>
  <c r="N202" i="62"/>
  <c r="O202" i="62" s="1"/>
  <c r="T445" i="58"/>
  <c r="U445" i="58" s="1"/>
  <c r="T645" i="58"/>
  <c r="U645" i="58" s="1"/>
  <c r="N197" i="62"/>
  <c r="O197" i="62" s="1"/>
  <c r="T289" i="58"/>
  <c r="U289" i="58" s="1"/>
  <c r="N173" i="62"/>
  <c r="O173" i="62" s="1"/>
  <c r="T315" i="58"/>
  <c r="U315" i="58" s="1"/>
  <c r="N177" i="62"/>
  <c r="O177" i="62" s="1"/>
  <c r="T224" i="58"/>
  <c r="U224" i="58" s="1"/>
  <c r="N157" i="62"/>
  <c r="O157" i="62" s="1"/>
  <c r="W182" i="60"/>
  <c r="N95" i="62"/>
  <c r="O95" i="62" s="1"/>
  <c r="T547" i="58"/>
  <c r="U547" i="58" s="1"/>
  <c r="N69" i="62"/>
  <c r="O69" i="62" s="1"/>
  <c r="T137" i="58"/>
  <c r="U137" i="58" s="1"/>
  <c r="N124" i="62"/>
  <c r="O124" i="62" s="1"/>
  <c r="T523" i="58"/>
  <c r="U523" i="58" s="1"/>
  <c r="N45" i="62"/>
  <c r="O45" i="62" s="1"/>
  <c r="T502" i="58"/>
  <c r="U502" i="58" s="1"/>
  <c r="N24" i="62"/>
  <c r="O24" i="62" s="1"/>
  <c r="W111" i="60"/>
  <c r="W568" i="60"/>
  <c r="W166" i="60"/>
  <c r="N79" i="62"/>
  <c r="O79" i="62" s="1"/>
  <c r="W204" i="60"/>
  <c r="N117" i="62"/>
  <c r="O117" i="62" s="1"/>
  <c r="T303" i="58"/>
  <c r="U303" i="58" s="1"/>
  <c r="N142" i="62"/>
  <c r="O142" i="62" s="1"/>
  <c r="W172" i="60"/>
  <c r="N85" i="62"/>
  <c r="O85" i="62" s="1"/>
  <c r="T517" i="58"/>
  <c r="U517" i="58" s="1"/>
  <c r="W542" i="60"/>
  <c r="N130" i="62"/>
  <c r="O130" i="62" s="1"/>
  <c r="V125" i="60"/>
  <c r="W102" i="60"/>
  <c r="T579" i="58"/>
  <c r="U579" i="58" s="1"/>
  <c r="W99" i="60"/>
  <c r="T576" i="58"/>
  <c r="U576" i="58" s="1"/>
  <c r="V471" i="60"/>
  <c r="T157" i="58" s="1"/>
  <c r="U157" i="58" s="1"/>
  <c r="T354" i="58"/>
  <c r="U354" i="58" s="1"/>
  <c r="W472" i="60"/>
  <c r="W217" i="60"/>
  <c r="V497" i="60"/>
  <c r="T194" i="58" s="1"/>
  <c r="U194" i="58" s="1"/>
  <c r="V137" i="60"/>
  <c r="V320" i="60"/>
  <c r="V255" i="60"/>
  <c r="W92" i="60"/>
  <c r="W256" i="60"/>
  <c r="V91" i="60"/>
  <c r="V486" i="60"/>
  <c r="W486" i="60" s="1"/>
  <c r="V709" i="60"/>
  <c r="T662" i="58" s="1"/>
  <c r="U662" i="58" s="1"/>
  <c r="W587" i="60"/>
  <c r="V477" i="60"/>
  <c r="W477" i="60" s="1"/>
  <c r="W710" i="60"/>
  <c r="V450" i="60"/>
  <c r="W450" i="60" s="1"/>
  <c r="V586" i="60"/>
  <c r="W648" i="60"/>
  <c r="V49" i="60"/>
  <c r="W68" i="60"/>
  <c r="W132" i="60"/>
  <c r="V385" i="60"/>
  <c r="T109" i="58" s="1"/>
  <c r="U109" i="58" s="1"/>
  <c r="W561" i="60"/>
  <c r="V647" i="60"/>
  <c r="V646" i="60" s="1"/>
  <c r="W54" i="60"/>
  <c r="W386" i="60"/>
  <c r="V67" i="60"/>
  <c r="V131" i="60"/>
  <c r="V226" i="60"/>
  <c r="T243" i="58" s="1"/>
  <c r="U243" i="58" s="1"/>
  <c r="V560" i="60"/>
  <c r="W451" i="60"/>
  <c r="V705" i="60"/>
  <c r="T658" i="58" s="1"/>
  <c r="U658" i="58" s="1"/>
  <c r="W478" i="60"/>
  <c r="W38" i="60"/>
  <c r="W340" i="60"/>
  <c r="T567" i="58"/>
  <c r="U567" i="58" s="1"/>
  <c r="V339" i="60"/>
  <c r="N294" i="62" s="1"/>
  <c r="O294" i="62" s="1"/>
  <c r="T481" i="58"/>
  <c r="U481" i="58" s="1"/>
  <c r="V85" i="60"/>
  <c r="N362" i="62" s="1"/>
  <c r="O362" i="62" s="1"/>
  <c r="W86" i="60"/>
  <c r="V629" i="60"/>
  <c r="N186" i="62" s="1"/>
  <c r="O186" i="62" s="1"/>
  <c r="T562" i="58"/>
  <c r="U562" i="58" s="1"/>
  <c r="W630" i="60"/>
  <c r="V513" i="60"/>
  <c r="T213" i="58"/>
  <c r="U213" i="58" s="1"/>
  <c r="T248" i="58"/>
  <c r="U248" i="58" s="1"/>
  <c r="W231" i="60"/>
  <c r="V246" i="60"/>
  <c r="T281" i="58"/>
  <c r="U281" i="58" s="1"/>
  <c r="W247" i="60"/>
  <c r="W79" i="60"/>
  <c r="T474" i="58"/>
  <c r="U474" i="58" s="1"/>
  <c r="W514" i="60"/>
  <c r="W706" i="60"/>
  <c r="V290" i="60"/>
  <c r="N245" i="62" s="1"/>
  <c r="O245" i="62" s="1"/>
  <c r="T358" i="58"/>
  <c r="U358" i="58" s="1"/>
  <c r="W291" i="60"/>
  <c r="V677" i="60"/>
  <c r="T105" i="58"/>
  <c r="U105" i="58" s="1"/>
  <c r="W678" i="60"/>
  <c r="V623" i="60"/>
  <c r="N180" i="62" s="1"/>
  <c r="O180" i="62" s="1"/>
  <c r="T556" i="58"/>
  <c r="U556" i="58" s="1"/>
  <c r="W624" i="60"/>
  <c r="V580" i="60"/>
  <c r="N147" i="62" s="1"/>
  <c r="O147" i="62" s="1"/>
  <c r="T309" i="58"/>
  <c r="U309" i="58" s="1"/>
  <c r="W581" i="60"/>
  <c r="V528" i="60"/>
  <c r="N161" i="62" s="1"/>
  <c r="O161" i="62" s="1"/>
  <c r="T228" i="58"/>
  <c r="U228" i="58" s="1"/>
  <c r="W529" i="60"/>
  <c r="V379" i="60"/>
  <c r="T55" i="58"/>
  <c r="U55" i="58" s="1"/>
  <c r="W380" i="60"/>
  <c r="V181" i="60"/>
  <c r="N94" i="62" s="1"/>
  <c r="O94" i="62" s="1"/>
  <c r="T602" i="58"/>
  <c r="U602" i="58" s="1"/>
  <c r="T671" i="58"/>
  <c r="U671" i="58" s="1"/>
  <c r="W718" i="60"/>
  <c r="V683" i="60"/>
  <c r="T164" i="58"/>
  <c r="U164" i="58" s="1"/>
  <c r="V641" i="60"/>
  <c r="N190" i="62" s="1"/>
  <c r="O190" i="62" s="1"/>
  <c r="T639" i="58"/>
  <c r="U639" i="58" s="1"/>
  <c r="W642" i="60"/>
  <c r="V567" i="60"/>
  <c r="N134" i="62" s="1"/>
  <c r="O134" i="62" s="1"/>
  <c r="T296" i="58"/>
  <c r="U296" i="58" s="1"/>
  <c r="V714" i="60"/>
  <c r="T668" i="58"/>
  <c r="U668" i="58" s="1"/>
  <c r="W715" i="60"/>
  <c r="T199" i="58"/>
  <c r="U199" i="58" s="1"/>
  <c r="W502" i="60"/>
  <c r="V221" i="60"/>
  <c r="T239" i="58"/>
  <c r="U239" i="58" s="1"/>
  <c r="T529" i="58"/>
  <c r="U529" i="58" s="1"/>
  <c r="W138" i="60"/>
  <c r="V97" i="60"/>
  <c r="T574" i="58" s="1"/>
  <c r="U574" i="58" s="1"/>
  <c r="W98" i="60"/>
  <c r="W370" i="60"/>
  <c r="T45" i="58"/>
  <c r="U45" i="58" s="1"/>
  <c r="T623" i="58"/>
  <c r="U623" i="58" s="1"/>
  <c r="W197" i="60"/>
  <c r="V299" i="60"/>
  <c r="N254" i="62" s="1"/>
  <c r="O254" i="62" s="1"/>
  <c r="T367" i="58"/>
  <c r="U367" i="58" s="1"/>
  <c r="W672" i="60"/>
  <c r="T99" i="58"/>
  <c r="U99" i="58" s="1"/>
  <c r="W374" i="60"/>
  <c r="T49" i="58"/>
  <c r="U49" i="58" s="1"/>
  <c r="V534" i="60"/>
  <c r="N167" i="62" s="1"/>
  <c r="O167" i="62" s="1"/>
  <c r="T234" i="58"/>
  <c r="U234" i="58" s="1"/>
  <c r="W535" i="60"/>
  <c r="V443" i="60"/>
  <c r="T130" i="58"/>
  <c r="U130" i="58" s="1"/>
  <c r="W444" i="60"/>
  <c r="W193" i="60"/>
  <c r="T619" i="58"/>
  <c r="U619" i="58" s="1"/>
  <c r="V667" i="60"/>
  <c r="T94" i="58" s="1"/>
  <c r="U94" i="58" s="1"/>
  <c r="W114" i="60"/>
  <c r="T505" i="58"/>
  <c r="U505" i="58" s="1"/>
  <c r="W147" i="60"/>
  <c r="T538" i="58"/>
  <c r="U538" i="58" s="1"/>
  <c r="W300" i="60"/>
  <c r="V390" i="60"/>
  <c r="W609" i="60"/>
  <c r="T419" i="58"/>
  <c r="U419" i="58" s="1"/>
  <c r="V415" i="60"/>
  <c r="N389" i="62" s="1"/>
  <c r="O389" i="62" s="1"/>
  <c r="T61" i="58"/>
  <c r="U61" i="58" s="1"/>
  <c r="W416" i="60"/>
  <c r="W321" i="60"/>
  <c r="T388" i="58"/>
  <c r="U388" i="58" s="1"/>
  <c r="V235" i="60"/>
  <c r="T253" i="58"/>
  <c r="U253" i="58" s="1"/>
  <c r="W236" i="60"/>
  <c r="V285" i="60"/>
  <c r="N240" i="62" s="1"/>
  <c r="O240" i="62" s="1"/>
  <c r="T353" i="58"/>
  <c r="U353" i="58" s="1"/>
  <c r="W286" i="60"/>
  <c r="V456" i="60"/>
  <c r="N374" i="62" s="1"/>
  <c r="O374" i="62" s="1"/>
  <c r="T143" i="58"/>
  <c r="U143" i="58" s="1"/>
  <c r="W457" i="60"/>
  <c r="V203" i="60"/>
  <c r="N116" i="62" s="1"/>
  <c r="O116" i="62" s="1"/>
  <c r="T630" i="58"/>
  <c r="U630" i="58" s="1"/>
  <c r="V688" i="60"/>
  <c r="T169" i="58"/>
  <c r="U169" i="58" s="1"/>
  <c r="W689" i="60"/>
  <c r="V593" i="60"/>
  <c r="N404" i="62" s="1"/>
  <c r="O404" i="62" s="1"/>
  <c r="T404" i="58"/>
  <c r="U404" i="58" s="1"/>
  <c r="W594" i="60"/>
  <c r="V548" i="60"/>
  <c r="N380" i="62" s="1"/>
  <c r="O380" i="62" s="1"/>
  <c r="T267" i="58"/>
  <c r="U267" i="58" s="1"/>
  <c r="W549" i="60"/>
  <c r="T188" i="58"/>
  <c r="U188" i="58" s="1"/>
  <c r="W491" i="60"/>
  <c r="V395" i="60"/>
  <c r="T120" i="58"/>
  <c r="U120" i="58" s="1"/>
  <c r="V354" i="60"/>
  <c r="T30" i="58"/>
  <c r="U30" i="58" s="1"/>
  <c r="V30" i="60"/>
  <c r="N307" i="62" s="1"/>
  <c r="O307" i="62" s="1"/>
  <c r="T426" i="58"/>
  <c r="U426" i="58" s="1"/>
  <c r="T414" i="58"/>
  <c r="U414" i="58" s="1"/>
  <c r="W604" i="60"/>
  <c r="V438" i="60"/>
  <c r="T84" i="58"/>
  <c r="U84" i="58" s="1"/>
  <c r="W439" i="60"/>
  <c r="V171" i="60"/>
  <c r="N84" i="62" s="1"/>
  <c r="O84" i="62" s="1"/>
  <c r="T592" i="58"/>
  <c r="U592" i="58" s="1"/>
  <c r="V461" i="60"/>
  <c r="N394" i="62" s="1"/>
  <c r="O394" i="62" s="1"/>
  <c r="T148" i="58"/>
  <c r="U148" i="58" s="1"/>
  <c r="W462" i="60"/>
  <c r="V420" i="60"/>
  <c r="T66" i="58"/>
  <c r="U66" i="58" s="1"/>
  <c r="W330" i="60"/>
  <c r="T397" i="58"/>
  <c r="U397" i="58" s="1"/>
  <c r="W189" i="60"/>
  <c r="T615" i="58"/>
  <c r="U615" i="58" s="1"/>
  <c r="W141" i="60"/>
  <c r="T532" i="58"/>
  <c r="U532" i="58" s="1"/>
  <c r="V43" i="60"/>
  <c r="N320" i="62" s="1"/>
  <c r="O320" i="62" s="1"/>
  <c r="T439" i="58"/>
  <c r="U439" i="58" s="1"/>
  <c r="W44" i="60"/>
  <c r="V346" i="60"/>
  <c r="N301" i="62" s="1"/>
  <c r="O301" i="62" s="1"/>
  <c r="T608" i="58"/>
  <c r="U608" i="58" s="1"/>
  <c r="V692" i="60"/>
  <c r="W692" i="60" s="1"/>
  <c r="W693" i="60"/>
  <c r="V466" i="60"/>
  <c r="N399" i="62" s="1"/>
  <c r="O399" i="62" s="1"/>
  <c r="T153" i="58"/>
  <c r="U153" i="58" s="1"/>
  <c r="W467" i="60"/>
  <c r="W431" i="60"/>
  <c r="T76" i="58"/>
  <c r="U76" i="58" s="1"/>
  <c r="V261" i="60"/>
  <c r="N216" i="62" s="1"/>
  <c r="O216" i="62" s="1"/>
  <c r="T329" i="58"/>
  <c r="U329" i="58" s="1"/>
  <c r="W262" i="60"/>
  <c r="W150" i="60"/>
  <c r="T541" i="58"/>
  <c r="U541" i="58" s="1"/>
  <c r="V60" i="60"/>
  <c r="N337" i="62" s="1"/>
  <c r="O337" i="62" s="1"/>
  <c r="T456" i="58"/>
  <c r="U456" i="58" s="1"/>
  <c r="V482" i="60"/>
  <c r="T178" i="58"/>
  <c r="W483" i="60"/>
  <c r="V408" i="60"/>
  <c r="T23" i="58"/>
  <c r="U23" i="58" s="1"/>
  <c r="V313" i="60"/>
  <c r="N268" i="62" s="1"/>
  <c r="O268" i="62" s="1"/>
  <c r="T381" i="58"/>
  <c r="U381" i="58" s="1"/>
  <c r="V662" i="60"/>
  <c r="T90" i="58"/>
  <c r="U90" i="58" s="1"/>
  <c r="V241" i="60"/>
  <c r="T276" i="58"/>
  <c r="U276" i="58" s="1"/>
  <c r="V306" i="60"/>
  <c r="N261" i="62" s="1"/>
  <c r="O261" i="62" s="1"/>
  <c r="T374" i="58"/>
  <c r="U374" i="58" s="1"/>
  <c r="V37" i="60"/>
  <c r="W159" i="60"/>
  <c r="T550" i="58"/>
  <c r="U550" i="58" s="1"/>
  <c r="W214" i="60"/>
  <c r="T221" i="58"/>
  <c r="U221" i="58" s="1"/>
  <c r="W227" i="60"/>
  <c r="T244" i="58"/>
  <c r="U244" i="58" s="1"/>
  <c r="W391" i="60"/>
  <c r="V74" i="60"/>
  <c r="V188" i="60"/>
  <c r="V369" i="60"/>
  <c r="W156" i="60"/>
  <c r="W314" i="60"/>
  <c r="W347" i="60"/>
  <c r="V364" i="60"/>
  <c r="T40" i="58"/>
  <c r="U40" i="58" s="1"/>
  <c r="V574" i="60"/>
  <c r="W616" i="60"/>
  <c r="T494" i="58"/>
  <c r="U494" i="58" s="1"/>
  <c r="W709" i="60"/>
  <c r="V654" i="60"/>
  <c r="T652" i="58"/>
  <c r="U652" i="58" s="1"/>
  <c r="W655" i="60"/>
  <c r="V598" i="60"/>
  <c r="N409" i="62" s="1"/>
  <c r="O409" i="62" s="1"/>
  <c r="T409" i="58"/>
  <c r="U409" i="58" s="1"/>
  <c r="W599" i="60"/>
  <c r="V552" i="60"/>
  <c r="N384" i="62" s="1"/>
  <c r="O384" i="62" s="1"/>
  <c r="T271" i="58"/>
  <c r="U271" i="58" s="1"/>
  <c r="W553" i="60"/>
  <c r="W498" i="60"/>
  <c r="T195" i="58"/>
  <c r="U195" i="58" s="1"/>
  <c r="V400" i="60"/>
  <c r="T125" i="58"/>
  <c r="U125" i="58" s="1"/>
  <c r="W401" i="60"/>
  <c r="V359" i="60"/>
  <c r="T35" i="58"/>
  <c r="U35" i="58" s="1"/>
  <c r="V165" i="60"/>
  <c r="N78" i="62" s="1"/>
  <c r="O78" i="62" s="1"/>
  <c r="T586" i="58"/>
  <c r="U586" i="58" s="1"/>
  <c r="V119" i="60"/>
  <c r="N32" i="62" s="1"/>
  <c r="O32" i="62" s="1"/>
  <c r="T511" i="58"/>
  <c r="U511" i="58" s="1"/>
  <c r="W120" i="60"/>
  <c r="V278" i="60"/>
  <c r="N233" i="62" s="1"/>
  <c r="O233" i="62" s="1"/>
  <c r="T346" i="58"/>
  <c r="U346" i="58" s="1"/>
  <c r="W279" i="60"/>
  <c r="V698" i="60"/>
  <c r="W699" i="60"/>
  <c r="W668" i="60"/>
  <c r="T95" i="58"/>
  <c r="U95" i="58" s="1"/>
  <c r="V541" i="60"/>
  <c r="N129" i="62" s="1"/>
  <c r="O129" i="62" s="1"/>
  <c r="T260" i="58"/>
  <c r="U260" i="58" s="1"/>
  <c r="W487" i="60"/>
  <c r="T184" i="58"/>
  <c r="U184" i="58" s="1"/>
  <c r="V268" i="60"/>
  <c r="N223" i="62" s="1"/>
  <c r="O223" i="62" s="1"/>
  <c r="T336" i="58"/>
  <c r="U336" i="58" s="1"/>
  <c r="W75" i="60"/>
  <c r="T470" i="58"/>
  <c r="U470" i="58" s="1"/>
  <c r="W177" i="60"/>
  <c r="T597" i="58"/>
  <c r="U597" i="58" s="1"/>
  <c r="V449" i="60"/>
  <c r="V614" i="60"/>
  <c r="W615" i="60"/>
  <c r="V603" i="60"/>
  <c r="T413" i="58" s="1"/>
  <c r="U413" i="58" s="1"/>
  <c r="V508" i="60"/>
  <c r="T207" i="58" s="1"/>
  <c r="U207" i="58" s="1"/>
  <c r="W509" i="60"/>
  <c r="V470" i="60"/>
  <c r="W425" i="60"/>
  <c r="W275" i="60"/>
  <c r="V274" i="60"/>
  <c r="V213" i="60"/>
  <c r="V155" i="60"/>
  <c r="V146" i="60"/>
  <c r="V110" i="60"/>
  <c r="D45" i="29"/>
  <c r="AH287" i="60"/>
  <c r="AH288" i="60"/>
  <c r="AH286" i="60"/>
  <c r="AE277" i="60"/>
  <c r="AF273" i="60"/>
  <c r="AF272" i="60"/>
  <c r="AF271" i="60"/>
  <c r="X264" i="60"/>
  <c r="T486" i="58" l="1"/>
  <c r="U486" i="58" s="1"/>
  <c r="N368" i="62"/>
  <c r="O368" i="62" s="1"/>
  <c r="T387" i="58"/>
  <c r="U387" i="58" s="1"/>
  <c r="N275" i="62"/>
  <c r="O275" i="62" s="1"/>
  <c r="T469" i="58"/>
  <c r="U469" i="58" s="1"/>
  <c r="N351" i="62"/>
  <c r="O351" i="62" s="1"/>
  <c r="T432" i="58"/>
  <c r="U432" i="58" s="1"/>
  <c r="N314" i="62"/>
  <c r="O314" i="62" s="1"/>
  <c r="T341" i="58"/>
  <c r="U341" i="58" s="1"/>
  <c r="N229" i="62"/>
  <c r="O229" i="62" s="1"/>
  <c r="T462" i="58"/>
  <c r="U462" i="58" s="1"/>
  <c r="N344" i="62"/>
  <c r="O344" i="62" s="1"/>
  <c r="W49" i="60"/>
  <c r="N326" i="62"/>
  <c r="O326" i="62" s="1"/>
  <c r="T322" i="58"/>
  <c r="U322" i="58" s="1"/>
  <c r="N210" i="62"/>
  <c r="O210" i="62" s="1"/>
  <c r="T492" i="58"/>
  <c r="U492" i="58" s="1"/>
  <c r="N200" i="62"/>
  <c r="O200" i="62" s="1"/>
  <c r="W471" i="60"/>
  <c r="T493" i="58"/>
  <c r="U493" i="58" s="1"/>
  <c r="N201" i="62"/>
  <c r="O201" i="62" s="1"/>
  <c r="T643" i="58"/>
  <c r="U643" i="58" s="1"/>
  <c r="N195" i="62"/>
  <c r="O195" i="62" s="1"/>
  <c r="T444" i="58"/>
  <c r="U444" i="58" s="1"/>
  <c r="T644" i="58"/>
  <c r="U644" i="58" s="1"/>
  <c r="N196" i="62"/>
  <c r="O196" i="62" s="1"/>
  <c r="V585" i="60"/>
  <c r="N176" i="62"/>
  <c r="O176" i="62" s="1"/>
  <c r="T220" i="58"/>
  <c r="U220" i="58" s="1"/>
  <c r="N153" i="62"/>
  <c r="O153" i="62" s="1"/>
  <c r="T288" i="58"/>
  <c r="U288" i="58" s="1"/>
  <c r="N172" i="62"/>
  <c r="O172" i="62" s="1"/>
  <c r="T135" i="58"/>
  <c r="U135" i="58" s="1"/>
  <c r="N122" i="62"/>
  <c r="O122" i="62" s="1"/>
  <c r="W125" i="60"/>
  <c r="N38" i="62"/>
  <c r="O38" i="62" s="1"/>
  <c r="T537" i="58"/>
  <c r="U537" i="58" s="1"/>
  <c r="N59" i="62"/>
  <c r="O59" i="62" s="1"/>
  <c r="T516" i="58"/>
  <c r="U516" i="58" s="1"/>
  <c r="T501" i="58"/>
  <c r="U501" i="58" s="1"/>
  <c r="N23" i="62"/>
  <c r="O23" i="62" s="1"/>
  <c r="T546" i="58"/>
  <c r="U546" i="58" s="1"/>
  <c r="N68" i="62"/>
  <c r="O68" i="62" s="1"/>
  <c r="T614" i="58"/>
  <c r="U614" i="58" s="1"/>
  <c r="N101" i="62"/>
  <c r="O101" i="62" s="1"/>
  <c r="V124" i="60"/>
  <c r="N37" i="62" s="1"/>
  <c r="O37" i="62" s="1"/>
  <c r="T528" i="58"/>
  <c r="U528" i="58" s="1"/>
  <c r="N50" i="62"/>
  <c r="O50" i="62" s="1"/>
  <c r="T302" i="58"/>
  <c r="U302" i="58" s="1"/>
  <c r="N141" i="62"/>
  <c r="O141" i="62" s="1"/>
  <c r="T522" i="58"/>
  <c r="U522" i="58" s="1"/>
  <c r="N44" i="62"/>
  <c r="O44" i="62" s="1"/>
  <c r="T136" i="58"/>
  <c r="U136" i="58" s="1"/>
  <c r="N123" i="62"/>
  <c r="O123" i="62" s="1"/>
  <c r="W255" i="60"/>
  <c r="V254" i="60"/>
  <c r="W667" i="60"/>
  <c r="W497" i="60"/>
  <c r="T193" i="58"/>
  <c r="W131" i="60"/>
  <c r="V496" i="60"/>
  <c r="V495" i="60" s="1"/>
  <c r="V704" i="60"/>
  <c r="T657" i="58" s="1"/>
  <c r="U657" i="58" s="1"/>
  <c r="W137" i="60"/>
  <c r="V136" i="60"/>
  <c r="W136" i="60" s="1"/>
  <c r="V130" i="60"/>
  <c r="W647" i="60"/>
  <c r="W705" i="60"/>
  <c r="W320" i="60"/>
  <c r="V319" i="60"/>
  <c r="V573" i="60"/>
  <c r="W574" i="60"/>
  <c r="W586" i="60"/>
  <c r="T314" i="58"/>
  <c r="U314" i="58" s="1"/>
  <c r="W37" i="60"/>
  <c r="W226" i="60"/>
  <c r="W74" i="60"/>
  <c r="W91" i="60"/>
  <c r="W385" i="60"/>
  <c r="T173" i="58"/>
  <c r="U173" i="58" s="1"/>
  <c r="V90" i="60"/>
  <c r="V353" i="60"/>
  <c r="T28" i="58" s="1"/>
  <c r="U28" i="58" s="1"/>
  <c r="V48" i="60"/>
  <c r="W67" i="60"/>
  <c r="V187" i="60"/>
  <c r="T183" i="58"/>
  <c r="U183" i="58" s="1"/>
  <c r="V66" i="60"/>
  <c r="W560" i="60"/>
  <c r="V476" i="60"/>
  <c r="W476" i="60" s="1"/>
  <c r="V559" i="60"/>
  <c r="V384" i="60"/>
  <c r="T108" i="58" s="1"/>
  <c r="U108" i="58" s="1"/>
  <c r="V661" i="60"/>
  <c r="V660" i="60" s="1"/>
  <c r="W188" i="60"/>
  <c r="W364" i="60"/>
  <c r="T39" i="58"/>
  <c r="U39" i="58" s="1"/>
  <c r="W241" i="60"/>
  <c r="T275" i="58"/>
  <c r="U275" i="58" s="1"/>
  <c r="V240" i="60"/>
  <c r="V312" i="60"/>
  <c r="N267" i="62" s="1"/>
  <c r="O267" i="62" s="1"/>
  <c r="T380" i="58"/>
  <c r="U380" i="58" s="1"/>
  <c r="W313" i="60"/>
  <c r="U178" i="58"/>
  <c r="T177" i="58"/>
  <c r="V260" i="60"/>
  <c r="N215" i="62" s="1"/>
  <c r="O215" i="62" s="1"/>
  <c r="T328" i="58"/>
  <c r="U328" i="58" s="1"/>
  <c r="W261" i="60"/>
  <c r="W420" i="60"/>
  <c r="T65" i="58"/>
  <c r="U65" i="58" s="1"/>
  <c r="V437" i="60"/>
  <c r="T83" i="58"/>
  <c r="U83" i="58" s="1"/>
  <c r="W438" i="60"/>
  <c r="T252" i="58"/>
  <c r="U252" i="58" s="1"/>
  <c r="W235" i="60"/>
  <c r="V566" i="60"/>
  <c r="N133" i="62" s="1"/>
  <c r="O133" i="62" s="1"/>
  <c r="T295" i="58"/>
  <c r="U295" i="58" s="1"/>
  <c r="W567" i="60"/>
  <c r="T54" i="58"/>
  <c r="U54" i="58" s="1"/>
  <c r="W379" i="60"/>
  <c r="AH297" i="60"/>
  <c r="AH299" i="60" s="1"/>
  <c r="V36" i="60"/>
  <c r="V73" i="60"/>
  <c r="V584" i="60"/>
  <c r="T313" i="58"/>
  <c r="U313" i="58" s="1"/>
  <c r="W585" i="60"/>
  <c r="V540" i="60"/>
  <c r="N128" i="62" s="1"/>
  <c r="O128" i="62" s="1"/>
  <c r="T259" i="58"/>
  <c r="U259" i="58" s="1"/>
  <c r="W541" i="60"/>
  <c r="V697" i="60"/>
  <c r="W698" i="60"/>
  <c r="V164" i="60"/>
  <c r="N77" i="62" s="1"/>
  <c r="O77" i="62" s="1"/>
  <c r="T585" i="58"/>
  <c r="U585" i="58" s="1"/>
  <c r="W165" i="60"/>
  <c r="V653" i="60"/>
  <c r="T651" i="58"/>
  <c r="U651" i="58" s="1"/>
  <c r="W654" i="60"/>
  <c r="W482" i="60"/>
  <c r="V481" i="60"/>
  <c r="W481" i="60" s="1"/>
  <c r="V465" i="60"/>
  <c r="N398" i="62" s="1"/>
  <c r="O398" i="62" s="1"/>
  <c r="T152" i="58"/>
  <c r="U152" i="58" s="1"/>
  <c r="W466" i="60"/>
  <c r="T607" i="58"/>
  <c r="U607" i="58" s="1"/>
  <c r="V345" i="60"/>
  <c r="N300" i="62" s="1"/>
  <c r="O300" i="62" s="1"/>
  <c r="W346" i="60"/>
  <c r="V170" i="60"/>
  <c r="N83" i="62" s="1"/>
  <c r="O83" i="62" s="1"/>
  <c r="T591" i="58"/>
  <c r="U591" i="58" s="1"/>
  <c r="W171" i="60"/>
  <c r="T266" i="58"/>
  <c r="U266" i="58" s="1"/>
  <c r="W548" i="60"/>
  <c r="V547" i="60"/>
  <c r="N379" i="62" s="1"/>
  <c r="O379" i="62" s="1"/>
  <c r="V202" i="60"/>
  <c r="N115" i="62" s="1"/>
  <c r="O115" i="62" s="1"/>
  <c r="T629" i="58"/>
  <c r="U629" i="58" s="1"/>
  <c r="W203" i="60"/>
  <c r="V284" i="60"/>
  <c r="N239" i="62" s="1"/>
  <c r="O239" i="62" s="1"/>
  <c r="T352" i="58"/>
  <c r="U352" i="58" s="1"/>
  <c r="W285" i="60"/>
  <c r="V414" i="60"/>
  <c r="N388" i="62" s="1"/>
  <c r="O388" i="62" s="1"/>
  <c r="T60" i="58"/>
  <c r="U60" i="58" s="1"/>
  <c r="W415" i="60"/>
  <c r="V442" i="60"/>
  <c r="T129" i="58"/>
  <c r="U129" i="58" s="1"/>
  <c r="W443" i="60"/>
  <c r="V298" i="60"/>
  <c r="N253" i="62" s="1"/>
  <c r="O253" i="62" s="1"/>
  <c r="T366" i="58"/>
  <c r="U366" i="58" s="1"/>
  <c r="W299" i="60"/>
  <c r="W124" i="60"/>
  <c r="W221" i="60"/>
  <c r="T238" i="58"/>
  <c r="U238" i="58" s="1"/>
  <c r="V220" i="60"/>
  <c r="W683" i="60"/>
  <c r="T163" i="58"/>
  <c r="U163" i="58" s="1"/>
  <c r="V682" i="60"/>
  <c r="W181" i="60"/>
  <c r="T601" i="58"/>
  <c r="U601" i="58" s="1"/>
  <c r="V176" i="60"/>
  <c r="N89" i="62" s="1"/>
  <c r="O89" i="62" s="1"/>
  <c r="V622" i="60"/>
  <c r="T555" i="58"/>
  <c r="U555" i="58" s="1"/>
  <c r="W623" i="60"/>
  <c r="V628" i="60"/>
  <c r="N185" i="62" s="1"/>
  <c r="O185" i="62" s="1"/>
  <c r="T561" i="58"/>
  <c r="U561" i="58" s="1"/>
  <c r="W629" i="60"/>
  <c r="W339" i="60"/>
  <c r="T566" i="58"/>
  <c r="U566" i="58" s="1"/>
  <c r="V338" i="60"/>
  <c r="N293" i="62" s="1"/>
  <c r="O293" i="62" s="1"/>
  <c r="V42" i="60"/>
  <c r="N319" i="62" s="1"/>
  <c r="O319" i="62" s="1"/>
  <c r="T438" i="58"/>
  <c r="U438" i="58" s="1"/>
  <c r="W43" i="60"/>
  <c r="V29" i="60"/>
  <c r="N306" i="62" s="1"/>
  <c r="O306" i="62" s="1"/>
  <c r="T425" i="58"/>
  <c r="U425" i="58" s="1"/>
  <c r="W30" i="60"/>
  <c r="T119" i="58"/>
  <c r="U119" i="58" s="1"/>
  <c r="W395" i="60"/>
  <c r="V455" i="60"/>
  <c r="N373" i="62" s="1"/>
  <c r="O373" i="62" s="1"/>
  <c r="T142" i="58"/>
  <c r="U142" i="58" s="1"/>
  <c r="W456" i="60"/>
  <c r="W390" i="60"/>
  <c r="T114" i="58"/>
  <c r="U114" i="58" s="1"/>
  <c r="V533" i="60"/>
  <c r="N166" i="62" s="1"/>
  <c r="O166" i="62" s="1"/>
  <c r="T233" i="58"/>
  <c r="U233" i="58" s="1"/>
  <c r="W534" i="60"/>
  <c r="T104" i="58"/>
  <c r="U104" i="58" s="1"/>
  <c r="W677" i="60"/>
  <c r="V267" i="60"/>
  <c r="N222" i="62" s="1"/>
  <c r="O222" i="62" s="1"/>
  <c r="T335" i="58"/>
  <c r="U335" i="58" s="1"/>
  <c r="W268" i="60"/>
  <c r="T124" i="58"/>
  <c r="U124" i="58" s="1"/>
  <c r="W400" i="60"/>
  <c r="V597" i="60"/>
  <c r="N408" i="62" s="1"/>
  <c r="O408" i="62" s="1"/>
  <c r="T408" i="58"/>
  <c r="U408" i="58" s="1"/>
  <c r="W598" i="60"/>
  <c r="W369" i="60"/>
  <c r="T44" i="58"/>
  <c r="U44" i="58" s="1"/>
  <c r="V305" i="60"/>
  <c r="N260" i="62" s="1"/>
  <c r="O260" i="62" s="1"/>
  <c r="T373" i="58"/>
  <c r="U373" i="58" s="1"/>
  <c r="W306" i="60"/>
  <c r="W662" i="60"/>
  <c r="T89" i="58"/>
  <c r="U89" i="58" s="1"/>
  <c r="V407" i="60"/>
  <c r="T22" i="58"/>
  <c r="U22" i="58" s="1"/>
  <c r="W408" i="60"/>
  <c r="T29" i="58"/>
  <c r="U29" i="58" s="1"/>
  <c r="W354" i="60"/>
  <c r="V713" i="60"/>
  <c r="T667" i="58"/>
  <c r="U667" i="58" s="1"/>
  <c r="W714" i="60"/>
  <c r="V579" i="60"/>
  <c r="N146" i="62" s="1"/>
  <c r="O146" i="62" s="1"/>
  <c r="T308" i="58"/>
  <c r="U308" i="58" s="1"/>
  <c r="W580" i="60"/>
  <c r="T280" i="58"/>
  <c r="U280" i="58" s="1"/>
  <c r="W246" i="60"/>
  <c r="W513" i="60"/>
  <c r="T212" i="58"/>
  <c r="U212" i="58" s="1"/>
  <c r="W278" i="60"/>
  <c r="T345" i="58"/>
  <c r="U345" i="58" s="1"/>
  <c r="T192" i="58"/>
  <c r="U193" i="58"/>
  <c r="V592" i="60"/>
  <c r="N403" i="62" s="1"/>
  <c r="O403" i="62" s="1"/>
  <c r="T403" i="58"/>
  <c r="U403" i="58" s="1"/>
  <c r="W593" i="60"/>
  <c r="V419" i="60"/>
  <c r="T64" i="58" s="1"/>
  <c r="U64" i="58" s="1"/>
  <c r="W470" i="60"/>
  <c r="T156" i="58"/>
  <c r="U156" i="58" s="1"/>
  <c r="V118" i="60"/>
  <c r="N31" i="62" s="1"/>
  <c r="O31" i="62" s="1"/>
  <c r="T510" i="58"/>
  <c r="U510" i="58" s="1"/>
  <c r="W119" i="60"/>
  <c r="W359" i="60"/>
  <c r="T34" i="58"/>
  <c r="U34" i="58" s="1"/>
  <c r="T270" i="58"/>
  <c r="U270" i="58" s="1"/>
  <c r="W552" i="60"/>
  <c r="V59" i="60"/>
  <c r="N336" i="62" s="1"/>
  <c r="O336" i="62" s="1"/>
  <c r="T455" i="58"/>
  <c r="U455" i="58" s="1"/>
  <c r="W60" i="60"/>
  <c r="V460" i="60"/>
  <c r="N393" i="62" s="1"/>
  <c r="O393" i="62" s="1"/>
  <c r="T147" i="58"/>
  <c r="U147" i="58" s="1"/>
  <c r="W461" i="60"/>
  <c r="T168" i="58"/>
  <c r="U168" i="58" s="1"/>
  <c r="W688" i="60"/>
  <c r="V96" i="60"/>
  <c r="W97" i="60"/>
  <c r="V640" i="60"/>
  <c r="T638" i="58"/>
  <c r="U638" i="58" s="1"/>
  <c r="W641" i="60"/>
  <c r="V527" i="60"/>
  <c r="N160" i="62" s="1"/>
  <c r="O160" i="62" s="1"/>
  <c r="T227" i="58"/>
  <c r="U227" i="58" s="1"/>
  <c r="W528" i="60"/>
  <c r="W290" i="60"/>
  <c r="T357" i="58"/>
  <c r="U357" i="58" s="1"/>
  <c r="V84" i="60"/>
  <c r="N361" i="62" s="1"/>
  <c r="O361" i="62" s="1"/>
  <c r="T480" i="58"/>
  <c r="U480" i="58" s="1"/>
  <c r="W85" i="60"/>
  <c r="V448" i="60"/>
  <c r="W449" i="60"/>
  <c r="V645" i="60"/>
  <c r="W646" i="60"/>
  <c r="V558" i="60"/>
  <c r="T286" i="58" s="1"/>
  <c r="U286" i="58" s="1"/>
  <c r="V613" i="60"/>
  <c r="T491" i="58" s="1"/>
  <c r="U491" i="58" s="1"/>
  <c r="W614" i="60"/>
  <c r="V602" i="60"/>
  <c r="T412" i="58" s="1"/>
  <c r="U412" i="58" s="1"/>
  <c r="W603" i="60"/>
  <c r="W508" i="60"/>
  <c r="V507" i="60"/>
  <c r="T206" i="58" s="1"/>
  <c r="U206" i="58" s="1"/>
  <c r="V273" i="60"/>
  <c r="W274" i="60"/>
  <c r="V212" i="60"/>
  <c r="W213" i="60"/>
  <c r="V154" i="60"/>
  <c r="W155" i="60"/>
  <c r="V145" i="60"/>
  <c r="W146" i="60"/>
  <c r="V109" i="60"/>
  <c r="W110" i="60"/>
  <c r="D102" i="29"/>
  <c r="G120" i="29"/>
  <c r="T340" i="58" l="1"/>
  <c r="U340" i="58" s="1"/>
  <c r="N228" i="62"/>
  <c r="O228" i="62" s="1"/>
  <c r="T468" i="58"/>
  <c r="U468" i="58" s="1"/>
  <c r="N350" i="62"/>
  <c r="O350" i="62" s="1"/>
  <c r="T485" i="58"/>
  <c r="U485" i="58" s="1"/>
  <c r="N367" i="62"/>
  <c r="O367" i="62" s="1"/>
  <c r="T321" i="58"/>
  <c r="U321" i="58" s="1"/>
  <c r="N209" i="62"/>
  <c r="O209" i="62" s="1"/>
  <c r="T431" i="58"/>
  <c r="U431" i="58" s="1"/>
  <c r="N313" i="62"/>
  <c r="O313" i="62" s="1"/>
  <c r="T461" i="58"/>
  <c r="U461" i="58" s="1"/>
  <c r="N343" i="62"/>
  <c r="O343" i="62" s="1"/>
  <c r="V47" i="60"/>
  <c r="N324" i="62" s="1"/>
  <c r="O324" i="62" s="1"/>
  <c r="N325" i="62"/>
  <c r="O325" i="62" s="1"/>
  <c r="T386" i="58"/>
  <c r="U386" i="58" s="1"/>
  <c r="N274" i="62"/>
  <c r="O274" i="62" s="1"/>
  <c r="V253" i="60"/>
  <c r="T642" i="58"/>
  <c r="U642" i="58" s="1"/>
  <c r="N194" i="62"/>
  <c r="T219" i="58"/>
  <c r="U219" i="58" s="1"/>
  <c r="N152" i="62"/>
  <c r="O152" i="62" s="1"/>
  <c r="W704" i="60"/>
  <c r="T515" i="58"/>
  <c r="U515" i="58" s="1"/>
  <c r="T287" i="58"/>
  <c r="U287" i="58" s="1"/>
  <c r="N171" i="62"/>
  <c r="O171" i="62" s="1"/>
  <c r="V123" i="60"/>
  <c r="N36" i="62" s="1"/>
  <c r="O36" i="62" s="1"/>
  <c r="T613" i="58"/>
  <c r="U613" i="58" s="1"/>
  <c r="N100" i="62"/>
  <c r="O100" i="62" s="1"/>
  <c r="T527" i="58"/>
  <c r="U527" i="58" s="1"/>
  <c r="N49" i="62"/>
  <c r="O49" i="62" s="1"/>
  <c r="T536" i="58"/>
  <c r="U536" i="58" s="1"/>
  <c r="N58" i="62"/>
  <c r="O58" i="62" s="1"/>
  <c r="T134" i="58"/>
  <c r="N121" i="62"/>
  <c r="O121" i="62" s="1"/>
  <c r="T500" i="58"/>
  <c r="U500" i="58" s="1"/>
  <c r="N22" i="62"/>
  <c r="O22" i="62" s="1"/>
  <c r="W254" i="60"/>
  <c r="T301" i="58"/>
  <c r="U301" i="58" s="1"/>
  <c r="N140" i="62"/>
  <c r="O140" i="62" s="1"/>
  <c r="T545" i="58"/>
  <c r="U545" i="58" s="1"/>
  <c r="N67" i="62"/>
  <c r="O67" i="62" s="1"/>
  <c r="T521" i="58"/>
  <c r="U521" i="58" s="1"/>
  <c r="N43" i="62"/>
  <c r="O43" i="62" s="1"/>
  <c r="V703" i="60"/>
  <c r="T656" i="58" s="1"/>
  <c r="U656" i="58" s="1"/>
  <c r="W496" i="60"/>
  <c r="V135" i="60"/>
  <c r="N48" i="62" s="1"/>
  <c r="O48" i="62" s="1"/>
  <c r="W130" i="60"/>
  <c r="V72" i="60"/>
  <c r="V129" i="60"/>
  <c r="N42" i="62" s="1"/>
  <c r="O42" i="62" s="1"/>
  <c r="W319" i="60"/>
  <c r="V318" i="60"/>
  <c r="W353" i="60"/>
  <c r="W66" i="60"/>
  <c r="W419" i="60"/>
  <c r="V572" i="60"/>
  <c r="W48" i="60"/>
  <c r="V383" i="60"/>
  <c r="W383" i="60" s="1"/>
  <c r="T443" i="58"/>
  <c r="U443" i="58" s="1"/>
  <c r="V65" i="60"/>
  <c r="W573" i="60"/>
  <c r="T88" i="58"/>
  <c r="U88" i="58" s="1"/>
  <c r="W661" i="60"/>
  <c r="V352" i="60"/>
  <c r="T27" i="58" s="1"/>
  <c r="U27" i="58" s="1"/>
  <c r="W90" i="60"/>
  <c r="W187" i="60"/>
  <c r="V89" i="60"/>
  <c r="V186" i="60"/>
  <c r="W559" i="60"/>
  <c r="W73" i="60"/>
  <c r="W384" i="60"/>
  <c r="U134" i="58"/>
  <c r="W36" i="60"/>
  <c r="V35" i="60"/>
  <c r="V578" i="60"/>
  <c r="N145" i="62" s="1"/>
  <c r="O145" i="62" s="1"/>
  <c r="T307" i="58"/>
  <c r="U307" i="58" s="1"/>
  <c r="W579" i="60"/>
  <c r="T128" i="58"/>
  <c r="U128" i="58" s="1"/>
  <c r="W442" i="60"/>
  <c r="V83" i="60"/>
  <c r="N360" i="62" s="1"/>
  <c r="O360" i="62" s="1"/>
  <c r="T479" i="58"/>
  <c r="U479" i="58" s="1"/>
  <c r="W84" i="60"/>
  <c r="V639" i="60"/>
  <c r="T637" i="58"/>
  <c r="U637" i="58" s="1"/>
  <c r="W640" i="60"/>
  <c r="T402" i="58"/>
  <c r="U402" i="58" s="1"/>
  <c r="W592" i="60"/>
  <c r="T407" i="58"/>
  <c r="U407" i="58" s="1"/>
  <c r="W597" i="60"/>
  <c r="V454" i="60"/>
  <c r="T141" i="58"/>
  <c r="U141" i="58" s="1"/>
  <c r="W455" i="60"/>
  <c r="V41" i="60"/>
  <c r="N318" i="62" s="1"/>
  <c r="O318" i="62" s="1"/>
  <c r="T437" i="58"/>
  <c r="U437" i="58" s="1"/>
  <c r="W42" i="60"/>
  <c r="W220" i="60"/>
  <c r="T237" i="58"/>
  <c r="U237" i="58" s="1"/>
  <c r="V297" i="60"/>
  <c r="N252" i="62" s="1"/>
  <c r="O252" i="62" s="1"/>
  <c r="T365" i="58"/>
  <c r="U365" i="58" s="1"/>
  <c r="W298" i="60"/>
  <c r="V201" i="60"/>
  <c r="N114" i="62" s="1"/>
  <c r="O114" i="62" s="1"/>
  <c r="T628" i="58"/>
  <c r="U628" i="58" s="1"/>
  <c r="W202" i="60"/>
  <c r="T606" i="58"/>
  <c r="U606" i="58" s="1"/>
  <c r="W345" i="60"/>
  <c r="V344" i="60"/>
  <c r="N299" i="62" s="1"/>
  <c r="O299" i="62" s="1"/>
  <c r="T151" i="58"/>
  <c r="U151" i="58" s="1"/>
  <c r="W465" i="60"/>
  <c r="V163" i="60"/>
  <c r="N76" i="62" s="1"/>
  <c r="O76" i="62" s="1"/>
  <c r="T584" i="58"/>
  <c r="U584" i="58" s="1"/>
  <c r="W164" i="60"/>
  <c r="T312" i="58"/>
  <c r="U312" i="58" s="1"/>
  <c r="W584" i="60"/>
  <c r="V565" i="60"/>
  <c r="T294" i="58"/>
  <c r="U294" i="58" s="1"/>
  <c r="W566" i="60"/>
  <c r="T274" i="58"/>
  <c r="U274" i="58" s="1"/>
  <c r="V239" i="60"/>
  <c r="W239" i="60" s="1"/>
  <c r="W240" i="60"/>
  <c r="T146" i="58"/>
  <c r="U146" i="58" s="1"/>
  <c r="W460" i="60"/>
  <c r="V304" i="60"/>
  <c r="N259" i="62" s="1"/>
  <c r="O259" i="62" s="1"/>
  <c r="T372" i="58"/>
  <c r="U372" i="58" s="1"/>
  <c r="W305" i="60"/>
  <c r="V532" i="60"/>
  <c r="N165" i="62" s="1"/>
  <c r="O165" i="62" s="1"/>
  <c r="T232" i="58"/>
  <c r="U232" i="58" s="1"/>
  <c r="W533" i="60"/>
  <c r="T172" i="58"/>
  <c r="U177" i="58"/>
  <c r="V311" i="60"/>
  <c r="N266" i="62" s="1"/>
  <c r="O266" i="62" s="1"/>
  <c r="T379" i="58"/>
  <c r="U379" i="58" s="1"/>
  <c r="W312" i="60"/>
  <c r="W135" i="60"/>
  <c r="T526" i="58"/>
  <c r="U526" i="58" s="1"/>
  <c r="V526" i="60"/>
  <c r="W527" i="60"/>
  <c r="V117" i="60"/>
  <c r="N30" i="62" s="1"/>
  <c r="O30" i="62" s="1"/>
  <c r="T509" i="58"/>
  <c r="U509" i="58" s="1"/>
  <c r="W118" i="60"/>
  <c r="W47" i="60"/>
  <c r="T442" i="58"/>
  <c r="U442" i="58" s="1"/>
  <c r="V266" i="60"/>
  <c r="N221" i="62" s="1"/>
  <c r="O221" i="62" s="1"/>
  <c r="T334" i="58"/>
  <c r="U334" i="58" s="1"/>
  <c r="W267" i="60"/>
  <c r="W29" i="60"/>
  <c r="T424" i="58"/>
  <c r="U424" i="58" s="1"/>
  <c r="T565" i="58"/>
  <c r="U565" i="58" s="1"/>
  <c r="V337" i="60"/>
  <c r="N292" i="62" s="1"/>
  <c r="O292" i="62" s="1"/>
  <c r="W338" i="60"/>
  <c r="V621" i="60"/>
  <c r="T554" i="58"/>
  <c r="U554" i="58" s="1"/>
  <c r="W622" i="60"/>
  <c r="T162" i="58"/>
  <c r="U162" i="58" s="1"/>
  <c r="W682" i="60"/>
  <c r="V681" i="60"/>
  <c r="W681" i="60" s="1"/>
  <c r="W123" i="60"/>
  <c r="T514" i="58"/>
  <c r="U514" i="58" s="1"/>
  <c r="T351" i="58"/>
  <c r="U351" i="58" s="1"/>
  <c r="W284" i="60"/>
  <c r="V546" i="60"/>
  <c r="N378" i="62" s="1"/>
  <c r="O378" i="62" s="1"/>
  <c r="T265" i="58"/>
  <c r="U265" i="58" s="1"/>
  <c r="W547" i="60"/>
  <c r="V652" i="60"/>
  <c r="T650" i="58"/>
  <c r="U650" i="58" s="1"/>
  <c r="W653" i="60"/>
  <c r="V539" i="60"/>
  <c r="T258" i="58"/>
  <c r="U258" i="58" s="1"/>
  <c r="W540" i="60"/>
  <c r="V436" i="60"/>
  <c r="T82" i="58"/>
  <c r="U82" i="58" s="1"/>
  <c r="W437" i="60"/>
  <c r="T484" i="58"/>
  <c r="U484" i="58" s="1"/>
  <c r="W129" i="60"/>
  <c r="V95" i="60"/>
  <c r="W95" i="60" s="1"/>
  <c r="W96" i="60"/>
  <c r="V58" i="60"/>
  <c r="N335" i="62" s="1"/>
  <c r="O335" i="62" s="1"/>
  <c r="T454" i="58"/>
  <c r="U454" i="58" s="1"/>
  <c r="W59" i="60"/>
  <c r="T191" i="58"/>
  <c r="U191" i="58" s="1"/>
  <c r="U192" i="58"/>
  <c r="W713" i="60"/>
  <c r="T666" i="58"/>
  <c r="U666" i="58" s="1"/>
  <c r="V406" i="60"/>
  <c r="T21" i="58"/>
  <c r="U21" i="58" s="1"/>
  <c r="W407" i="60"/>
  <c r="V627" i="60"/>
  <c r="T560" i="58"/>
  <c r="U560" i="58" s="1"/>
  <c r="W628" i="60"/>
  <c r="T596" i="58"/>
  <c r="U596" i="58" s="1"/>
  <c r="W176" i="60"/>
  <c r="V175" i="60"/>
  <c r="N88" i="62" s="1"/>
  <c r="O88" i="62" s="1"/>
  <c r="W414" i="60"/>
  <c r="T59" i="58"/>
  <c r="U59" i="58" s="1"/>
  <c r="V413" i="60"/>
  <c r="V169" i="60"/>
  <c r="N82" i="62" s="1"/>
  <c r="O82" i="62" s="1"/>
  <c r="T590" i="58"/>
  <c r="U590" i="58" s="1"/>
  <c r="W170" i="60"/>
  <c r="V696" i="60"/>
  <c r="W696" i="60" s="1"/>
  <c r="W697" i="60"/>
  <c r="V259" i="60"/>
  <c r="N214" i="62" s="1"/>
  <c r="O214" i="62" s="1"/>
  <c r="T327" i="58"/>
  <c r="U327" i="58" s="1"/>
  <c r="W260" i="60"/>
  <c r="W448" i="60"/>
  <c r="W660" i="60"/>
  <c r="W645" i="60"/>
  <c r="V557" i="60"/>
  <c r="W558" i="60"/>
  <c r="V612" i="60"/>
  <c r="W613" i="60"/>
  <c r="W602" i="60"/>
  <c r="V591" i="60"/>
  <c r="W507" i="60"/>
  <c r="V506" i="60"/>
  <c r="T205" i="58" s="1"/>
  <c r="U205" i="58" s="1"/>
  <c r="V494" i="60"/>
  <c r="W494" i="60" s="1"/>
  <c r="W495" i="60"/>
  <c r="V272" i="60"/>
  <c r="W273" i="60"/>
  <c r="W253" i="60"/>
  <c r="V211" i="60"/>
  <c r="W212" i="60"/>
  <c r="V153" i="60"/>
  <c r="N66" i="62" s="1"/>
  <c r="O66" i="62" s="1"/>
  <c r="W154" i="60"/>
  <c r="V144" i="60"/>
  <c r="N57" i="62" s="1"/>
  <c r="O57" i="62" s="1"/>
  <c r="W145" i="60"/>
  <c r="V108" i="60"/>
  <c r="W109" i="60"/>
  <c r="C112" i="29"/>
  <c r="W72" i="60" l="1"/>
  <c r="N349" i="62"/>
  <c r="O349" i="62" s="1"/>
  <c r="T460" i="58"/>
  <c r="U460" i="58" s="1"/>
  <c r="N342" i="62"/>
  <c r="O342" i="62" s="1"/>
  <c r="T385" i="58"/>
  <c r="U385" i="58" s="1"/>
  <c r="N273" i="62"/>
  <c r="O273" i="62" s="1"/>
  <c r="N184" i="62"/>
  <c r="O184" i="62" s="1"/>
  <c r="O194" i="62"/>
  <c r="W89" i="60"/>
  <c r="N366" i="62"/>
  <c r="O366" i="62" s="1"/>
  <c r="T339" i="58"/>
  <c r="U339" i="58" s="1"/>
  <c r="N227" i="62"/>
  <c r="O227" i="62" s="1"/>
  <c r="V447" i="60"/>
  <c r="W447" i="60" s="1"/>
  <c r="N372" i="62"/>
  <c r="O372" i="62" s="1"/>
  <c r="T430" i="58"/>
  <c r="U430" i="58" s="1"/>
  <c r="N312" i="62"/>
  <c r="O312" i="62" s="1"/>
  <c r="T320" i="58"/>
  <c r="U320" i="58" s="1"/>
  <c r="N208" i="62"/>
  <c r="O208" i="62" s="1"/>
  <c r="W703" i="60"/>
  <c r="V702" i="60"/>
  <c r="N151" i="62"/>
  <c r="O151" i="62" s="1"/>
  <c r="T87" i="58"/>
  <c r="U87" i="58" s="1"/>
  <c r="T612" i="58"/>
  <c r="U612" i="58" s="1"/>
  <c r="N99" i="62"/>
  <c r="O99" i="62" s="1"/>
  <c r="T300" i="58"/>
  <c r="U300" i="58" s="1"/>
  <c r="N139" i="62"/>
  <c r="T520" i="58"/>
  <c r="U520" i="58" s="1"/>
  <c r="W186" i="60"/>
  <c r="W572" i="60"/>
  <c r="W65" i="60"/>
  <c r="V571" i="60"/>
  <c r="W571" i="60" s="1"/>
  <c r="W318" i="60"/>
  <c r="V310" i="60"/>
  <c r="T467" i="58"/>
  <c r="U467" i="58" s="1"/>
  <c r="V351" i="60"/>
  <c r="V350" i="60" s="1"/>
  <c r="W350" i="60" s="1"/>
  <c r="W352" i="60"/>
  <c r="V185" i="60"/>
  <c r="W35" i="60"/>
  <c r="V28" i="60"/>
  <c r="V405" i="60"/>
  <c r="V659" i="60"/>
  <c r="V658" i="60" s="1"/>
  <c r="W658" i="60" s="1"/>
  <c r="V538" i="60"/>
  <c r="T257" i="58"/>
  <c r="U257" i="58" s="1"/>
  <c r="W539" i="60"/>
  <c r="W557" i="60"/>
  <c r="T285" i="58"/>
  <c r="U285" i="58" s="1"/>
  <c r="W169" i="60"/>
  <c r="T589" i="58"/>
  <c r="U589" i="58" s="1"/>
  <c r="T595" i="58"/>
  <c r="U595" i="58" s="1"/>
  <c r="W175" i="60"/>
  <c r="W406" i="60"/>
  <c r="T20" i="58"/>
  <c r="U20" i="58" s="1"/>
  <c r="T81" i="58"/>
  <c r="U81" i="58" s="1"/>
  <c r="W436" i="60"/>
  <c r="W266" i="60"/>
  <c r="T333" i="58"/>
  <c r="U333" i="58" s="1"/>
  <c r="V265" i="60"/>
  <c r="W311" i="60"/>
  <c r="T378" i="58"/>
  <c r="U378" i="58" s="1"/>
  <c r="V303" i="60"/>
  <c r="N258" i="62" s="1"/>
  <c r="T371" i="58"/>
  <c r="U371" i="58" s="1"/>
  <c r="W304" i="60"/>
  <c r="V564" i="60"/>
  <c r="T293" i="58"/>
  <c r="U293" i="58" s="1"/>
  <c r="W565" i="60"/>
  <c r="T605" i="58"/>
  <c r="V343" i="60"/>
  <c r="W344" i="60"/>
  <c r="V296" i="60"/>
  <c r="N251" i="62" s="1"/>
  <c r="O251" i="62" s="1"/>
  <c r="T364" i="58"/>
  <c r="U364" i="58" s="1"/>
  <c r="W297" i="60"/>
  <c r="T140" i="58"/>
  <c r="W454" i="60"/>
  <c r="W144" i="60"/>
  <c r="T535" i="58"/>
  <c r="U535" i="58" s="1"/>
  <c r="T326" i="58"/>
  <c r="U326" i="58" s="1"/>
  <c r="W259" i="60"/>
  <c r="T553" i="58"/>
  <c r="V620" i="60"/>
  <c r="W621" i="60"/>
  <c r="W526" i="60"/>
  <c r="V525" i="60"/>
  <c r="T636" i="58"/>
  <c r="U636" i="58" s="1"/>
  <c r="W639" i="60"/>
  <c r="T499" i="58"/>
  <c r="U499" i="58" s="1"/>
  <c r="V107" i="60"/>
  <c r="W153" i="60"/>
  <c r="T544" i="58"/>
  <c r="U544" i="58" s="1"/>
  <c r="V638" i="60"/>
  <c r="T635" i="58" s="1"/>
  <c r="U635" i="58" s="1"/>
  <c r="W702" i="60"/>
  <c r="T655" i="58"/>
  <c r="U655" i="58" s="1"/>
  <c r="T58" i="58"/>
  <c r="U58" i="58" s="1"/>
  <c r="W413" i="60"/>
  <c r="T559" i="58"/>
  <c r="U559" i="58" s="1"/>
  <c r="W627" i="60"/>
  <c r="V545" i="60"/>
  <c r="W545" i="60" s="1"/>
  <c r="T264" i="58"/>
  <c r="W546" i="60"/>
  <c r="T564" i="58"/>
  <c r="U564" i="58" s="1"/>
  <c r="V336" i="60"/>
  <c r="N291" i="62" s="1"/>
  <c r="O291" i="62" s="1"/>
  <c r="W337" i="60"/>
  <c r="T508" i="58"/>
  <c r="U508" i="58" s="1"/>
  <c r="W117" i="60"/>
  <c r="T231" i="58"/>
  <c r="W532" i="60"/>
  <c r="V162" i="60"/>
  <c r="T583" i="58"/>
  <c r="U583" i="58" s="1"/>
  <c r="W163" i="60"/>
  <c r="W201" i="60"/>
  <c r="T627" i="58"/>
  <c r="U627" i="58" s="1"/>
  <c r="T436" i="58"/>
  <c r="U436" i="58" s="1"/>
  <c r="W41" i="60"/>
  <c r="W58" i="60"/>
  <c r="T453" i="58"/>
  <c r="U453" i="58" s="1"/>
  <c r="V57" i="60"/>
  <c r="N334" i="62" s="1"/>
  <c r="O334" i="62" s="1"/>
  <c r="V252" i="60"/>
  <c r="W612" i="60"/>
  <c r="T490" i="58"/>
  <c r="U490" i="58" s="1"/>
  <c r="V651" i="60"/>
  <c r="T649" i="58"/>
  <c r="U649" i="58" s="1"/>
  <c r="W652" i="60"/>
  <c r="U172" i="58"/>
  <c r="T478" i="58"/>
  <c r="U478" i="58" s="1"/>
  <c r="W83" i="60"/>
  <c r="T306" i="58"/>
  <c r="U306" i="58" s="1"/>
  <c r="W578" i="60"/>
  <c r="V590" i="60"/>
  <c r="W590" i="60" s="1"/>
  <c r="W591" i="60"/>
  <c r="W506" i="60"/>
  <c r="V505" i="60"/>
  <c r="W272" i="60"/>
  <c r="W211" i="60"/>
  <c r="V210" i="60"/>
  <c r="W108" i="60"/>
  <c r="D120" i="29"/>
  <c r="T319" i="58" l="1"/>
  <c r="U319" i="58" s="1"/>
  <c r="N207" i="62"/>
  <c r="O207" i="62" s="1"/>
  <c r="O258" i="62"/>
  <c r="W343" i="60"/>
  <c r="N298" i="62"/>
  <c r="O298" i="62" s="1"/>
  <c r="T423" i="58"/>
  <c r="U423" i="58" s="1"/>
  <c r="N305" i="62"/>
  <c r="O305" i="62" s="1"/>
  <c r="N138" i="62"/>
  <c r="O138" i="62" s="1"/>
  <c r="O139" i="62"/>
  <c r="T332" i="58"/>
  <c r="U332" i="58" s="1"/>
  <c r="N220" i="62"/>
  <c r="O220" i="62" s="1"/>
  <c r="W310" i="60"/>
  <c r="N265" i="62"/>
  <c r="O265" i="62" s="1"/>
  <c r="W162" i="60"/>
  <c r="N75" i="62"/>
  <c r="O75" i="62" s="1"/>
  <c r="T498" i="58"/>
  <c r="T299" i="58"/>
  <c r="U299" i="58" s="1"/>
  <c r="N127" i="62"/>
  <c r="W185" i="60"/>
  <c r="N98" i="62"/>
  <c r="O98" i="62" s="1"/>
  <c r="V556" i="60"/>
  <c r="T284" i="58" s="1"/>
  <c r="U284" i="58" s="1"/>
  <c r="W351" i="60"/>
  <c r="T377" i="58"/>
  <c r="U377" i="58" s="1"/>
  <c r="W28" i="60"/>
  <c r="W659" i="60"/>
  <c r="T611" i="58"/>
  <c r="U611" i="58" s="1"/>
  <c r="W252" i="60"/>
  <c r="W405" i="60"/>
  <c r="U140" i="58"/>
  <c r="T133" i="58"/>
  <c r="W638" i="60"/>
  <c r="V251" i="60"/>
  <c r="T648" i="58"/>
  <c r="U648" i="58" s="1"/>
  <c r="W651" i="60"/>
  <c r="W296" i="60"/>
  <c r="T363" i="58"/>
  <c r="U363" i="58" s="1"/>
  <c r="W556" i="60"/>
  <c r="V637" i="60"/>
  <c r="U231" i="58"/>
  <c r="T218" i="58"/>
  <c r="W336" i="60"/>
  <c r="V335" i="60"/>
  <c r="W303" i="60"/>
  <c r="T370" i="58"/>
  <c r="U370" i="58" s="1"/>
  <c r="W538" i="60"/>
  <c r="T256" i="58"/>
  <c r="U256" i="58" s="1"/>
  <c r="W265" i="60"/>
  <c r="W505" i="60"/>
  <c r="T204" i="58"/>
  <c r="V27" i="60"/>
  <c r="T452" i="58"/>
  <c r="U452" i="58" s="1"/>
  <c r="W57" i="60"/>
  <c r="V619" i="60"/>
  <c r="W619" i="60" s="1"/>
  <c r="W620" i="60"/>
  <c r="W564" i="60"/>
  <c r="T292" i="58"/>
  <c r="U292" i="58" s="1"/>
  <c r="U264" i="58"/>
  <c r="T263" i="58"/>
  <c r="U263" i="58" s="1"/>
  <c r="V524" i="60"/>
  <c r="W525" i="60"/>
  <c r="U553" i="58"/>
  <c r="T582" i="58"/>
  <c r="U582" i="58" s="1"/>
  <c r="U605" i="58"/>
  <c r="V209" i="60"/>
  <c r="W210" i="60"/>
  <c r="W107" i="60"/>
  <c r="V106" i="60"/>
  <c r="D119" i="29"/>
  <c r="T422" i="58" l="1"/>
  <c r="U422" i="58" s="1"/>
  <c r="N304" i="62"/>
  <c r="O304" i="62" s="1"/>
  <c r="W335" i="60"/>
  <c r="N290" i="62"/>
  <c r="O290" i="62" s="1"/>
  <c r="N206" i="62"/>
  <c r="O127" i="62"/>
  <c r="V250" i="60"/>
  <c r="W250" i="60" s="1"/>
  <c r="W251" i="60"/>
  <c r="U133" i="58"/>
  <c r="T19" i="58"/>
  <c r="W27" i="60"/>
  <c r="V18" i="60"/>
  <c r="X20" i="60" s="1"/>
  <c r="T318" i="58"/>
  <c r="U318" i="58" s="1"/>
  <c r="W637" i="60"/>
  <c r="T634" i="58"/>
  <c r="U634" i="58" s="1"/>
  <c r="T497" i="58"/>
  <c r="U497" i="58" s="1"/>
  <c r="U498" i="58"/>
  <c r="W524" i="60"/>
  <c r="V404" i="60"/>
  <c r="U204" i="58"/>
  <c r="T217" i="58"/>
  <c r="U218" i="58"/>
  <c r="V208" i="60"/>
  <c r="W208" i="60" s="1"/>
  <c r="W209" i="60"/>
  <c r="W106" i="60"/>
  <c r="V105" i="60"/>
  <c r="N21" i="62" s="1"/>
  <c r="O21" i="62" s="1"/>
  <c r="D121" i="29"/>
  <c r="N205" i="62" l="1"/>
  <c r="O205" i="62" s="1"/>
  <c r="O206" i="62"/>
  <c r="W18" i="60"/>
  <c r="Y20" i="58"/>
  <c r="U19" i="58"/>
  <c r="X406" i="60"/>
  <c r="W404" i="60"/>
  <c r="T216" i="58"/>
  <c r="U217" i="58"/>
  <c r="W105" i="60"/>
  <c r="X107" i="60"/>
  <c r="V721" i="60"/>
  <c r="D117" i="29"/>
  <c r="D115" i="29"/>
  <c r="D118" i="29"/>
  <c r="N20" i="62" l="1"/>
  <c r="O20" i="62" s="1"/>
  <c r="W728" i="60"/>
  <c r="U216" i="58"/>
  <c r="T18" i="58"/>
  <c r="W721" i="60"/>
  <c r="V725" i="60"/>
  <c r="V727" i="60" s="1"/>
  <c r="D116" i="29"/>
  <c r="W19" i="58" l="1"/>
  <c r="U18" i="58"/>
  <c r="D122" i="29"/>
  <c r="D124" i="29" s="1"/>
  <c r="C20" i="35" l="1"/>
  <c r="C108" i="29" l="1"/>
  <c r="C47" i="29"/>
  <c r="C68" i="29"/>
  <c r="E68" i="29" s="1"/>
  <c r="C70" i="29"/>
  <c r="C98" i="29" l="1"/>
  <c r="C46" i="29" l="1"/>
  <c r="E46" i="29" s="1"/>
  <c r="E98" i="29"/>
  <c r="C56" i="29"/>
  <c r="D16" i="35"/>
  <c r="E16" i="35" s="1"/>
  <c r="D17" i="34"/>
  <c r="E17" i="34" s="1"/>
  <c r="C21" i="37"/>
  <c r="E20" i="37"/>
  <c r="C20" i="37"/>
  <c r="K103" i="29" l="1"/>
  <c r="D17" i="57" l="1"/>
  <c r="C17" i="57"/>
  <c r="D17" i="37" l="1"/>
  <c r="C17" i="37"/>
  <c r="D17" i="36"/>
  <c r="C17" i="36"/>
  <c r="C16" i="35"/>
  <c r="C17" i="34"/>
  <c r="D17" i="33"/>
  <c r="E17" i="33" s="1"/>
  <c r="C17" i="33"/>
  <c r="C43" i="29"/>
  <c r="C40" i="29"/>
  <c r="C37" i="29"/>
  <c r="C34" i="29"/>
  <c r="C31" i="29"/>
  <c r="C27" i="29"/>
  <c r="C25" i="29"/>
  <c r="C15" i="29"/>
  <c r="C22" i="27"/>
  <c r="C19" i="27"/>
  <c r="C14" i="27"/>
  <c r="C11" i="27"/>
  <c r="E17" i="37" l="1"/>
  <c r="E21" i="37" s="1"/>
  <c r="D21" i="37"/>
  <c r="E20" i="35"/>
  <c r="D22" i="33"/>
  <c r="D20" i="35"/>
  <c r="C45" i="29"/>
  <c r="E45" i="29" s="1"/>
  <c r="C26" i="27"/>
  <c r="C13" i="29"/>
  <c r="E13" i="29" s="1"/>
  <c r="C102" i="29" l="1"/>
  <c r="C109" i="29"/>
  <c r="E102" i="29" l="1"/>
  <c r="V18" i="58"/>
  <c r="U724" i="60"/>
  <c r="V19" i="58" l="1"/>
  <c r="XFD18" i="58"/>
  <c r="U725" i="60"/>
  <c r="U727" i="60"/>
</calcChain>
</file>

<file path=xl/sharedStrings.xml><?xml version="1.0" encoding="utf-8"?>
<sst xmlns="http://schemas.openxmlformats.org/spreadsheetml/2006/main" count="2507" uniqueCount="709">
  <si>
    <t>Наименование</t>
  </si>
  <si>
    <t>РЗ</t>
  </si>
  <si>
    <t>ПР</t>
  </si>
  <si>
    <t>ЦСР</t>
  </si>
  <si>
    <t>ВР</t>
  </si>
  <si>
    <t>ОБРАЗОВАНИЕ</t>
  </si>
  <si>
    <t>Обеспечение деятельности муниципальных учреждений (оказание услуг) - средства местного бюджета</t>
  </si>
  <si>
    <t>Предоставление субсидий государственным (муниципальным)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</si>
  <si>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</si>
  <si>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</si>
  <si>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</si>
  <si>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</si>
  <si>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</si>
  <si>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Культура</t>
  </si>
  <si>
    <t>Обеспечение деятельности муниципальных учреждений (оказание услуг) - средства местного бджета</t>
  </si>
  <si>
    <t>Обеспечение деятельности муниципальных учреждений (оказание услуг)</t>
  </si>
  <si>
    <t>Обеспечение деятельности подведомственных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</si>
  <si>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</si>
  <si>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</si>
  <si>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</si>
  <si>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</si>
  <si>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111</t>
  </si>
  <si>
    <t>112</t>
  </si>
  <si>
    <t>119</t>
  </si>
  <si>
    <t>200</t>
  </si>
  <si>
    <t>Иные закупки товаров, работ и услуг для государственных (муниципальных) нужд</t>
  </si>
  <si>
    <t>240</t>
  </si>
  <si>
    <t>242</t>
  </si>
  <si>
    <t>244</t>
  </si>
  <si>
    <t>Иные бюджетные ассигнования</t>
  </si>
  <si>
    <t>800</t>
  </si>
  <si>
    <t>850</t>
  </si>
  <si>
    <t>Уплата налога на имущество организаций и земельного налога</t>
  </si>
  <si>
    <t>851</t>
  </si>
  <si>
    <t>852</t>
  </si>
  <si>
    <t>Другие вопросы в области культуры, кинематографии</t>
  </si>
  <si>
    <t>подпрограмма "Обеспечение реализации муниципальной программы и прочие мероприятия в сфере культуры"</t>
  </si>
  <si>
    <t>Расходы на выплаты персоналу государственных (муниципальных) органов</t>
  </si>
  <si>
    <t>120</t>
  </si>
  <si>
    <t>121</t>
  </si>
  <si>
    <t>122</t>
  </si>
  <si>
    <t>129</t>
  </si>
  <si>
    <t>подпрограмма "Развитие мер социальной поддержки отдельным категориям граждан"</t>
  </si>
  <si>
    <t>300</t>
  </si>
  <si>
    <t>310</t>
  </si>
  <si>
    <t>Обеспечение мер социальной поддержки ветеранов труда и тружеников тыла</t>
  </si>
  <si>
    <t>Социальное обеспечение и иные выплаты населению</t>
  </si>
  <si>
    <t>Публичные нормативные социальные выплаты гражданам</t>
  </si>
  <si>
    <t>313</t>
  </si>
  <si>
    <t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t>
  </si>
  <si>
    <t>Федеральный Закон от 12 января 1996 года № 8-ФЗ  "О погребении и похоронном деле"</t>
  </si>
  <si>
    <t>Создание условий для реализации муниципальной программы</t>
  </si>
  <si>
    <t>Социальное обеспечение населения</t>
  </si>
  <si>
    <t>подпрограмма "Социальная поддержка семьи и детей"</t>
  </si>
  <si>
    <t>Выплата ежемесячного пособия на ребенка</t>
  </si>
  <si>
    <t>подпрограмма "Обеспечение социальной поддержки граждан на оплату жилого помещения и коммунальных услуг"</t>
  </si>
  <si>
    <t>Предоставление гражданам субсидий на оплату жилого помещения и коммунальных услуг</t>
  </si>
  <si>
    <t>Другие вопросы в области социальной политики</t>
  </si>
  <si>
    <t>Подпрограмма "Обеспечение реализации муниципальной программы и прочие мероприятия"</t>
  </si>
  <si>
    <t>Обеспечение деятельности органов местного самоуправления</t>
  </si>
  <si>
    <t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</si>
  <si>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Межбюджетные трансферты</t>
  </si>
  <si>
    <t>Сельское хозяйство и рыболовство</t>
  </si>
  <si>
    <t>Руководство и управление в сфере установленных функций органов государственной власти Республики Тыва</t>
  </si>
  <si>
    <t>Муниципальная программа "Развитие сельского хозяйства"</t>
  </si>
  <si>
    <t>Подпрограмма "Устойчивое развитие сельских территорий"</t>
  </si>
  <si>
    <t>810</t>
  </si>
  <si>
    <t>Подпрограмма "Реализация мероприятий по развитию сельского хозяйства и расшение рынка сельскохозяйственной продукции"</t>
  </si>
  <si>
    <t>Дошкольное образование</t>
  </si>
  <si>
    <t xml:space="preserve">Обеспечение деятельности муниципальных учреждений (оказание услуг) - средства местного бюджета </t>
  </si>
  <si>
    <t xml:space="preserve">Обеспечение деятельности муниципальных тучреждений (оказание услуг) - средства республиканского бюджета </t>
  </si>
  <si>
    <t>Общее образование</t>
  </si>
  <si>
    <t>подпрограмма "Развитие общего образования"</t>
  </si>
  <si>
    <t>Подпрограмма "Отдых и оздоровление детей"</t>
  </si>
  <si>
    <t>Мероприятия по оздоровлению детей</t>
  </si>
  <si>
    <t>Другие вопросы в области образования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</si>
  <si>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</si>
  <si>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</si>
  <si>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</si>
  <si>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</si>
  <si>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</si>
  <si>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Уплата иных платежей</t>
  </si>
  <si>
    <t>853</t>
  </si>
  <si>
    <t>Резервные средства</t>
  </si>
  <si>
    <t>Резервные фонды</t>
  </si>
  <si>
    <t>Другие общегосударственные вопросы</t>
  </si>
  <si>
    <t xml:space="preserve">Программа "Создание благоприятных условий для ведения бизнеса" </t>
  </si>
  <si>
    <t>Субсидии гражданам на приобретение жилья</t>
  </si>
  <si>
    <t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t>
  </si>
  <si>
    <t>Мобилизационная и вневойсковая подготовка</t>
  </si>
  <si>
    <t>Дорожное хозяйство (дорожные фонды)</t>
  </si>
  <si>
    <t>Программа "Содержание и развитие муниципального хозяйства"</t>
  </si>
  <si>
    <t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t>
  </si>
  <si>
    <t>Программа "Развитие земельно-имущественных отношений и градостроительства на территории Овюрского кожууна Республики Тыва на 2016 - 2018 годы"</t>
  </si>
  <si>
    <t>Подпрограмма "Развитие землеустройства и градостроительства</t>
  </si>
  <si>
    <t>Мероприятия по подготовке документов территориального планирования</t>
  </si>
  <si>
    <t>Благоустройство</t>
  </si>
  <si>
    <t>Подпрограмма "Благоустройство"</t>
  </si>
  <si>
    <t>Благоустройство территории поселения</t>
  </si>
  <si>
    <t>Другие вопросы в области физической культуры и спорта</t>
  </si>
  <si>
    <t>Мероприятия в области поддержки молодых талантов</t>
  </si>
  <si>
    <t>Периодическая печать и издательства</t>
  </si>
  <si>
    <t>Финансовое управление Администрации Овюрского кожууна Республики Тыва</t>
  </si>
  <si>
    <t>500</t>
  </si>
  <si>
    <t>Субвенции</t>
  </si>
  <si>
    <t>530</t>
  </si>
  <si>
    <t>Дотации на выравнивание бюджетной обеспеченности субъектов Российской Федерации и муниципальных образований</t>
  </si>
  <si>
    <t>Дотации</t>
  </si>
  <si>
    <t>510</t>
  </si>
  <si>
    <t>511</t>
  </si>
  <si>
    <t>Прочие межбюджетные трансферты общего характера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</si>
  <si>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</si>
  <si>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закупку и доставку угля бюджетным учреждениям, расположенным в труднодоступных местностях с ограниченными сроками завоза грузов</t>
  </si>
  <si>
    <t xml:space="preserve">Сумма </t>
  </si>
  <si>
    <t>Подпрограмма "Молодежная политика Овюрского кожууна"</t>
  </si>
  <si>
    <t>(тыс. рублей)</t>
  </si>
  <si>
    <t>Код</t>
  </si>
  <si>
    <t xml:space="preserve"> 01 02 00 00 00 0000 000</t>
  </si>
  <si>
    <t>Кредиты кредитных организаций в валюте Российской Федерации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</si>
  <si>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</si>
  <si>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</si>
  <si>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</si>
  <si>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</si>
  <si>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</si>
  <si>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</si>
  <si>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</si>
  <si>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01 06 00 00 00 0000 000</t>
  </si>
  <si>
    <t>Всего</t>
  </si>
  <si>
    <t>к Решению Хурала представителей</t>
  </si>
  <si>
    <t>2</t>
  </si>
  <si>
    <t>1 00 00000 00 0000 000</t>
  </si>
  <si>
    <t>НАЛОГОВЫЕ И НЕНАЛОГОВЫЕ ДОХОДЫ</t>
  </si>
  <si>
    <t>1 03 00000 00 0000 000</t>
  </si>
  <si>
    <t>НАЛОГИ НА СОВОКУПНЫЙ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</si>
  <si>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</si>
  <si>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</si>
  <si>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</si>
  <si>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организаций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</si>
  <si>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</si>
  <si>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</si>
  <si>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</si>
  <si>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</si>
  <si>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ШТРАФЫ, САНКЦИИ, ВОЗМЕЩЕНИЕ УЩЕРБА</t>
  </si>
  <si>
    <t>1 17 00000 00 0000 000</t>
  </si>
  <si>
    <t>ПРОЧИЕ НЕНАЛОГОВЫЕ ДОХОДЫ</t>
  </si>
  <si>
    <t>БЕЗВОЗМЕЗДНЫЕ ПОСТУПЛЕНИЯ</t>
  </si>
  <si>
    <t>Дотации бюджетам муниципальных районов на выравнивание бюджетной обеспеченности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</si>
  <si>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</si>
  <si>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</si>
  <si>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РАСПРЕДЕЛЕНИЕ</t>
  </si>
  <si>
    <t>СОЦИАЛЬНАЯ ПОЛИТИКА</t>
  </si>
  <si>
    <t>612</t>
  </si>
  <si>
    <t>Субсидии бюджетным учреждениям на иные цели</t>
  </si>
  <si>
    <t>Субвенции бюджетам муниципальных районов на оплату жилищно-коммунальных услуг отдельным категориям граждан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</si>
  <si>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</si>
  <si>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Муниципальная программа "Социальная поддержка граждан в Овюрском кожууне"</t>
  </si>
  <si>
    <t>Программа "Развитие муниципальной службы муниципального района "Овюрский кожуун"Республики Тыва на 2018-2020 гг"</t>
  </si>
  <si>
    <t>Субсидии бюджетам бюджетной системы Российской Федерации (межбюджетные субсидии)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</si>
  <si>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</si>
  <si>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Субвенции бюджетам бюджетной системы Российской Федерации</t>
  </si>
  <si>
    <t>Иные межбюджетные трансферты</t>
  </si>
  <si>
    <t>540</t>
  </si>
  <si>
    <t>01 05 02 01 05 0000 510</t>
  </si>
  <si>
    <t>Приложение 5</t>
  </si>
  <si>
    <t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t>
  </si>
  <si>
    <t xml:space="preserve">Приложение 1 </t>
  </si>
  <si>
    <t xml:space="preserve">Сумма                     </t>
  </si>
  <si>
    <t>Иные источники внутреннего финансирования дефицита бюджета</t>
  </si>
  <si>
    <t>муниципального района "Овюрский кожуун Республики Тыва"</t>
  </si>
  <si>
    <t xml:space="preserve">"О  бюджете муниципального района "Овюрский кожуун" Республики Тыва </t>
  </si>
  <si>
    <t>01 02 00 00 05 0000 810</t>
  </si>
  <si>
    <t>Погашение бюджетами муниципальных районов кредитов от кредитных организаций в валюте Российской Федерации</t>
  </si>
  <si>
    <t>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</si>
  <si>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</si>
  <si>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 (на пополнение остатков средств на счетах кожуунного бюджета Республики Тыва)</t>
  </si>
  <si>
    <t>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</si>
  <si>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 (на пополнение остатков средств на счетах кожуунного бюджета Республики Тыва)</t>
  </si>
  <si>
    <t>01 05 02 01 05 0000 610</t>
  </si>
  <si>
    <t>Уменьшение прочих остатков денежных средств бюджетов муниципальных районов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</si>
  <si>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</si>
  <si>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</si>
  <si>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</si>
  <si>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</si>
  <si>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* 05 - бюджет муниципального района</t>
  </si>
  <si>
    <t>* 04 - бюджет городского округа</t>
  </si>
  <si>
    <t xml:space="preserve">ПОСТУПЛЕНИЯ ДОХОДОВ В БЮДЖЕТ МУНИЦИПАЛЬНОГО РАЙОНА </t>
  </si>
  <si>
    <t xml:space="preserve">Коды бюджетной классификации  </t>
  </si>
  <si>
    <t xml:space="preserve">      Наименование доходов </t>
  </si>
  <si>
    <t>1  01 02000 01 0000 110</t>
  </si>
  <si>
    <t>НАЛОГ НА ДОХОДЫ ФИЗИЧЕСКИХ ЛИЦ</t>
  </si>
  <si>
    <t>НАЛОГИ НА ТОВАРЫ (РАБОТЫ,  УСЛУГИ), РЕАЛИЗУЕМЫЕ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</si>
  <si>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</si>
  <si>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</si>
  <si>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</si>
  <si>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</si>
  <si>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</si>
  <si>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</si>
  <si>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</si>
  <si>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</si>
  <si>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1 05 00000 00 0000 000</t>
  </si>
  <si>
    <t>10503000010000110</t>
  </si>
  <si>
    <t>10504000020000110</t>
  </si>
  <si>
    <t>10600000000000000</t>
  </si>
  <si>
    <t>10602000020000110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</si>
  <si>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</si>
  <si>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</si>
  <si>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</si>
  <si>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</si>
  <si>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 xml:space="preserve"> 1 07 04000 01 0000 110</t>
  </si>
  <si>
    <t xml:space="preserve">Сборы за пользование объектами животного мира и за пользование объектами водных биологических ресурсов </t>
  </si>
  <si>
    <t>10800000000000000</t>
  </si>
  <si>
    <t xml:space="preserve"> 1 11 00000 00 0000 000</t>
  </si>
  <si>
    <t xml:space="preserve"> 1 12 00000 00 0000 000</t>
  </si>
  <si>
    <t xml:space="preserve">ПЛАТЕЖИ ПРИ ПОЛЬЗОВАНИИ ПРИРОДНЫМИ РЕСУРСАМИ </t>
  </si>
  <si>
    <t>1 12 01010 01 0000 120</t>
  </si>
  <si>
    <t>Плата за выбросы загрязняющих веществ в атмосферный воздух стационарными объектами</t>
  </si>
  <si>
    <t>1 12 01041 01 0000 120</t>
  </si>
  <si>
    <t>Плата за размещение отходов производства</t>
  </si>
  <si>
    <t xml:space="preserve"> 1 13 00000 00 0000 000</t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</si>
  <si>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</si>
  <si>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</si>
  <si>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1 13 02995 05 0000 130</t>
  </si>
  <si>
    <t>Прочие доходы от компенсации затрат бюджетов муниципальных районов</t>
  </si>
  <si>
    <t>Доходы от продажи земельных участков, находящихся в государственной и муниципальной собственности</t>
  </si>
  <si>
    <t xml:space="preserve"> 1 16 00000 00 0000 000</t>
  </si>
  <si>
    <t>1 17 05050 05 0000 180</t>
  </si>
  <si>
    <t>Прочие неналоговые доходы бюджетов муниципальных районов</t>
  </si>
  <si>
    <t>2 00 00000 00 0000 000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</si>
  <si>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</si>
  <si>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</si>
  <si>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</si>
  <si>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</t>
  </si>
  <si>
    <t>2 02 15001 05 0000 150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</si>
  <si>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</si>
  <si>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</si>
  <si>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2 02 20000 00 0000 150</t>
  </si>
  <si>
    <t>2 02 25097 05 0000 150</t>
  </si>
  <si>
    <t>2 02 25497 05 0000 150</t>
  </si>
  <si>
    <t>Субсидии бюджетам муниципальных районов на реализацию мероприятий по обеспечению жильем молодых семей</t>
  </si>
  <si>
    <t>2 02 25515 05 0000 150</t>
  </si>
  <si>
    <t>Субсидии бюджетам муниципальных районов на поддержку экономического и социального развития коренных малочисленных народов Севера, Сибири и Дальнего Востока</t>
  </si>
  <si>
    <t>2 02 25516 05 0000 150</t>
  </si>
  <si>
    <t>Субсидии бюджетам муниципальных районов на реализацию мероприятий по укреплению единства российской нации и этнокультурному развитию народов России</t>
  </si>
  <si>
    <t>2 02 25519 05 0000 150</t>
  </si>
  <si>
    <t>Субсидия бюджетам муниципальных районов на поддержку отрасли культуры</t>
  </si>
  <si>
    <t>2 02 25555 05 0000 150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</si>
  <si>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</si>
  <si>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2 02 25560 05 0000 150</t>
  </si>
  <si>
    <t>Субсидии бюджетам муниципальных районов на поддержку обустройства мест массового отдыха населения (городских парков)</t>
  </si>
  <si>
    <t>2 02 25567 05 0000 150</t>
  </si>
  <si>
    <t>Субсидии бюджетам муниципальных районов на реализацию мероприятий по устойчивому развитию сельских территорий</t>
  </si>
  <si>
    <t>2 02 29999 05 0000 150</t>
  </si>
  <si>
    <t>Прочие субсидии бюджетам муниципальных районов</t>
  </si>
  <si>
    <t>2 02 30000 00 0000 150</t>
  </si>
  <si>
    <t>2 02 30022 05 0000 150</t>
  </si>
  <si>
    <t>2 02 30013 05 0000 150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</si>
  <si>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</si>
  <si>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2 02 35118 05 0000 150</t>
  </si>
  <si>
    <t>2 02 35120 05 0000 150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</si>
  <si>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</si>
  <si>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</si>
  <si>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2 02 35250 05 0000 150</t>
  </si>
  <si>
    <t>2 02 35380 05 0000 150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</si>
  <si>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</si>
  <si>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2 02 35573 05 0000 150</t>
  </si>
  <si>
    <t>2 02 40000 00 0000 150</t>
  </si>
  <si>
    <t>2 02 40014 05 0000 150</t>
  </si>
  <si>
    <t xml:space="preserve">ИТОГО ДОХОДОВ </t>
  </si>
  <si>
    <t xml:space="preserve">                 "О  бюджете муниципального района "Овюрский кожуун" Республики Тыва </t>
  </si>
  <si>
    <t>Код главы</t>
  </si>
  <si>
    <t>Увеличение прочих остатков денежных средств бюджетов муниципальных районов</t>
  </si>
  <si>
    <t>№ п/п</t>
  </si>
  <si>
    <t>1.</t>
  </si>
  <si>
    <t>муниципальногорайона "Овюрский кожуун  Республики Тыва"</t>
  </si>
  <si>
    <t>Наименование поселения</t>
  </si>
  <si>
    <t>Солчур</t>
  </si>
  <si>
    <t>Саглы</t>
  </si>
  <si>
    <t>3</t>
  </si>
  <si>
    <t>Дус-Даг</t>
  </si>
  <si>
    <t>4</t>
  </si>
  <si>
    <t>Чаа-Суур</t>
  </si>
  <si>
    <t>5</t>
  </si>
  <si>
    <t>Сарыг-Холь</t>
  </si>
  <si>
    <t xml:space="preserve">ИТОГО </t>
  </si>
  <si>
    <t>муниципального района "Овюрский кожуун  Республики Тыва"</t>
  </si>
  <si>
    <t>2 02 30024 05 0000 150</t>
  </si>
  <si>
    <t>Субвенции на реализацию Закона Республики Тыва "О предоставлении субвенций 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организациях"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</si>
  <si>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</si>
  <si>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Субвенции на реализацию Закона Республики Тыва "О мерах социальной поддержки ветеранов труда и труженников тыла"</t>
  </si>
  <si>
    <t>Субвенции на реализацию полномочий по назначению и выплате ежемесячного пособия на ребенка</t>
  </si>
  <si>
    <t>Субвенции на реализацию Закона Республики Тыва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</si>
  <si>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 xml:space="preserve">Субвенция на обеспечение выполнения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</si>
  <si>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</si>
  <si>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</si>
  <si>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осуществление государственных полномочий по созданию, организации и обеспечению деятельности административных комиссий </t>
  </si>
  <si>
    <t xml:space="preserve">Субвенции на реализацию Закона Республики Тыва «О погребении и похоронном деле в Республике Тыва» 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</si>
  <si>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</si>
  <si>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оплату части затрат на транспортировку угля граждан, проживающих в труднодоступных населенных пунктах</t>
  </si>
  <si>
    <t>Подпрограмма "Обеспечение организаций жилищно-коммунального хозяйства специализированной техникой"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</si>
  <si>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</si>
  <si>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Прочие поступления от использования имущества, в собственности муниципальных районов (за исключением имущества муниципальных бюджетных и автономных учреждений, а также имущества муницпальных унитарных приедприятий, в том числе казенных)</t>
  </si>
  <si>
    <t>111 05010 00 0000 120</t>
  </si>
  <si>
    <t>111 09000 00 0000 120</t>
  </si>
  <si>
    <t xml:space="preserve"> 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</si>
  <si>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</si>
  <si>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Приложение 9</t>
  </si>
  <si>
    <t>Приложение 13</t>
  </si>
  <si>
    <t>Финансовый орган: Финансовое управление Администрации Овюрского кожууна Республики Тыва</t>
  </si>
  <si>
    <t xml:space="preserve">Единица измерения:  тыс руб </t>
  </si>
  <si>
    <t>КЭСР1</t>
  </si>
  <si>
    <t>КЭСР2</t>
  </si>
  <si>
    <t>операции сектора государст-венного управления</t>
  </si>
  <si>
    <t>ОБЩЕГОСУДАРСТВЕННЫЕ ВОПРОСЫ</t>
  </si>
  <si>
    <t>Функционирование Главы муниципального райлна, высшего должностного лица муниципального образования, его заместителей, местных администраций</t>
  </si>
  <si>
    <t>7800000000</t>
  </si>
  <si>
    <t>Обеспечение функционирования Главы муниципального района</t>
  </si>
  <si>
    <t>7800000111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</si>
  <si>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</si>
  <si>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</si>
  <si>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Функционирование представительного органа муниципального района Республики Тыва </t>
  </si>
  <si>
    <t>7900000000</t>
  </si>
  <si>
    <t>Обеспечение функционирования председателя представительного органа муниципального образования</t>
  </si>
  <si>
    <t>7900000111</t>
  </si>
  <si>
    <t>Обеспечение функционирования депутатов представительного органа муниципального района</t>
  </si>
  <si>
    <t>7900000112</t>
  </si>
  <si>
    <t>Обеспечение деятельности представительного органа местного самоуправления  (Расходы на выплаты персоналу в целях обеспечения выполнения функций муниципальными органами)</t>
  </si>
  <si>
    <t>7900000113</t>
  </si>
  <si>
    <t>Обеспечение деятельности представительного органа местного самоуправления (Закупка товаров, работ и услуг для обеспечения муниципальных нужд)</t>
  </si>
  <si>
    <t>7900000191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</si>
  <si>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</si>
  <si>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</si>
  <si>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</si>
  <si>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</si>
  <si>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Уплата налогов, сборов и иных платежей</t>
  </si>
  <si>
    <t>Уплата прочих налогов, сборов</t>
  </si>
  <si>
    <t>Иные выплаты персоналу государственных (муниципальных) органов, за исключением фонда оплаты труда</t>
  </si>
  <si>
    <t>Обеспечение функционирования высшего должностного лица муниципального района</t>
  </si>
  <si>
    <t>7800000112</t>
  </si>
  <si>
    <t>Обеспечение функционирования местной администрации (Закупка товаров, работ и услуг для обеспечения муниципальных нужд)</t>
  </si>
  <si>
    <t>7800000194</t>
  </si>
  <si>
    <t>Судебная система</t>
  </si>
  <si>
    <t>Непрограммные расходы на реализацию переданных полномочий Российской Федерации и субъекта Российской Федерации</t>
  </si>
  <si>
    <t>9900000000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</si>
  <si>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</si>
  <si>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</si>
  <si>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8900000000</t>
  </si>
  <si>
    <t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t>
  </si>
  <si>
    <t>8900000110</t>
  </si>
  <si>
    <t>8900000190</t>
  </si>
  <si>
    <t>Обеспечение деятельности органов местного самоуправления (Иные выплаты персоналу муниципальных органов, за исключением фонда оплаты труда)</t>
  </si>
  <si>
    <t>8900000870</t>
  </si>
  <si>
    <t>Обеспечение деятельности органов местного самоуправления, осуществляющих функции финансового (финансово-бюджетного) надзора (контроля)</t>
  </si>
  <si>
    <t>9300000000</t>
  </si>
  <si>
    <t>Функционирование контрольно-счетных органов (Расходы на выплаты персоналу в целях обеспечения выполнения функций муниципальными органами)</t>
  </si>
  <si>
    <t>9300000110</t>
  </si>
  <si>
    <t>Функционирование контрольно-счетных органов (Расходы на выплаты персоналу в целях обеспечения выполнения функций муниципальными органами ИНСПЕКТОР)</t>
  </si>
  <si>
    <t>9300000120</t>
  </si>
  <si>
    <t>Функционирование контрольно-счетных органов (Закупка товаров, работ и услуг для обеспечения муниципальных нужд)</t>
  </si>
  <si>
    <t>9300000190</t>
  </si>
  <si>
    <t>Непрограммные расходы по предоставлению межбюджетных трансфертов и резервные фонды</t>
  </si>
  <si>
    <t>9700000000</t>
  </si>
  <si>
    <t>Резервный фонд администрации Овюрского кожууна</t>
  </si>
  <si>
    <t>9700004000</t>
  </si>
  <si>
    <t>870</t>
  </si>
  <si>
    <t>Муниципальная программа "Безопасность Овюрского кожууна на 2016-2018 годы"</t>
  </si>
  <si>
    <t>0200000000</t>
  </si>
  <si>
    <t>подпрограмма "Профилактика правонарушений"</t>
  </si>
  <si>
    <t>0220000000</t>
  </si>
  <si>
    <t>Основное мероприятие: "Осуществление отдельных государственных полномочий по профилактике безнадзорности и правонарушений несовершеннолетних"</t>
  </si>
  <si>
    <t>0220104016</t>
  </si>
  <si>
    <t>Муниципальная программа "Профилактика социально-значимых заболеваний, вакцинопрофилактика в Овюрском кожууне на 2016-2018 годы"</t>
  </si>
  <si>
    <t>0600000000</t>
  </si>
  <si>
    <t>0600104008</t>
  </si>
  <si>
    <t>Обеспечение хозяйственного обслуживания в целях функционирования органов местного самоуправления</t>
  </si>
  <si>
    <t>7800000114</t>
  </si>
  <si>
    <t>Обеспечение хозяйственного обслуживания в целях функционированияорганов местного самоуправления</t>
  </si>
  <si>
    <t>8900000140</t>
  </si>
  <si>
    <t>Осуществление государственных полномочий по установлению запрета на розничную продажу алкогольной продукции в Республике Тыва</t>
  </si>
  <si>
    <t>9900076050</t>
  </si>
  <si>
    <t>Осуществление государственных полномочий по созданию, организации и обеспечению деятельности административных комиссий</t>
  </si>
  <si>
    <t>9900076130</t>
  </si>
  <si>
    <t>НАЦИОНАЛЬНАЯ ОБОРОНА</t>
  </si>
  <si>
    <t>Субвенции на осуществление первичного воинского учета на территориях, где отсутствуют военные комиссариаты</t>
  </si>
  <si>
    <t>9900051180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</si>
  <si>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</si>
  <si>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</si>
  <si>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</si>
  <si>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</si>
  <si>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</si>
  <si>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деятельности единой дежурной диспетчерской службы (ЕДДС)</t>
  </si>
  <si>
    <t>9500000000</t>
  </si>
  <si>
    <t>Расходы на выплаты по оплате труда работников</t>
  </si>
  <si>
    <t>9500000110</t>
  </si>
  <si>
    <t xml:space="preserve">Расходы на обеспечение функций </t>
  </si>
  <si>
    <t>9500000190</t>
  </si>
  <si>
    <t>НАЦИОНАЛЬНАЯ ЭКОНОМИКА</t>
  </si>
  <si>
    <t>0400000000</t>
  </si>
  <si>
    <t>0420000000</t>
  </si>
  <si>
    <t>Поддержка предприятий</t>
  </si>
  <si>
    <t>0420170060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</si>
  <si>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</si>
  <si>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0300000000</t>
  </si>
  <si>
    <t>0320000000</t>
  </si>
  <si>
    <t>0320107505</t>
  </si>
  <si>
    <t>Другие вопросы в области национальной экономики</t>
  </si>
  <si>
    <t>1000000000</t>
  </si>
  <si>
    <t>1010000000</t>
  </si>
  <si>
    <t>1010175030</t>
  </si>
  <si>
    <t>ЖИЛИЩНО-КОММУНАЛЬНОЕ ХОЗЯЙСТВО</t>
  </si>
  <si>
    <t>0310000000</t>
  </si>
  <si>
    <t>0310107011</t>
  </si>
  <si>
    <t xml:space="preserve">Муниципальная программа "Развитие образования Овюрского кожууна </t>
  </si>
  <si>
    <t>0700000000</t>
  </si>
  <si>
    <t>подпрограмма "Развитие дошкольного образования"</t>
  </si>
  <si>
    <t>0710000000</t>
  </si>
  <si>
    <t>0710100059</t>
  </si>
  <si>
    <t>Предоставление субсидий бюджетным, автономным учреждениям и иным некоммерческим организациям</t>
  </si>
  <si>
    <t>0710276020</t>
  </si>
  <si>
    <t>0720000000</t>
  </si>
  <si>
    <t>0720100059</t>
  </si>
  <si>
    <t>0720276020</t>
  </si>
  <si>
    <t>Дополнительное образование детей</t>
  </si>
  <si>
    <t>подпрограмма "Развитие дополнительного образования"</t>
  </si>
  <si>
    <t>0730000000</t>
  </si>
  <si>
    <t>0730100059</t>
  </si>
  <si>
    <t>1100000000</t>
  </si>
  <si>
    <t>1100200020</t>
  </si>
  <si>
    <t>Молодежная политика</t>
  </si>
  <si>
    <t>0740000000</t>
  </si>
  <si>
    <t>0740175040</t>
  </si>
  <si>
    <t>подпрограмма "Обеспечение реализации муниципальной программы и прочие мероприятия в сфере образования"</t>
  </si>
  <si>
    <t>0760000000</t>
  </si>
  <si>
    <t>0760120419</t>
  </si>
  <si>
    <t>0760200019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</si>
  <si>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</si>
  <si>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9900076100</t>
  </si>
  <si>
    <t>КУЛЬТУРА, КИНЕМАТОГРАФИЯ</t>
  </si>
  <si>
    <t>Муниципальная программа "Развитие культуры Овюрского кожууна</t>
  </si>
  <si>
    <t>0800000000</t>
  </si>
  <si>
    <t>подпрограмма "Библиотечное обслуживание населения"</t>
  </si>
  <si>
    <t>0810000000</t>
  </si>
  <si>
    <t>0810100059</t>
  </si>
  <si>
    <t>подпрограмма "Организация досуга и предоставление услуг организаций культуры"</t>
  </si>
  <si>
    <t>0820000000</t>
  </si>
  <si>
    <t>0820100059</t>
  </si>
  <si>
    <t>0820299190</t>
  </si>
  <si>
    <t>Льготы сельским специалистам по жилищно-коммунальным услугам</t>
  </si>
  <si>
    <t>9900076040</t>
  </si>
  <si>
    <t>0830000000</t>
  </si>
  <si>
    <t>Разработка нормативно-правовых, методических и иных документов, направленных на эффективное решение задач</t>
  </si>
  <si>
    <t>0830120419</t>
  </si>
  <si>
    <t xml:space="preserve">Обеспечение организационных, информационных и методических условий </t>
  </si>
  <si>
    <t>0830200019</t>
  </si>
  <si>
    <t>0100000000</t>
  </si>
  <si>
    <t>0110000000</t>
  </si>
  <si>
    <t>Пособия, компенсации, меры социальной поддержки по публичным нормативным обязательствам</t>
  </si>
  <si>
    <t>0110176060</t>
  </si>
  <si>
    <t>0110376110</t>
  </si>
  <si>
    <t>0110476120</t>
  </si>
  <si>
    <t>0110607020</t>
  </si>
  <si>
    <t>0120000000</t>
  </si>
  <si>
    <t>0120176070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</si>
  <si>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</si>
  <si>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0120253800</t>
  </si>
  <si>
    <t>0130000000</t>
  </si>
  <si>
    <t>Субвенции на оплату жилищно-коммунальных услуг отдельным категориям граждан</t>
  </si>
  <si>
    <t>0130152500</t>
  </si>
  <si>
    <t>0130276030</t>
  </si>
  <si>
    <t>0410000000</t>
  </si>
  <si>
    <t>Расходы на обеспечение мероприятий по улучшению жилищных условий граждан, молодых семей и молодых специалистов, проживающих и работающих в сельской местности</t>
  </si>
  <si>
    <t>0410172000</t>
  </si>
  <si>
    <t>Социальные выплаты гражданам, кроме публичных нормативных социальных выплат</t>
  </si>
  <si>
    <t>320</t>
  </si>
  <si>
    <t>322</t>
  </si>
  <si>
    <t>Муниципальная программа "Совершенствование молодежной политики  и развитие физической культуры и спорта Овюрского кожууна на 2016-2018 годы"</t>
  </si>
  <si>
    <t>0500000000</t>
  </si>
  <si>
    <t>подпрограмма "Развитие физической культуры и спорта"</t>
  </si>
  <si>
    <t>0520000000</t>
  </si>
  <si>
    <t>подпрограмма "Социальная поддержка по оплате коммунальных услуг педагогическим работникам работающим и проживающим в сельской местности"</t>
  </si>
  <si>
    <t>0770000000</t>
  </si>
  <si>
    <t>0770176140</t>
  </si>
  <si>
    <t>Охрана семьи и детства</t>
  </si>
  <si>
    <t>0710376090</t>
  </si>
  <si>
    <t>0140000000</t>
  </si>
  <si>
    <t>0140100019</t>
  </si>
  <si>
    <t>0140276040</t>
  </si>
  <si>
    <t>ФИЗИЧЕСКАЯ КУЛЬТУРА И СПОРТ</t>
  </si>
  <si>
    <t>0510000000</t>
  </si>
  <si>
    <t>0510107020</t>
  </si>
  <si>
    <t>0520107250</t>
  </si>
  <si>
    <t>СРЕДСТВА МАССОВОЙ ИНФОРМАЦИИ</t>
  </si>
  <si>
    <t>Обеспечение деятельности (оказание услуг)  учреждений средств массовой информации</t>
  </si>
  <si>
    <t>7800040060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</si>
  <si>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</si>
  <si>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</t>
  </si>
  <si>
    <t>9700020010</t>
  </si>
  <si>
    <t>9900070020</t>
  </si>
  <si>
    <t>9900070060</t>
  </si>
  <si>
    <t xml:space="preserve">                                                                                                                             ИТОГО:</t>
  </si>
  <si>
    <t xml:space="preserve">ВЕДОМСТВЕННАЯ СТРУКТУРА РАСХОДОВ		</t>
  </si>
  <si>
    <t>Код по бюджетной классификации</t>
  </si>
  <si>
    <t>ГЛАВА</t>
  </si>
  <si>
    <t>Муниципальное учреждение Отдел культуры и по делам национальностей Овюрского кожууна Республики Тыва</t>
  </si>
  <si>
    <t>Управление труда и социального развития Овюрского кожууна Республики Тыва</t>
  </si>
  <si>
    <t>Овюрское управление сельского хозяйства и продовольствия Республики Тыва</t>
  </si>
  <si>
    <t>Муниципальное учреждение Управление образованием Овюрского кожууна</t>
  </si>
  <si>
    <t>Хурал представителей Овюрского кожууна Республики Тыва</t>
  </si>
  <si>
    <t>Администрация Овюрского кожууна Республики Тыва</t>
  </si>
  <si>
    <t/>
  </si>
  <si>
    <t>(расшифровка подписи)</t>
  </si>
  <si>
    <t xml:space="preserve">РАСПРЕДЕЛЕНИЕ БЮДЖЕТНЫХ АССИГНОВАНИЙ ПО ЦЕЛЕВЫМ									</t>
  </si>
  <si>
    <t xml:space="preserve">СТАТЬЯМ (МУНИЦИПАЛЬНЫМ ПРОГРАММАМ),					</t>
  </si>
  <si>
    <t xml:space="preserve">ГРУППАМ ВИДОВ РАСХОДОВ, РАЗДЕЛАМ, ПОДРАЗДЕЛАМ КЛАССИФИКАЦИИ РАСХОДОВ					</t>
  </si>
  <si>
    <t xml:space="preserve">                 "О  бюджете муниципального района "Овюрский кожуун" Республики Тыва</t>
  </si>
  <si>
    <t>Приложение 11</t>
  </si>
  <si>
    <t>на 2020 год и на плановый период 2021 и 2022 годов"</t>
  </si>
  <si>
    <t xml:space="preserve"> субвенций на осуществление государственных полномочий по установлению запрета на розничную продажу алкогольной продукции в Республике Тыва бюджетам поселений на 2020 год и на плановый период 2021 и 2022 годов</t>
  </si>
  <si>
    <t xml:space="preserve"> субвенций на осуществление первичного воинского учета на территориях, где отсутствуют военные комиссариаты бюджетам поселений на 2020 год и на плановый период 2021 и 2022 годов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</si>
  <si>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</si>
  <si>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2 02 25466 05 0000 150</t>
  </si>
  <si>
    <t>Субсидии бюджетам муниципальных районов на поддержку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</t>
  </si>
  <si>
    <t>2 02 25576 05 0000 150</t>
  </si>
  <si>
    <t>Субсидии бюджетам муниципальных районов на обеспечение комплексного развития сельских территорий</t>
  </si>
  <si>
    <t>Субсидии бюджетам муниципального района на реализацию мероприятий по обеспечению жильем молодых семей</t>
  </si>
  <si>
    <t>Субвенции на организацию отдыха и оздоровления детей</t>
  </si>
  <si>
    <t>Сумма</t>
  </si>
  <si>
    <t>0900000000</t>
  </si>
  <si>
    <t>Реализация мероприятий направленных на создание условий для развития предпринимательства</t>
  </si>
  <si>
    <t>0910000000</t>
  </si>
  <si>
    <t>0910104014</t>
  </si>
  <si>
    <t>Муниципальная программа "Профилактика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 на 2020-2022 годы"</t>
  </si>
  <si>
    <t>1200000000</t>
  </si>
  <si>
    <t>Муниципальная программа " Совершенствование и развитие гражданской обороны, защиты населения и территорий от чрезвычайных ситуаций природного и техногенного характера на территории муниципального района "Овюрский кожуун" РТ на 2020-2022 г"</t>
  </si>
  <si>
    <t>1400000000</t>
  </si>
  <si>
    <t>Основное направление "Обеспечение безопасности населения и территорий муниципального района "Овюрский кожуун"РТ"</t>
  </si>
  <si>
    <t>1400004000</t>
  </si>
  <si>
    <t>Другие вопросы в области национальной безопасности и правоохранительной деятельности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</si>
  <si>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</si>
  <si>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813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</si>
  <si>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</si>
  <si>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072E250970</t>
  </si>
  <si>
    <t>Поддержка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</t>
  </si>
  <si>
    <t>08201L4660</t>
  </si>
  <si>
    <t>ЗДРАВООХРАНЕНИЕ</t>
  </si>
  <si>
    <t>Другие вопросы в области здравоохранения</t>
  </si>
  <si>
    <t>Пособия, компенсации и иные социальные выплаты гражданам, кроме публичных нормативных обязательств</t>
  </si>
  <si>
    <t>321</t>
  </si>
  <si>
    <t>Обеспечение комплексного развития сельских территорий</t>
  </si>
  <si>
    <t>0430000000</t>
  </si>
  <si>
    <t>04301L5760</t>
  </si>
  <si>
    <t>"Обеспечение жильем молодых семей"</t>
  </si>
  <si>
    <t>05201L4970</t>
  </si>
  <si>
    <t>Осуществление ежемесячной выплаты в связи с рождением (усыновлением) первого ребенка</t>
  </si>
  <si>
    <t>012P155730</t>
  </si>
  <si>
    <t>Иные дотации</t>
  </si>
  <si>
    <t>Дотации на поддержку мер по обеспечению сбалансированности бюджетов</t>
  </si>
  <si>
    <t>9700020020</t>
  </si>
  <si>
    <t>512</t>
  </si>
  <si>
    <t xml:space="preserve">ПО РАЗДЕЛАМ, ПОДРАЗДЕЛАМ, ЦЕЛЕВЫМ СТАТЬЯМ (ГОСУДАРСТВЕННЫМ ПРОГРАММАМ РЕСПУБЛИКИ ТЫВА И НЕПРОГРАММНЫМ НАПРАВЛЕНИЯМ ДЕЯТЕЛЬНОСТИ), ГРУППАМ ВИДОВ РАСХОДОВ КЛАССИФИКАЦИИ РАСХОДОВ бюджета муниципального района "Овюрский кожуун" Республики Тыва </t>
  </si>
  <si>
    <t>ВидПлана</t>
  </si>
  <si>
    <t>ИТОГО:</t>
  </si>
  <si>
    <t>на 2021 год и на плановый период 2022 и 2023 годов"</t>
  </si>
  <si>
    <t>Источники внутреннего финансирования дефицита  бюджета муниципального района             "Овюрский кожуун" Республики Тыва на 2021 год</t>
  </si>
  <si>
    <t>"ОВЮРСКИЙ КОЖУУН" РЕСПУБЛИКИ ТЫВА НА 2021 ГОД</t>
  </si>
  <si>
    <t>Субсидии бюджетам муниципальных районов на реализацию программ формирования современной городской среды</t>
  </si>
  <si>
    <t>2 02 35084 05 0000 150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</si>
  <si>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</si>
  <si>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2 02 35302 05 0000 150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</si>
  <si>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</si>
  <si>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2 02 45303 05 0000 150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</si>
  <si>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на 2020 год</t>
  </si>
  <si>
    <t>2 02 49999 05 0000 150</t>
  </si>
  <si>
    <t>дотации на выравнивание бюджетной обеспеченности бюджетам поселений на 2021 год и на плановый период 2022 и 2023 годов</t>
  </si>
  <si>
    <t>дотации бюджетам сельских поселений на поддержку мер по обеспечению сбалансированности бюджетов на 2021 год и на плановый период 2022 и 2023 годов</t>
  </si>
  <si>
    <t>иные межбюджетные трансферты 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 бюджетам поселений на 2021 год и на плановый период 2022 и 2023 годов</t>
  </si>
  <si>
    <t>иные межбюджетные трансферты на закупку и доставку угля для казенных, бюджетных и автономных учреждений расположенных в труднодоступных населенных пунктах бюджетам поселений на 2021 год и на плановый период 2022и 2023 годов</t>
  </si>
  <si>
    <t>10501011011000110.</t>
  </si>
  <si>
    <t>Единый налог при упрощенке с доходов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</si>
  <si>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</si>
  <si>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за счет средств резервного фонда Правительства РФ</t>
  </si>
  <si>
    <t>2 02 35469 050000 150</t>
  </si>
  <si>
    <t>Субвенции бюджетам муниципальных районов на проведение Всероссийской переписи населения 2020 года</t>
  </si>
  <si>
    <t>Субвенции бюджетам муниципальных районов на осуществление ежемесячных выплат на детей в возрасте от трех до семи лет включительно, за счет средств резервного фонда Правительства РФ</t>
  </si>
  <si>
    <t>Иные межбюджетные трансферты на содействие достижению и (или) поощрения достижения наилучших значений ключевых показателей социально- экономического развития городских округов и муниципальных районов Республики Тыва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</si>
  <si>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</si>
  <si>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</si>
  <si>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>фп-</t>
  </si>
  <si>
    <t>Субсидии бюджетам муниципальных районов на корректировку генеральных планов муниципальных образований</t>
  </si>
  <si>
    <t>РзПр1</t>
  </si>
  <si>
    <t>РзПр2</t>
  </si>
  <si>
    <t>Обеспечение деятельности представительного органа местного самоуправления (Иные выплаты персоналу муниципальных органов, за исключением фонда оплаты труда)</t>
  </si>
  <si>
    <t>7900000870</t>
  </si>
  <si>
    <t>Функционирование контрольно-счетных органов (Иные выплаты персоналу муниципальных органов, за исключением фонда оплаты труда)</t>
  </si>
  <si>
    <t>9300000870</t>
  </si>
  <si>
    <t>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</t>
  </si>
  <si>
    <t>1200003150</t>
  </si>
  <si>
    <t>Субвенции на проведение Всероссийской переписи населения 2020 года</t>
  </si>
  <si>
    <t>9900054690</t>
  </si>
  <si>
    <t>Субсидии на оказание финансовой поддержки при исполнении расходных обязательств, связанных с реализацией губернаторского проекта "Новая жизнь" ("Чаа Сорук")</t>
  </si>
  <si>
    <t>0420175030</t>
  </si>
  <si>
    <t>0430176140</t>
  </si>
  <si>
    <t>Субсидии на корректировку генеральных планов</t>
  </si>
  <si>
    <t>1010170310</t>
  </si>
  <si>
    <t>Жилищное хозяйство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</si>
  <si>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</si>
  <si>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</si>
  <si>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</si>
  <si>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</si>
  <si>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</si>
  <si>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</si>
  <si>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Коммунальное хозяйство</t>
  </si>
  <si>
    <t>Обеспечение специализированной техникой</t>
  </si>
  <si>
    <t>03200L5080</t>
  </si>
  <si>
    <t>Реализация программ формирования современной городской среды</t>
  </si>
  <si>
    <t>031F255550</t>
  </si>
  <si>
    <t>Муниципальная программа "Профилактика безнадзорности и правонарушений несовершеннолетних в Овюрском кожууне на 2021-2023 годы"</t>
  </si>
  <si>
    <t>1500000000</t>
  </si>
  <si>
    <t>Принятие мер по совершенствованию нормативно- правового регулирования в сфере профилактики безнадзорности и правонарушений несовершеннолетних</t>
  </si>
  <si>
    <t>1500103010</t>
  </si>
  <si>
    <t>Муниципальная программа "Реализация государственной национальной политики РФ в Овюрском кожууте Республики Тыва  на 2021-2023 годы"</t>
  </si>
  <si>
    <t>1600000000</t>
  </si>
  <si>
    <t>Организация мероприятий в сфере государственной национальной политики</t>
  </si>
  <si>
    <t>1600002000</t>
  </si>
  <si>
    <t>Подпрограмма "Развитие туризма на территории Овюрского кожууна"</t>
  </si>
  <si>
    <t>0840000000</t>
  </si>
  <si>
    <t>Реализация мер по развитию турризма на ерритории Овюрского кожууна РТ</t>
  </si>
  <si>
    <t>0840047000</t>
  </si>
  <si>
    <t>подпрограмма "Народный театр" Овюрского кожууна</t>
  </si>
  <si>
    <t>0850000000</t>
  </si>
  <si>
    <t>0850000110</t>
  </si>
  <si>
    <t>01202L3020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</si>
  <si>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</si>
  <si>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012P150840</t>
  </si>
  <si>
    <t>РАСПРЕДЕЛЕНИЕ БЮДЖЕТНЫХ АССИГНОВАНИЙ НА 2021 ГОД</t>
  </si>
  <si>
    <t xml:space="preserve"> бюджета муниципального района "Овюрский кожуун" Республики Тыва на 2021 год </t>
  </si>
  <si>
    <t xml:space="preserve"> бюджета муниципального района "Овюрский кожуун" Республики Тыва НА 2021 ГОД										</t>
  </si>
  <si>
    <t>Ханд</t>
  </si>
  <si>
    <t>Солч</t>
  </si>
  <si>
    <t>Сагл</t>
  </si>
  <si>
    <t>ДД</t>
  </si>
  <si>
    <t>ЧС</t>
  </si>
  <si>
    <t>СХ</t>
  </si>
  <si>
    <t>лок</t>
  </si>
  <si>
    <t>жку</t>
  </si>
  <si>
    <t>яс субв</t>
  </si>
  <si>
    <t>тех</t>
  </si>
  <si>
    <t>сол</t>
  </si>
  <si>
    <t>чс</t>
  </si>
  <si>
    <t>ач</t>
  </si>
  <si>
    <t>чеч</t>
  </si>
  <si>
    <t>хун</t>
  </si>
  <si>
    <t>дам</t>
  </si>
  <si>
    <t>салг</t>
  </si>
  <si>
    <t>чел</t>
  </si>
  <si>
    <t>шол</t>
  </si>
  <si>
    <t>Исполнено</t>
  </si>
  <si>
    <t>% исполения</t>
  </si>
  <si>
    <t>10502010020000110.</t>
  </si>
  <si>
    <t>Единый налог на вмененный доход</t>
  </si>
  <si>
    <t>2 02 2530405 0000 150</t>
  </si>
  <si>
    <t>Субсидии бюджетам муниципальных районов наорганизацию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</si>
  <si>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ДОХОДЫ ОТ ОКАЗАНИЯ ПЛАТНЫХ УСЛУГ  И КОМПЕНСАЦИИ ЗАТРАТ ГОСУДАРСТВА</t>
  </si>
  <si>
    <t xml:space="preserve"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</si>
  <si>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07203L3030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</si>
  <si>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</si>
  <si>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07701L3040</t>
  </si>
  <si>
    <t>Расходы по коммунальным услугам</t>
  </si>
  <si>
    <t>247</t>
  </si>
  <si>
    <t>Иные выплаты населению</t>
  </si>
  <si>
    <t>360</t>
  </si>
  <si>
    <t>Приложение 2</t>
  </si>
  <si>
    <t>Приложение 3</t>
  </si>
  <si>
    <t>Приложение 4</t>
  </si>
  <si>
    <t>Приложение 6</t>
  </si>
  <si>
    <t>Приложение 7</t>
  </si>
  <si>
    <t>Приложение 8</t>
  </si>
  <si>
    <t>Приложение 10</t>
  </si>
  <si>
    <t>Приложение 12</t>
  </si>
  <si>
    <t>10601000020000110</t>
  </si>
  <si>
    <t>Налог на имущество с физичексих лиц</t>
  </si>
  <si>
    <t>10606000020000110</t>
  </si>
  <si>
    <t>Земельный налог</t>
  </si>
  <si>
    <t>,</t>
  </si>
  <si>
    <t>ИСПОЛНЕНИЕ</t>
  </si>
  <si>
    <t>(тыс.рублей)</t>
  </si>
  <si>
    <t>Основание</t>
  </si>
  <si>
    <t>КОСГУ</t>
  </si>
  <si>
    <t>Кому направлено</t>
  </si>
  <si>
    <t>Наименование мероприятий</t>
  </si>
  <si>
    <t>Профинансировано</t>
  </si>
  <si>
    <t xml:space="preserve"> Распоряжение Администрации № 38 от 09.02 2018 г</t>
  </si>
  <si>
    <t>Администрация Овюрского кожууна</t>
  </si>
  <si>
    <t xml:space="preserve">Приобретение ГСМ </t>
  </si>
  <si>
    <t>Распоряжение Администрации № 164 от 30.05 2018 г</t>
  </si>
  <si>
    <t>Приобретение ГСМ 600 литр (дизельное топливо)</t>
  </si>
  <si>
    <t>Распоряжение Администрации № 168 "б" от 01.06 2018 г</t>
  </si>
  <si>
    <t>ООО "ДРСУч"</t>
  </si>
  <si>
    <t>Приобретение ГСМ 1140 литр (дизельное топливо)</t>
  </si>
  <si>
    <t>Распоряжение Администрации № 239 "а" от 25.07 2018 г</t>
  </si>
  <si>
    <t>Приобретение ГСМ 576 литр (дизельное топливо)</t>
  </si>
  <si>
    <t>Материальная помощь</t>
  </si>
  <si>
    <t>ВСЕГО</t>
  </si>
  <si>
    <t>средств резервного фонда за 2021 год</t>
  </si>
  <si>
    <t>Распоряжение Администрации № 8 от 19.01.2021 г</t>
  </si>
  <si>
    <t>материальная помощь Тюлюш Д-Х.А. на лечение сына Тюлюш С.Ш.</t>
  </si>
  <si>
    <t>Распоряжение Администрации № 38 от 018.02.2021 г</t>
  </si>
  <si>
    <t>материальная помощь Ооржак Ч.В. На лечение дочери Ооржак У-Ч. В. В г. Москва</t>
  </si>
  <si>
    <t>Распоряжение Администрации № 63 от 17.03.2021 г</t>
  </si>
  <si>
    <t>материальная помощь Ховалыг А.А. на лечение сына Ховалыг А-С. А. в медицинском учреждении за пределами Республики Тыва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</si>
</sst>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&quot;Да&quot;;&quot;Да&quot;;&quot;Нет&quot;"/>
    <numFmt numFmtId="167" formatCode="_(* #,##0.00_);_(* \(#,##0.00\);_(* &quot;-&quot;??_);_(@_)"/>
    <numFmt numFmtId="168" formatCode="#,##0.0"/>
    <numFmt numFmtId="169" formatCode="#,##0.0_ ;[Red]\-#,##0.0\ "/>
    <numFmt numFmtId="170" formatCode="#,##0.00_ ;[Red]\-#,##0.00\ "/>
    <numFmt numFmtId="171" formatCode="[$-F800]dddd\,\ mmmm\ dd\,\ yyyy"/>
    <numFmt numFmtId="172" formatCode="#,##0.000_ ;[Red]\-#,##0.000\ "/>
    <numFmt numFmtId="173" formatCode="0.0"/>
    <numFmt numFmtId="174" formatCode="0000"/>
    <numFmt numFmtId="175" formatCode="0000000000"/>
    <numFmt numFmtId="176" formatCode="000"/>
    <numFmt numFmtId="177" formatCode="00;[Red]\-00;&quot;&quot;"/>
    <numFmt numFmtId="178" formatCode="0000000;[Red]\-0000000;&quot;&quot;"/>
    <numFmt numFmtId="179" formatCode="000;[Red]\-000;&quot;&quot;"/>
    <numFmt numFmtId="180" formatCode="##0.0;[Red]\-##0.0;0.0"/>
    <numFmt numFmtId="181" formatCode="#,##0.00;[Red]\-#,##0.00;0.00"/>
    <numFmt numFmtId="182" formatCode="#,##0.00000"/>
    <numFmt numFmtId="183" formatCode="#,##0.000000"/>
    <numFmt numFmtId="184" formatCode="#,##0.0000"/>
    <numFmt numFmtId="185" formatCode="0.00000"/>
    <numFmt numFmtId="187" formatCode="##0.0000;[Red]\-##0.0000;0.0000"/>
    <numFmt numFmtId="188" formatCode="0.0000_ ;[Red]\-0.0000\ "/>
    <numFmt numFmtId="189" formatCode="#,##0.0000000_ ;[Red]\-#,##0.0000000\ "/>
    <numFmt numFmtId="190" formatCode="0.0_ ;[Red]\-0.0\ "/>
    <numFmt numFmtId="191" formatCode="0.000000_ ;[Red]\-0.000000\ "/>
    <numFmt numFmtId="192" formatCode="0.0000000"/>
    <numFmt numFmtId="193" formatCode="#,##0_ ;[Red]\-#,##0\ "/>
    <numFmt numFmtId="194" formatCode="#,##0.00000_ ;[Red]\-#,##0.00000\ "/>
    <numFmt numFmtId="200" formatCode="0_ ;[Red]\-0\ "/>
  </numFmts>
  <fonts count="6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1"/>
      <name val="Arial Cyr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0"/>
      <name val="Arial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i/>
      <sz val="11"/>
      <color indexed="8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>
      <alignment horizontal="right" vertical="top"/>
    </xf>
    <xf numFmtId="0" fontId="11" fillId="0" borderId="4" applyNumberFormat="0">
      <alignment horizontal="right" vertical="top"/>
    </xf>
    <xf numFmtId="0" fontId="11" fillId="21" borderId="4" applyNumberFormat="0">
      <alignment horizontal="right" vertical="top"/>
    </xf>
    <xf numFmtId="164" fontId="3" fillId="0" borderId="0" applyFont="0" applyFill="0" applyBorder="0" applyAlignment="0" applyProtection="0"/>
    <xf numFmtId="49" fontId="11" fillId="20" borderId="4">
      <alignment horizontal="left" vertical="top"/>
    </xf>
    <xf numFmtId="49" fontId="12" fillId="0" borderId="4">
      <alignment horizontal="left" vertical="top"/>
    </xf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1" fillId="11" borderId="4">
      <alignment horizontal="left" vertical="top" wrapText="1"/>
    </xf>
    <xf numFmtId="0" fontId="12" fillId="0" borderId="4">
      <alignment horizontal="left" vertical="top" wrapText="1"/>
    </xf>
    <xf numFmtId="0" fontId="11" fillId="2" borderId="4">
      <alignment horizontal="left" vertical="top" wrapText="1"/>
    </xf>
    <xf numFmtId="0" fontId="11" fillId="22" borderId="4">
      <alignment horizontal="left" vertical="top" wrapText="1"/>
    </xf>
    <xf numFmtId="0" fontId="11" fillId="23" borderId="4">
      <alignment horizontal="left" vertical="top" wrapText="1"/>
    </xf>
    <xf numFmtId="0" fontId="11" fillId="24" borderId="4">
      <alignment horizontal="left" vertical="top" wrapText="1"/>
    </xf>
    <xf numFmtId="0" fontId="11" fillId="0" borderId="4">
      <alignment horizontal="left" vertical="top" wrapText="1"/>
    </xf>
    <xf numFmtId="0" fontId="16" fillId="0" borderId="0">
      <alignment horizontal="left" vertical="top"/>
    </xf>
    <xf numFmtId="0" fontId="17" fillId="0" borderId="8" applyNumberFormat="0" applyFill="0" applyAlignment="0" applyProtection="0"/>
    <xf numFmtId="0" fontId="18" fillId="25" borderId="9" applyNumberFormat="0" applyAlignment="0" applyProtection="0"/>
    <xf numFmtId="0" fontId="19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10" applyNumberFormat="0">
      <alignment horizontal="right" vertical="top"/>
    </xf>
    <xf numFmtId="0" fontId="11" fillId="2" borderId="10" applyNumberFormat="0">
      <alignment horizontal="right" vertical="top"/>
    </xf>
    <xf numFmtId="0" fontId="11" fillId="0" borderId="4" applyNumberFormat="0">
      <alignment horizontal="right" vertical="top"/>
    </xf>
    <xf numFmtId="0" fontId="11" fillId="0" borderId="4" applyNumberFormat="0">
      <alignment horizontal="right" vertical="top"/>
    </xf>
    <xf numFmtId="0" fontId="11" fillId="22" borderId="10" applyNumberFormat="0">
      <alignment horizontal="right" vertical="top"/>
    </xf>
    <xf numFmtId="0" fontId="11" fillId="0" borderId="4" applyNumberFormat="0">
      <alignment horizontal="right" vertical="top"/>
    </xf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1" fillId="27" borderId="11" applyNumberFormat="0" applyFont="0" applyAlignment="0" applyProtection="0"/>
    <xf numFmtId="0" fontId="11" fillId="27" borderId="11" applyNumberFormat="0" applyFont="0" applyAlignment="0" applyProtection="0"/>
    <xf numFmtId="9" fontId="3" fillId="0" borderId="0" applyFont="0" applyFill="0" applyBorder="0" applyAlignment="0" applyProtection="0"/>
    <xf numFmtId="49" fontId="24" fillId="26" borderId="4">
      <alignment horizontal="left" vertical="top" wrapText="1"/>
    </xf>
    <xf numFmtId="49" fontId="11" fillId="0" borderId="4">
      <alignment horizontal="left" vertical="top" wrapText="1"/>
    </xf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8" fillId="4" borderId="0" applyNumberFormat="0" applyBorder="0" applyAlignment="0" applyProtection="0"/>
    <xf numFmtId="0" fontId="11" fillId="24" borderId="4">
      <alignment horizontal="left" vertical="top" wrapText="1"/>
    </xf>
    <xf numFmtId="0" fontId="11" fillId="0" borderId="4">
      <alignment horizontal="left" vertical="top" wrapText="1"/>
    </xf>
    <xf numFmtId="0" fontId="3" fillId="0" borderId="0"/>
    <xf numFmtId="0" fontId="3" fillId="0" borderId="0"/>
    <xf numFmtId="0" fontId="37" fillId="0" borderId="0"/>
    <xf numFmtId="0" fontId="27" fillId="0" borderId="0"/>
    <xf numFmtId="0" fontId="11" fillId="0" borderId="0"/>
    <xf numFmtId="0" fontId="11" fillId="0" borderId="0"/>
    <xf numFmtId="0" fontId="2" fillId="0" borderId="0"/>
    <xf numFmtId="0" fontId="3" fillId="0" borderId="0"/>
    <xf numFmtId="165" fontId="27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6" fillId="0" borderId="0"/>
    <xf numFmtId="0" fontId="48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" fillId="0" borderId="0"/>
  </cellStyleXfs>
  <cellXfs count="400">
    <xf numFmtId="0" fontId="0" fillId="0" borderId="0" xfId="0"/>
    <xf numFmtId="0" fontId="3" fillId="0" borderId="0" xfId="81"/>
    <xf numFmtId="0" fontId="4" fillId="0" borderId="0" xfId="82" applyFont="1" applyFill="1" applyAlignment="1">
      <alignment horizontal="right"/>
    </xf>
    <xf numFmtId="0" fontId="5" fillId="0" borderId="0" xfId="81" applyFont="1" applyAlignment="1">
      <alignment horizontal="center" wrapText="1"/>
    </xf>
    <xf numFmtId="0" fontId="38" fillId="0" borderId="0" xfId="81" applyFont="1" applyAlignment="1">
      <alignment horizontal="right"/>
    </xf>
    <xf numFmtId="0" fontId="30" fillId="0" borderId="1" xfId="80" applyFont="1" applyFill="1" applyBorder="1" applyAlignment="1">
      <alignment horizontal="center" vertical="center" wrapText="1"/>
    </xf>
    <xf numFmtId="169" fontId="3" fillId="0" borderId="0" xfId="81" applyNumberFormat="1"/>
    <xf numFmtId="169" fontId="3" fillId="0" borderId="0" xfId="81" applyNumberFormat="1" applyAlignment="1">
      <alignment vertical="center"/>
    </xf>
    <xf numFmtId="170" fontId="3" fillId="0" borderId="0" xfId="81" applyNumberFormat="1"/>
    <xf numFmtId="0" fontId="39" fillId="0" borderId="0" xfId="81" applyFont="1"/>
    <xf numFmtId="0" fontId="43" fillId="0" borderId="0" xfId="81" applyFont="1" applyBorder="1" applyAlignment="1">
      <alignment vertical="top"/>
    </xf>
    <xf numFmtId="0" fontId="43" fillId="0" borderId="0" xfId="81" applyFont="1" applyBorder="1" applyAlignment="1">
      <alignment horizontal="justify" vertical="top" wrapText="1"/>
    </xf>
    <xf numFmtId="0" fontId="3" fillId="0" borderId="0" xfId="81" applyBorder="1"/>
    <xf numFmtId="0" fontId="3" fillId="0" borderId="0" xfId="81" applyBorder="1" applyAlignment="1">
      <alignment horizontal="right" vertical="center"/>
    </xf>
    <xf numFmtId="0" fontId="3" fillId="0" borderId="0" xfId="81" applyFont="1" applyBorder="1" applyAlignment="1">
      <alignment horizontal="right" vertical="center"/>
    </xf>
    <xf numFmtId="169" fontId="39" fillId="0" borderId="0" xfId="81" applyNumberFormat="1" applyFont="1"/>
    <xf numFmtId="0" fontId="4" fillId="0" borderId="0" xfId="81" applyFont="1" applyBorder="1"/>
    <xf numFmtId="0" fontId="4" fillId="0" borderId="0" xfId="81" applyFont="1" applyBorder="1" applyAlignment="1">
      <alignment horizontal="right" vertical="center"/>
    </xf>
    <xf numFmtId="0" fontId="31" fillId="0" borderId="0" xfId="80" applyFont="1" applyFill="1"/>
    <xf numFmtId="171" fontId="31" fillId="0" borderId="0" xfId="80" applyNumberFormat="1" applyFont="1" applyFill="1"/>
    <xf numFmtId="0" fontId="30" fillId="0" borderId="0" xfId="80" applyFont="1" applyFill="1"/>
    <xf numFmtId="0" fontId="31" fillId="0" borderId="0" xfId="80" applyFont="1" applyFill="1" applyAlignment="1">
      <alignment horizontal="right"/>
    </xf>
    <xf numFmtId="169" fontId="44" fillId="0" borderId="0" xfId="80" applyNumberFormat="1" applyFont="1" applyFill="1" applyAlignment="1">
      <alignment horizontal="left" vertical="center"/>
    </xf>
    <xf numFmtId="0" fontId="44" fillId="0" borderId="0" xfId="80" applyFont="1" applyFill="1"/>
    <xf numFmtId="0" fontId="30" fillId="0" borderId="0" xfId="50" applyFont="1" applyFill="1"/>
    <xf numFmtId="0" fontId="31" fillId="0" borderId="0" xfId="50" applyFont="1" applyFill="1"/>
    <xf numFmtId="0" fontId="32" fillId="0" borderId="0" xfId="50" applyFont="1" applyFill="1"/>
    <xf numFmtId="0" fontId="31" fillId="0" borderId="0" xfId="80" applyFont="1" applyFill="1" applyAlignment="1">
      <alignment horizontal="justify"/>
    </xf>
    <xf numFmtId="0" fontId="4" fillId="0" borderId="0" xfId="81" applyFont="1"/>
    <xf numFmtId="0" fontId="4" fillId="0" borderId="0" xfId="82" applyFont="1" applyFill="1" applyAlignment="1"/>
    <xf numFmtId="0" fontId="4" fillId="0" borderId="0" xfId="81" applyFont="1" applyAlignment="1">
      <alignment horizontal="right"/>
    </xf>
    <xf numFmtId="0" fontId="4" fillId="0" borderId="0" xfId="81" applyFont="1" applyAlignment="1">
      <alignment horizontal="right" vertical="center"/>
    </xf>
    <xf numFmtId="0" fontId="5" fillId="0" borderId="13" xfId="81" applyFont="1" applyBorder="1" applyAlignment="1">
      <alignment horizontal="center" vertical="center" wrapText="1"/>
    </xf>
    <xf numFmtId="173" fontId="4" fillId="0" borderId="0" xfId="81" applyNumberFormat="1" applyFont="1"/>
    <xf numFmtId="0" fontId="5" fillId="0" borderId="0" xfId="81" applyFont="1" applyAlignment="1">
      <alignment vertical="center" wrapText="1"/>
    </xf>
    <xf numFmtId="0" fontId="4" fillId="0" borderId="1" xfId="81" applyFont="1" applyBorder="1" applyAlignment="1">
      <alignment horizontal="center" vertical="center"/>
    </xf>
    <xf numFmtId="0" fontId="35" fillId="0" borderId="1" xfId="81" applyFont="1" applyBorder="1" applyAlignment="1">
      <alignment horizontal="left" vertical="center" wrapText="1"/>
    </xf>
    <xf numFmtId="168" fontId="4" fillId="0" borderId="1" xfId="81" applyNumberFormat="1" applyFont="1" applyBorder="1" applyAlignment="1">
      <alignment horizontal="center" vertical="center"/>
    </xf>
    <xf numFmtId="49" fontId="4" fillId="0" borderId="1" xfId="81" applyNumberFormat="1" applyFont="1" applyBorder="1" applyAlignment="1">
      <alignment horizontal="center" vertical="center"/>
    </xf>
    <xf numFmtId="0" fontId="4" fillId="0" borderId="1" xfId="81" applyFont="1" applyBorder="1" applyAlignment="1">
      <alignment horizontal="justify" vertical="center"/>
    </xf>
    <xf numFmtId="0" fontId="35" fillId="0" borderId="1" xfId="81" applyFont="1" applyBorder="1" applyAlignment="1">
      <alignment horizontal="justify" vertical="center" wrapText="1"/>
    </xf>
    <xf numFmtId="168" fontId="4" fillId="0" borderId="1" xfId="81" applyNumberFormat="1" applyFont="1" applyFill="1" applyBorder="1" applyAlignment="1">
      <alignment horizontal="center" vertical="center"/>
    </xf>
    <xf numFmtId="0" fontId="5" fillId="0" borderId="1" xfId="81" applyFont="1" applyBorder="1" applyAlignment="1">
      <alignment vertical="center"/>
    </xf>
    <xf numFmtId="0" fontId="45" fillId="0" borderId="1" xfId="80" applyFont="1" applyFill="1" applyBorder="1" applyAlignment="1">
      <alignment horizontal="justify" vertical="top" wrapText="1"/>
    </xf>
    <xf numFmtId="168" fontId="5" fillId="0" borderId="1" xfId="81" applyNumberFormat="1" applyFont="1" applyBorder="1" applyAlignment="1">
      <alignment horizontal="center" vertical="center"/>
    </xf>
    <xf numFmtId="0" fontId="5" fillId="0" borderId="0" xfId="81" applyFont="1"/>
    <xf numFmtId="0" fontId="4" fillId="0" borderId="1" xfId="81" applyFont="1" applyBorder="1" applyAlignment="1">
      <alignment vertical="center"/>
    </xf>
    <xf numFmtId="0" fontId="4" fillId="0" borderId="0" xfId="82" applyFont="1" applyFill="1" applyAlignment="1">
      <alignment horizontal="right"/>
    </xf>
    <xf numFmtId="0" fontId="3" fillId="0" borderId="0" xfId="81" applyFill="1"/>
    <xf numFmtId="0" fontId="4" fillId="0" borderId="0" xfId="82" applyFont="1" applyFill="1" applyAlignment="1">
      <alignment horizontal="right"/>
    </xf>
    <xf numFmtId="4" fontId="4" fillId="0" borderId="1" xfId="81" applyNumberFormat="1" applyFont="1" applyBorder="1" applyAlignment="1">
      <alignment horizontal="center" vertical="center"/>
    </xf>
    <xf numFmtId="4" fontId="4" fillId="0" borderId="1" xfId="81" applyNumberFormat="1" applyFont="1" applyFill="1" applyBorder="1" applyAlignment="1">
      <alignment horizontal="center" vertical="center"/>
    </xf>
    <xf numFmtId="4" fontId="5" fillId="0" borderId="1" xfId="81" applyNumberFormat="1" applyFont="1" applyBorder="1" applyAlignment="1">
      <alignment horizontal="center" vertical="center"/>
    </xf>
    <xf numFmtId="0" fontId="33" fillId="0" borderId="0" xfId="90" applyNumberFormat="1" applyFont="1" applyFill="1" applyAlignment="1" applyProtection="1">
      <protection hidden="1"/>
    </xf>
    <xf numFmtId="0" fontId="29" fillId="0" borderId="0" xfId="90" applyFont="1" applyFill="1" applyAlignment="1" applyProtection="1">
      <protection hidden="1"/>
    </xf>
    <xf numFmtId="0" fontId="29" fillId="0" borderId="0" xfId="90" applyFont="1" applyProtection="1">
      <protection hidden="1"/>
    </xf>
    <xf numFmtId="0" fontId="29" fillId="0" borderId="0" xfId="90" applyFont="1"/>
    <xf numFmtId="0" fontId="33" fillId="0" borderId="0" xfId="90" applyNumberFormat="1" applyFont="1" applyFill="1" applyAlignment="1" applyProtection="1">
      <alignment horizontal="centerContinuous" vertical="center"/>
      <protection hidden="1"/>
    </xf>
    <xf numFmtId="0" fontId="29" fillId="0" borderId="0" xfId="90" applyNumberFormat="1" applyFont="1" applyFill="1" applyAlignment="1" applyProtection="1">
      <alignment horizontal="centerContinuous"/>
      <protection hidden="1"/>
    </xf>
    <xf numFmtId="0" fontId="29" fillId="0" borderId="0" xfId="90" applyNumberFormat="1" applyFont="1" applyFill="1" applyAlignment="1" applyProtection="1">
      <alignment vertical="top" wrapText="1"/>
      <protection hidden="1"/>
    </xf>
    <xf numFmtId="0" fontId="29" fillId="0" borderId="0" xfId="90" applyNumberFormat="1" applyFont="1" applyFill="1" applyAlignment="1" applyProtection="1">
      <alignment vertical="top"/>
      <protection hidden="1"/>
    </xf>
    <xf numFmtId="0" fontId="29" fillId="0" borderId="0" xfId="50" applyFont="1"/>
    <xf numFmtId="0" fontId="29" fillId="0" borderId="24" xfId="50" applyNumberFormat="1" applyFont="1" applyFill="1" applyBorder="1" applyAlignment="1" applyProtection="1">
      <protection hidden="1"/>
    </xf>
    <xf numFmtId="0" fontId="29" fillId="0" borderId="32" xfId="50" applyNumberFormat="1" applyFont="1" applyFill="1" applyBorder="1" applyAlignment="1" applyProtection="1">
      <protection hidden="1"/>
    </xf>
    <xf numFmtId="178" fontId="29" fillId="0" borderId="22" xfId="50" applyNumberFormat="1" applyFont="1" applyFill="1" applyBorder="1" applyAlignment="1" applyProtection="1">
      <protection hidden="1"/>
    </xf>
    <xf numFmtId="179" fontId="29" fillId="0" borderId="22" xfId="50" applyNumberFormat="1" applyFont="1" applyFill="1" applyBorder="1" applyAlignment="1" applyProtection="1">
      <protection hidden="1"/>
    </xf>
    <xf numFmtId="180" fontId="29" fillId="0" borderId="22" xfId="50" applyNumberFormat="1" applyFont="1" applyFill="1" applyBorder="1" applyAlignment="1" applyProtection="1">
      <protection hidden="1"/>
    </xf>
    <xf numFmtId="0" fontId="29" fillId="0" borderId="0" xfId="90" applyFont="1" applyAlignment="1" applyProtection="1">
      <alignment horizontal="right"/>
      <protection hidden="1"/>
    </xf>
    <xf numFmtId="0" fontId="29" fillId="0" borderId="0" xfId="50" applyFont="1" applyProtection="1">
      <protection hidden="1"/>
    </xf>
    <xf numFmtId="0" fontId="29" fillId="0" borderId="0" xfId="50" applyNumberFormat="1" applyFont="1" applyFill="1" applyAlignment="1" applyProtection="1">
      <alignment vertical="top" wrapText="1"/>
      <protection hidden="1"/>
    </xf>
    <xf numFmtId="0" fontId="33" fillId="0" borderId="24" xfId="50" applyNumberFormat="1" applyFont="1" applyFill="1" applyBorder="1" applyAlignment="1" applyProtection="1">
      <protection hidden="1"/>
    </xf>
    <xf numFmtId="0" fontId="33" fillId="0" borderId="20" xfId="50" applyNumberFormat="1" applyFont="1" applyFill="1" applyBorder="1" applyAlignment="1" applyProtection="1">
      <alignment horizontal="center" vertical="center" wrapText="1"/>
      <protection hidden="1"/>
    </xf>
    <xf numFmtId="0" fontId="33" fillId="0" borderId="19" xfId="50" applyNumberFormat="1" applyFont="1" applyFill="1" applyBorder="1" applyAlignment="1" applyProtection="1">
      <alignment horizontal="center" vertical="center" wrapText="1"/>
      <protection hidden="1"/>
    </xf>
    <xf numFmtId="0" fontId="33" fillId="0" borderId="47" xfId="50" applyNumberFormat="1" applyFont="1" applyFill="1" applyBorder="1" applyAlignment="1" applyProtection="1">
      <alignment horizontal="center" vertical="center" wrapText="1"/>
      <protection hidden="1"/>
    </xf>
    <xf numFmtId="0" fontId="33" fillId="0" borderId="15" xfId="50" applyNumberFormat="1" applyFont="1" applyFill="1" applyBorder="1" applyAlignment="1" applyProtection="1">
      <alignment horizontal="center" vertical="center" wrapText="1"/>
      <protection hidden="1"/>
    </xf>
    <xf numFmtId="0" fontId="33" fillId="0" borderId="1" xfId="50" applyNumberFormat="1" applyFont="1" applyFill="1" applyBorder="1" applyAlignment="1" applyProtection="1">
      <alignment horizontal="center" vertical="center" wrapText="1"/>
      <protection hidden="1"/>
    </xf>
    <xf numFmtId="0" fontId="33" fillId="0" borderId="21" xfId="50" applyNumberFormat="1" applyFont="1" applyFill="1" applyBorder="1" applyAlignment="1" applyProtection="1">
      <alignment horizontal="center"/>
      <protection hidden="1"/>
    </xf>
    <xf numFmtId="0" fontId="33" fillId="0" borderId="32" xfId="50" applyNumberFormat="1" applyFont="1" applyFill="1" applyBorder="1" applyAlignment="1" applyProtection="1">
      <alignment horizontal="center"/>
      <protection hidden="1"/>
    </xf>
    <xf numFmtId="0" fontId="33" fillId="0" borderId="37" xfId="50" applyNumberFormat="1" applyFont="1" applyFill="1" applyBorder="1" applyAlignment="1" applyProtection="1">
      <alignment horizontal="center"/>
      <protection hidden="1"/>
    </xf>
    <xf numFmtId="0" fontId="33" fillId="0" borderId="39" xfId="50" applyNumberFormat="1" applyFont="1" applyFill="1" applyBorder="1" applyAlignment="1" applyProtection="1">
      <alignment horizontal="center"/>
      <protection hidden="1"/>
    </xf>
    <xf numFmtId="0" fontId="33" fillId="0" borderId="13" xfId="50" applyNumberFormat="1" applyFont="1" applyFill="1" applyBorder="1" applyAlignment="1" applyProtection="1">
      <alignment horizontal="center"/>
      <protection hidden="1"/>
    </xf>
    <xf numFmtId="178" fontId="29" fillId="0" borderId="44" xfId="50" applyNumberFormat="1" applyFont="1" applyFill="1" applyBorder="1" applyAlignment="1" applyProtection="1">
      <protection hidden="1"/>
    </xf>
    <xf numFmtId="179" fontId="29" fillId="0" borderId="44" xfId="50" applyNumberFormat="1" applyFont="1" applyFill="1" applyBorder="1" applyAlignment="1" applyProtection="1">
      <protection hidden="1"/>
    </xf>
    <xf numFmtId="181" fontId="33" fillId="0" borderId="45" xfId="50" applyNumberFormat="1" applyFont="1" applyFill="1" applyBorder="1" applyAlignment="1" applyProtection="1">
      <protection hidden="1"/>
    </xf>
    <xf numFmtId="181" fontId="33" fillId="0" borderId="39" xfId="50" applyNumberFormat="1" applyFont="1" applyFill="1" applyBorder="1" applyAlignment="1" applyProtection="1">
      <protection hidden="1"/>
    </xf>
    <xf numFmtId="181" fontId="33" fillId="0" borderId="44" xfId="50" applyNumberFormat="1" applyFont="1" applyFill="1" applyBorder="1" applyAlignment="1" applyProtection="1">
      <protection hidden="1"/>
    </xf>
    <xf numFmtId="181" fontId="33" fillId="0" borderId="38" xfId="50" applyNumberFormat="1" applyFont="1" applyFill="1" applyBorder="1" applyAlignment="1" applyProtection="1">
      <protection hidden="1"/>
    </xf>
    <xf numFmtId="176" fontId="33" fillId="0" borderId="37" xfId="50" applyNumberFormat="1" applyFont="1" applyFill="1" applyBorder="1" applyAlignment="1" applyProtection="1">
      <protection hidden="1"/>
    </xf>
    <xf numFmtId="0" fontId="29" fillId="0" borderId="26" xfId="50" applyNumberFormat="1" applyFont="1" applyFill="1" applyBorder="1" applyAlignment="1" applyProtection="1">
      <alignment vertical="top" wrapText="1"/>
      <protection hidden="1"/>
    </xf>
    <xf numFmtId="0" fontId="29" fillId="0" borderId="27" xfId="50" applyNumberFormat="1" applyFont="1" applyFill="1" applyBorder="1" applyAlignment="1" applyProtection="1">
      <alignment horizontal="center" vertical="top"/>
      <protection hidden="1"/>
    </xf>
    <xf numFmtId="0" fontId="29" fillId="0" borderId="28" xfId="50" applyNumberFormat="1" applyFont="1" applyFill="1" applyBorder="1" applyAlignment="1" applyProtection="1">
      <alignment horizontal="center" vertical="top"/>
      <protection hidden="1"/>
    </xf>
    <xf numFmtId="0" fontId="33" fillId="0" borderId="31" xfId="50" applyNumberFormat="1" applyFont="1" applyFill="1" applyBorder="1" applyAlignment="1" applyProtection="1">
      <alignment horizontal="center" vertical="center" wrapText="1"/>
      <protection hidden="1"/>
    </xf>
    <xf numFmtId="0" fontId="33" fillId="0" borderId="18" xfId="50" applyNumberFormat="1" applyFont="1" applyFill="1" applyBorder="1" applyAlignment="1" applyProtection="1">
      <alignment horizontal="center" vertical="center" wrapText="1"/>
      <protection hidden="1"/>
    </xf>
    <xf numFmtId="0" fontId="33" fillId="0" borderId="17" xfId="50" applyNumberFormat="1" applyFont="1" applyFill="1" applyBorder="1" applyAlignment="1" applyProtection="1">
      <alignment horizontal="center" vertical="center" wrapText="1"/>
      <protection hidden="1"/>
    </xf>
    <xf numFmtId="0" fontId="33" fillId="0" borderId="33" xfId="50" applyNumberFormat="1" applyFont="1" applyFill="1" applyBorder="1" applyAlignment="1" applyProtection="1">
      <alignment horizontal="center"/>
      <protection hidden="1"/>
    </xf>
    <xf numFmtId="0" fontId="33" fillId="0" borderId="14" xfId="50" applyNumberFormat="1" applyFont="1" applyFill="1" applyBorder="1" applyAlignment="1" applyProtection="1">
      <alignment horizontal="center"/>
      <protection hidden="1"/>
    </xf>
    <xf numFmtId="0" fontId="33" fillId="0" borderId="1" xfId="50" applyNumberFormat="1" applyFont="1" applyFill="1" applyBorder="1" applyAlignment="1" applyProtection="1">
      <alignment horizontal="center"/>
      <protection hidden="1"/>
    </xf>
    <xf numFmtId="175" fontId="29" fillId="0" borderId="13" xfId="50" applyNumberFormat="1" applyFont="1" applyFill="1" applyBorder="1" applyAlignment="1" applyProtection="1">
      <protection hidden="1"/>
    </xf>
    <xf numFmtId="175" fontId="29" fillId="0" borderId="35" xfId="50" applyNumberFormat="1" applyFont="1" applyFill="1" applyBorder="1" applyAlignment="1" applyProtection="1">
      <protection hidden="1"/>
    </xf>
    <xf numFmtId="176" fontId="29" fillId="0" borderId="36" xfId="50" applyNumberFormat="1" applyFont="1" applyFill="1" applyBorder="1" applyAlignment="1" applyProtection="1">
      <protection hidden="1"/>
    </xf>
    <xf numFmtId="176" fontId="29" fillId="0" borderId="34" xfId="50" applyNumberFormat="1" applyFont="1" applyFill="1" applyBorder="1" applyAlignment="1" applyProtection="1">
      <protection hidden="1"/>
    </xf>
    <xf numFmtId="177" fontId="29" fillId="0" borderId="38" xfId="50" applyNumberFormat="1" applyFont="1" applyFill="1" applyBorder="1" applyAlignment="1" applyProtection="1">
      <protection hidden="1"/>
    </xf>
    <xf numFmtId="178" fontId="29" fillId="0" borderId="39" xfId="50" applyNumberFormat="1" applyFont="1" applyFill="1" applyBorder="1" applyAlignment="1" applyProtection="1">
      <protection hidden="1"/>
    </xf>
    <xf numFmtId="179" fontId="29" fillId="0" borderId="39" xfId="50" applyNumberFormat="1" applyFont="1" applyFill="1" applyBorder="1" applyAlignment="1" applyProtection="1">
      <protection hidden="1"/>
    </xf>
    <xf numFmtId="177" fontId="29" fillId="0" borderId="34" xfId="50" applyNumberFormat="1" applyFont="1" applyFill="1" applyBorder="1" applyAlignment="1" applyProtection="1">
      <protection hidden="1"/>
    </xf>
    <xf numFmtId="0" fontId="29" fillId="0" borderId="0" xfId="50" applyNumberFormat="1" applyFont="1" applyFill="1" applyAlignment="1" applyProtection="1">
      <protection hidden="1"/>
    </xf>
    <xf numFmtId="0" fontId="29" fillId="0" borderId="29" xfId="50" applyNumberFormat="1" applyFont="1" applyFill="1" applyBorder="1" applyAlignment="1" applyProtection="1">
      <alignment horizontal="center" vertical="top"/>
      <protection hidden="1"/>
    </xf>
    <xf numFmtId="0" fontId="4" fillId="0" borderId="0" xfId="82" applyFont="1" applyFill="1" applyAlignment="1">
      <alignment horizontal="right"/>
    </xf>
    <xf numFmtId="0" fontId="4" fillId="0" borderId="0" xfId="82" applyFont="1" applyFill="1" applyAlignment="1">
      <alignment horizontal="right"/>
    </xf>
    <xf numFmtId="0" fontId="29" fillId="0" borderId="0" xfId="91" applyFont="1"/>
    <xf numFmtId="0" fontId="29" fillId="0" borderId="0" xfId="91" applyNumberFormat="1" applyFont="1" applyFill="1" applyAlignment="1" applyProtection="1">
      <alignment vertical="top" wrapText="1"/>
      <protection hidden="1"/>
    </xf>
    <xf numFmtId="0" fontId="33" fillId="0" borderId="0" xfId="91" applyNumberFormat="1" applyFont="1" applyFill="1" applyAlignment="1" applyProtection="1">
      <alignment vertical="top"/>
      <protection hidden="1"/>
    </xf>
    <xf numFmtId="0" fontId="29" fillId="0" borderId="0" xfId="50" applyNumberFormat="1" applyFont="1" applyFill="1" applyAlignment="1" applyProtection="1">
      <alignment vertical="top"/>
      <protection hidden="1"/>
    </xf>
    <xf numFmtId="0" fontId="33" fillId="0" borderId="0" xfId="50" applyNumberFormat="1" applyFont="1" applyFill="1" applyAlignment="1" applyProtection="1">
      <alignment vertical="top"/>
      <protection hidden="1"/>
    </xf>
    <xf numFmtId="0" fontId="29" fillId="0" borderId="0" xfId="50" applyNumberFormat="1" applyFont="1" applyFill="1" applyAlignment="1" applyProtection="1">
      <alignment horizontal="center"/>
      <protection hidden="1"/>
    </xf>
    <xf numFmtId="0" fontId="29" fillId="0" borderId="26" xfId="50" applyNumberFormat="1" applyFont="1" applyFill="1" applyBorder="1" applyAlignment="1" applyProtection="1">
      <alignment horizontal="centerContinuous" vertical="top" wrapText="1"/>
      <protection hidden="1"/>
    </xf>
    <xf numFmtId="0" fontId="29" fillId="0" borderId="30" xfId="50" applyNumberFormat="1" applyFont="1" applyFill="1" applyBorder="1" applyAlignment="1" applyProtection="1">
      <alignment horizontal="centerContinuous" vertical="top"/>
      <protection hidden="1"/>
    </xf>
    <xf numFmtId="0" fontId="29" fillId="0" borderId="29" xfId="50" applyNumberFormat="1" applyFont="1" applyFill="1" applyBorder="1" applyAlignment="1" applyProtection="1">
      <alignment horizontal="centerContinuous" vertical="top"/>
      <protection hidden="1"/>
    </xf>
    <xf numFmtId="0" fontId="29" fillId="0" borderId="25" xfId="50" applyNumberFormat="1" applyFont="1" applyFill="1" applyBorder="1" applyAlignment="1" applyProtection="1">
      <alignment horizontal="centerContinuous" vertical="top"/>
      <protection hidden="1"/>
    </xf>
    <xf numFmtId="0" fontId="29" fillId="0" borderId="48" xfId="50" applyNumberFormat="1" applyFont="1" applyFill="1" applyBorder="1" applyAlignment="1" applyProtection="1">
      <alignment horizontal="center" vertical="top"/>
      <protection hidden="1"/>
    </xf>
    <xf numFmtId="0" fontId="29" fillId="0" borderId="48" xfId="50" applyNumberFormat="1" applyFont="1" applyFill="1" applyBorder="1" applyAlignment="1" applyProtection="1">
      <alignment horizontal="center" vertical="center"/>
      <protection hidden="1"/>
    </xf>
    <xf numFmtId="0" fontId="33" fillId="0" borderId="23" xfId="50" applyNumberFormat="1" applyFont="1" applyFill="1" applyBorder="1" applyAlignment="1" applyProtection="1">
      <alignment horizontal="center" vertical="center" wrapText="1"/>
      <protection hidden="1"/>
    </xf>
    <xf numFmtId="0" fontId="33" fillId="0" borderId="50" xfId="50" applyNumberFormat="1" applyFont="1" applyFill="1" applyBorder="1" applyAlignment="1" applyProtection="1">
      <alignment horizontal="center"/>
      <protection hidden="1"/>
    </xf>
    <xf numFmtId="176" fontId="29" fillId="0" borderId="22" xfId="50" applyNumberFormat="1" applyFont="1" applyFill="1" applyBorder="1" applyAlignment="1" applyProtection="1">
      <protection hidden="1"/>
    </xf>
    <xf numFmtId="176" fontId="29" fillId="0" borderId="44" xfId="50" applyNumberFormat="1" applyFont="1" applyFill="1" applyBorder="1" applyAlignment="1" applyProtection="1">
      <protection hidden="1"/>
    </xf>
    <xf numFmtId="181" fontId="33" fillId="0" borderId="43" xfId="50" applyNumberFormat="1" applyFont="1" applyFill="1" applyBorder="1" applyAlignment="1" applyProtection="1">
      <protection hidden="1"/>
    </xf>
    <xf numFmtId="181" fontId="33" fillId="0" borderId="46" xfId="50" applyNumberFormat="1" applyFont="1" applyFill="1" applyBorder="1" applyAlignment="1" applyProtection="1">
      <protection hidden="1"/>
    </xf>
    <xf numFmtId="181" fontId="33" fillId="0" borderId="49" xfId="50" applyNumberFormat="1" applyFont="1" applyFill="1" applyBorder="1" applyAlignment="1" applyProtection="1">
      <protection hidden="1"/>
    </xf>
    <xf numFmtId="0" fontId="29" fillId="0" borderId="0" xfId="50" applyNumberFormat="1" applyFont="1" applyFill="1" applyAlignment="1" applyProtection="1">
      <alignment horizontal="right"/>
      <protection hidden="1"/>
    </xf>
    <xf numFmtId="180" fontId="33" fillId="0" borderId="38" xfId="50" applyNumberFormat="1" applyFont="1" applyFill="1" applyBorder="1" applyAlignment="1" applyProtection="1">
      <protection hidden="1"/>
    </xf>
    <xf numFmtId="182" fontId="4" fillId="0" borderId="0" xfId="81" applyNumberFormat="1" applyFont="1"/>
    <xf numFmtId="183" fontId="5" fillId="0" borderId="1" xfId="81" applyNumberFormat="1" applyFont="1" applyBorder="1" applyAlignment="1">
      <alignment horizontal="center" vertical="center"/>
    </xf>
    <xf numFmtId="0" fontId="29" fillId="0" borderId="1" xfId="80" applyFont="1" applyFill="1" applyBorder="1" applyAlignment="1">
      <alignment horizontal="center" vertical="center" wrapText="1"/>
    </xf>
    <xf numFmtId="169" fontId="44" fillId="0" borderId="0" xfId="80" applyNumberFormat="1" applyFont="1" applyFill="1" applyAlignment="1">
      <alignment horizontal="center" vertical="center"/>
    </xf>
    <xf numFmtId="0" fontId="32" fillId="0" borderId="0" xfId="50" applyFont="1" applyFill="1" applyAlignment="1">
      <alignment horizontal="center" vertical="center"/>
    </xf>
    <xf numFmtId="0" fontId="31" fillId="0" borderId="0" xfId="50" applyFont="1" applyFill="1" applyAlignment="1">
      <alignment horizontal="center" vertical="center"/>
    </xf>
    <xf numFmtId="169" fontId="31" fillId="0" borderId="0" xfId="50" applyNumberFormat="1" applyFont="1" applyFill="1" applyAlignment="1">
      <alignment horizontal="center" vertical="center"/>
    </xf>
    <xf numFmtId="0" fontId="36" fillId="0" borderId="1" xfId="80" applyFont="1" applyFill="1" applyBorder="1" applyAlignment="1">
      <alignment horizontal="center" vertical="center" wrapText="1"/>
    </xf>
    <xf numFmtId="0" fontId="29" fillId="0" borderId="1" xfId="80" applyFont="1" applyFill="1" applyBorder="1" applyAlignment="1" applyProtection="1">
      <alignment horizontal="center" vertical="center" wrapText="1"/>
      <protection locked="0"/>
    </xf>
    <xf numFmtId="0" fontId="30" fillId="0" borderId="0" xfId="80" applyFont="1" applyFill="1" applyAlignment="1">
      <alignment horizontal="center" vertical="center"/>
    </xf>
    <xf numFmtId="0" fontId="29" fillId="28" borderId="1" xfId="0" applyNumberFormat="1" applyFont="1" applyFill="1" applyBorder="1" applyAlignment="1">
      <alignment horizontal="justify" vertical="center" wrapText="1"/>
    </xf>
    <xf numFmtId="4" fontId="4" fillId="0" borderId="0" xfId="81" applyNumberFormat="1" applyFont="1"/>
    <xf numFmtId="0" fontId="49" fillId="0" borderId="0" xfId="80" applyFont="1" applyFill="1"/>
    <xf numFmtId="0" fontId="49" fillId="29" borderId="0" xfId="80" applyFont="1" applyFill="1"/>
    <xf numFmtId="2" fontId="49" fillId="0" borderId="0" xfId="80" applyNumberFormat="1" applyFont="1" applyFill="1"/>
    <xf numFmtId="184" fontId="4" fillId="0" borderId="1" xfId="81" applyNumberFormat="1" applyFont="1" applyBorder="1" applyAlignment="1">
      <alignment horizontal="center" vertical="center"/>
    </xf>
    <xf numFmtId="2" fontId="31" fillId="0" borderId="0" xfId="80" applyNumberFormat="1" applyFont="1" applyFill="1"/>
    <xf numFmtId="0" fontId="31" fillId="0" borderId="0" xfId="80" applyFont="1" applyFill="1" applyAlignment="1">
      <alignment horizontal="center"/>
    </xf>
    <xf numFmtId="185" fontId="31" fillId="0" borderId="0" xfId="80" applyNumberFormat="1" applyFont="1" applyFill="1" applyAlignment="1">
      <alignment horizontal="center"/>
    </xf>
    <xf numFmtId="169" fontId="31" fillId="0" borderId="0" xfId="80" applyNumberFormat="1" applyFont="1" applyFill="1" applyAlignment="1">
      <alignment horizontal="center"/>
    </xf>
    <xf numFmtId="0" fontId="49" fillId="0" borderId="0" xfId="80" applyFont="1" applyFill="1" applyAlignment="1">
      <alignment horizontal="center"/>
    </xf>
    <xf numFmtId="0" fontId="49" fillId="29" borderId="0" xfId="80" applyFont="1" applyFill="1" applyAlignment="1">
      <alignment horizontal="center"/>
    </xf>
    <xf numFmtId="0" fontId="29" fillId="0" borderId="28" xfId="50" applyNumberFormat="1" applyFont="1" applyFill="1" applyBorder="1" applyAlignment="1" applyProtection="1">
      <alignment horizontal="center" vertical="center"/>
      <protection hidden="1"/>
    </xf>
    <xf numFmtId="0" fontId="29" fillId="0" borderId="0" xfId="92" applyFont="1"/>
    <xf numFmtId="176" fontId="33" fillId="0" borderId="37" xfId="92" applyNumberFormat="1" applyFont="1" applyFill="1" applyBorder="1" applyAlignment="1" applyProtection="1">
      <protection hidden="1"/>
    </xf>
    <xf numFmtId="0" fontId="29" fillId="0" borderId="24" xfId="92" applyNumberFormat="1" applyFont="1" applyFill="1" applyBorder="1" applyAlignment="1" applyProtection="1">
      <protection hidden="1"/>
    </xf>
    <xf numFmtId="174" fontId="29" fillId="0" borderId="34" xfId="92" applyNumberFormat="1" applyFont="1" applyFill="1" applyBorder="1" applyAlignment="1" applyProtection="1">
      <protection hidden="1"/>
    </xf>
    <xf numFmtId="175" fontId="29" fillId="0" borderId="13" xfId="92" applyNumberFormat="1" applyFont="1" applyFill="1" applyBorder="1" applyAlignment="1" applyProtection="1">
      <protection hidden="1"/>
    </xf>
    <xf numFmtId="175" fontId="29" fillId="0" borderId="35" xfId="92" applyNumberFormat="1" applyFont="1" applyFill="1" applyBorder="1" applyAlignment="1" applyProtection="1">
      <protection hidden="1"/>
    </xf>
    <xf numFmtId="176" fontId="29" fillId="0" borderId="36" xfId="92" applyNumberFormat="1" applyFont="1" applyFill="1" applyBorder="1" applyAlignment="1" applyProtection="1">
      <protection hidden="1"/>
    </xf>
    <xf numFmtId="176" fontId="29" fillId="0" borderId="34" xfId="92" applyNumberFormat="1" applyFont="1" applyFill="1" applyBorder="1" applyAlignment="1" applyProtection="1">
      <protection hidden="1"/>
    </xf>
    <xf numFmtId="177" fontId="29" fillId="0" borderId="38" xfId="92" applyNumberFormat="1" applyFont="1" applyFill="1" applyBorder="1" applyAlignment="1" applyProtection="1">
      <protection hidden="1"/>
    </xf>
    <xf numFmtId="178" fontId="29" fillId="0" borderId="39" xfId="92" applyNumberFormat="1" applyFont="1" applyFill="1" applyBorder="1" applyAlignment="1" applyProtection="1">
      <protection hidden="1"/>
    </xf>
    <xf numFmtId="179" fontId="29" fillId="0" borderId="39" xfId="92" applyNumberFormat="1" applyFont="1" applyFill="1" applyBorder="1" applyAlignment="1" applyProtection="1">
      <protection hidden="1"/>
    </xf>
    <xf numFmtId="177" fontId="29" fillId="0" borderId="34" xfId="92" applyNumberFormat="1" applyFont="1" applyFill="1" applyBorder="1" applyAlignment="1" applyProtection="1">
      <protection hidden="1"/>
    </xf>
    <xf numFmtId="179" fontId="47" fillId="0" borderId="22" xfId="92" applyNumberFormat="1" applyFont="1" applyFill="1" applyBorder="1" applyAlignment="1" applyProtection="1">
      <protection hidden="1"/>
    </xf>
    <xf numFmtId="178" fontId="29" fillId="0" borderId="22" xfId="92" applyNumberFormat="1" applyFont="1" applyFill="1" applyBorder="1" applyAlignment="1" applyProtection="1">
      <protection hidden="1"/>
    </xf>
    <xf numFmtId="179" fontId="29" fillId="0" borderId="22" xfId="92" applyNumberFormat="1" applyFont="1" applyFill="1" applyBorder="1" applyAlignment="1" applyProtection="1">
      <protection hidden="1"/>
    </xf>
    <xf numFmtId="177" fontId="29" fillId="0" borderId="22" xfId="50" applyNumberFormat="1" applyFont="1" applyFill="1" applyBorder="1" applyAlignment="1" applyProtection="1">
      <protection hidden="1"/>
    </xf>
    <xf numFmtId="177" fontId="29" fillId="0" borderId="39" xfId="50" applyNumberFormat="1" applyFont="1" applyFill="1" applyBorder="1" applyAlignment="1" applyProtection="1">
      <protection hidden="1"/>
    </xf>
    <xf numFmtId="177" fontId="29" fillId="0" borderId="44" xfId="50" applyNumberFormat="1" applyFont="1" applyFill="1" applyBorder="1" applyAlignment="1" applyProtection="1">
      <protection hidden="1"/>
    </xf>
    <xf numFmtId="177" fontId="29" fillId="0" borderId="22" xfId="92" applyNumberFormat="1" applyFont="1" applyFill="1" applyBorder="1" applyAlignment="1" applyProtection="1">
      <protection hidden="1"/>
    </xf>
    <xf numFmtId="177" fontId="29" fillId="0" borderId="39" xfId="92" applyNumberFormat="1" applyFont="1" applyFill="1" applyBorder="1" applyAlignment="1" applyProtection="1">
      <protection hidden="1"/>
    </xf>
    <xf numFmtId="177" fontId="33" fillId="0" borderId="22" xfId="92" applyNumberFormat="1" applyFont="1" applyFill="1" applyBorder="1" applyAlignment="1" applyProtection="1">
      <protection hidden="1"/>
    </xf>
    <xf numFmtId="180" fontId="33" fillId="0" borderId="35" xfId="92" applyNumberFormat="1" applyFont="1" applyFill="1" applyBorder="1" applyAlignment="1" applyProtection="1">
      <protection hidden="1"/>
    </xf>
    <xf numFmtId="180" fontId="29" fillId="0" borderId="0" xfId="50" applyNumberFormat="1" applyFont="1"/>
    <xf numFmtId="187" fontId="29" fillId="0" borderId="0" xfId="50" applyNumberFormat="1" applyFont="1"/>
    <xf numFmtId="188" fontId="29" fillId="0" borderId="0" xfId="50" applyNumberFormat="1" applyFont="1"/>
    <xf numFmtId="177" fontId="29" fillId="0" borderId="22" xfId="50" applyNumberFormat="1" applyFont="1" applyFill="1" applyBorder="1" applyAlignment="1" applyProtection="1">
      <protection hidden="1"/>
    </xf>
    <xf numFmtId="0" fontId="3" fillId="0" borderId="0" xfId="81" applyAlignment="1">
      <alignment horizontal="right"/>
    </xf>
    <xf numFmtId="169" fontId="4" fillId="0" borderId="1" xfId="81" applyNumberFormat="1" applyFont="1" applyBorder="1"/>
    <xf numFmtId="0" fontId="30" fillId="0" borderId="1" xfId="81" applyFont="1" applyBorder="1" applyAlignment="1">
      <alignment horizontal="center" vertical="center"/>
    </xf>
    <xf numFmtId="0" fontId="34" fillId="0" borderId="1" xfId="81" applyFont="1" applyBorder="1" applyAlignment="1">
      <alignment horizontal="left" vertical="center" wrapText="1"/>
    </xf>
    <xf numFmtId="168" fontId="30" fillId="0" borderId="1" xfId="80" applyNumberFormat="1" applyFont="1" applyFill="1" applyBorder="1" applyAlignment="1">
      <alignment horizontal="center" vertical="center" wrapText="1"/>
    </xf>
    <xf numFmtId="0" fontId="31" fillId="0" borderId="1" xfId="81" applyFont="1" applyBorder="1" applyAlignment="1">
      <alignment horizontal="center" vertical="center"/>
    </xf>
    <xf numFmtId="168" fontId="31" fillId="0" borderId="1" xfId="81" applyNumberFormat="1" applyFont="1" applyFill="1" applyBorder="1" applyAlignment="1">
      <alignment horizontal="center" vertical="center"/>
    </xf>
    <xf numFmtId="168" fontId="30" fillId="0" borderId="1" xfId="81" applyNumberFormat="1" applyFont="1" applyBorder="1" applyAlignment="1">
      <alignment horizontal="center" vertical="center"/>
    </xf>
    <xf numFmtId="0" fontId="31" fillId="0" borderId="1" xfId="81" applyFont="1" applyFill="1" applyBorder="1" applyAlignment="1">
      <alignment horizontal="center" vertical="center"/>
    </xf>
    <xf numFmtId="0" fontId="30" fillId="0" borderId="1" xfId="81" applyFont="1" applyFill="1" applyBorder="1" applyAlignment="1">
      <alignment horizontal="center" vertical="center"/>
    </xf>
    <xf numFmtId="0" fontId="34" fillId="0" borderId="1" xfId="81" applyFont="1" applyFill="1" applyBorder="1" applyAlignment="1">
      <alignment horizontal="left" vertical="center" wrapText="1"/>
    </xf>
    <xf numFmtId="0" fontId="35" fillId="0" borderId="1" xfId="81" applyFont="1" applyFill="1" applyBorder="1" applyAlignment="1">
      <alignment horizontal="left" vertical="center" wrapText="1"/>
    </xf>
    <xf numFmtId="168" fontId="31" fillId="0" borderId="1" xfId="81" applyNumberFormat="1" applyFont="1" applyBorder="1" applyAlignment="1">
      <alignment horizontal="center" vertical="center"/>
    </xf>
    <xf numFmtId="0" fontId="34" fillId="0" borderId="1" xfId="81" applyFont="1" applyBorder="1" applyAlignment="1">
      <alignment vertical="top" wrapText="1"/>
    </xf>
    <xf numFmtId="0" fontId="4" fillId="0" borderId="1" xfId="81" applyFont="1" applyFill="1" applyBorder="1" applyAlignment="1">
      <alignment vertical="center" wrapText="1"/>
    </xf>
    <xf numFmtId="0" fontId="4" fillId="0" borderId="1" xfId="81" applyFont="1" applyBorder="1" applyAlignment="1">
      <alignment horizontal="center"/>
    </xf>
    <xf numFmtId="0" fontId="4" fillId="0" borderId="1" xfId="81" applyFont="1" applyBorder="1" applyAlignment="1">
      <alignment horizontal="justify"/>
    </xf>
    <xf numFmtId="168" fontId="38" fillId="0" borderId="1" xfId="81" applyNumberFormat="1" applyFont="1" applyBorder="1" applyAlignment="1">
      <alignment horizontal="center" vertical="center"/>
    </xf>
    <xf numFmtId="49" fontId="40" fillId="0" borderId="1" xfId="81" applyNumberFormat="1" applyFont="1" applyBorder="1" applyAlignment="1">
      <alignment horizontal="center" vertical="top"/>
    </xf>
    <xf numFmtId="0" fontId="41" fillId="0" borderId="1" xfId="81" applyFont="1" applyBorder="1" applyAlignment="1">
      <alignment horizontal="center" vertical="top" wrapText="1"/>
    </xf>
    <xf numFmtId="168" fontId="42" fillId="0" borderId="1" xfId="81" applyNumberFormat="1" applyFont="1" applyBorder="1" applyAlignment="1">
      <alignment horizontal="center" vertical="center"/>
    </xf>
    <xf numFmtId="0" fontId="5" fillId="0" borderId="1" xfId="81" applyFont="1" applyBorder="1"/>
    <xf numFmtId="189" fontId="31" fillId="0" borderId="0" xfId="80" applyNumberFormat="1" applyFont="1" applyFill="1"/>
    <xf numFmtId="0" fontId="33" fillId="0" borderId="1" xfId="80" applyFont="1" applyFill="1" applyBorder="1" applyAlignment="1">
      <alignment horizontal="center" vertical="top" wrapText="1"/>
    </xf>
    <xf numFmtId="0" fontId="29" fillId="0" borderId="1" xfId="80" applyFont="1" applyFill="1" applyBorder="1" applyAlignment="1">
      <alignment horizontal="center" vertical="top" wrapText="1"/>
    </xf>
    <xf numFmtId="1" fontId="29" fillId="0" borderId="1" xfId="80" applyNumberFormat="1" applyFont="1" applyFill="1" applyBorder="1" applyAlignment="1">
      <alignment horizontal="center" vertical="top" wrapText="1"/>
    </xf>
    <xf numFmtId="0" fontId="36" fillId="0" borderId="1" xfId="80" applyFont="1" applyFill="1" applyBorder="1" applyAlignment="1">
      <alignment horizontal="center" vertical="top" wrapText="1"/>
    </xf>
    <xf numFmtId="0" fontId="29" fillId="0" borderId="1" xfId="80" applyFont="1" applyFill="1" applyBorder="1" applyAlignment="1" applyProtection="1">
      <alignment horizontal="center" vertical="top" wrapText="1"/>
      <protection locked="0"/>
    </xf>
    <xf numFmtId="0" fontId="33" fillId="0" borderId="1" xfId="80" applyFont="1" applyFill="1" applyBorder="1" applyAlignment="1">
      <alignment horizontal="center" vertical="center" wrapText="1"/>
    </xf>
    <xf numFmtId="0" fontId="29" fillId="0" borderId="1" xfId="80" applyFont="1" applyFill="1" applyBorder="1" applyAlignment="1">
      <alignment horizontal="center"/>
    </xf>
    <xf numFmtId="0" fontId="29" fillId="0" borderId="1" xfId="80" applyFont="1" applyFill="1" applyBorder="1" applyAlignment="1">
      <alignment vertical="top" wrapText="1"/>
    </xf>
    <xf numFmtId="0" fontId="29" fillId="0" borderId="1" xfId="80" applyFont="1" applyFill="1" applyBorder="1"/>
    <xf numFmtId="172" fontId="29" fillId="0" borderId="1" xfId="80" applyNumberFormat="1" applyFont="1" applyFill="1" applyBorder="1" applyAlignment="1">
      <alignment horizontal="center"/>
    </xf>
    <xf numFmtId="169" fontId="29" fillId="0" borderId="1" xfId="80" applyNumberFormat="1" applyFont="1" applyFill="1" applyBorder="1" applyAlignment="1">
      <alignment horizontal="left" vertical="center"/>
    </xf>
    <xf numFmtId="169" fontId="29" fillId="0" borderId="1" xfId="80" applyNumberFormat="1" applyFont="1" applyFill="1" applyBorder="1" applyAlignment="1">
      <alignment horizontal="center" vertical="center"/>
    </xf>
    <xf numFmtId="0" fontId="33" fillId="0" borderId="1" xfId="80" applyFont="1" applyFill="1" applyBorder="1" applyAlignment="1">
      <alignment vertical="top" wrapText="1"/>
    </xf>
    <xf numFmtId="169" fontId="33" fillId="0" borderId="1" xfId="75" applyNumberFormat="1" applyFont="1" applyFill="1" applyBorder="1" applyAlignment="1">
      <alignment horizontal="center" vertical="center" wrapText="1"/>
    </xf>
    <xf numFmtId="169" fontId="29" fillId="0" borderId="1" xfId="75" applyNumberFormat="1" applyFont="1" applyFill="1" applyBorder="1" applyAlignment="1">
      <alignment horizontal="center" vertical="center" wrapText="1"/>
    </xf>
    <xf numFmtId="0" fontId="51" fillId="0" borderId="1" xfId="80" applyFont="1" applyFill="1" applyBorder="1" applyAlignment="1">
      <alignment vertical="top" wrapText="1"/>
    </xf>
    <xf numFmtId="0" fontId="52" fillId="0" borderId="1" xfId="80" applyFont="1" applyFill="1" applyBorder="1" applyAlignment="1">
      <alignment vertical="top" wrapText="1"/>
    </xf>
    <xf numFmtId="169" fontId="51" fillId="0" borderId="1" xfId="75" applyNumberFormat="1" applyFont="1" applyFill="1" applyBorder="1" applyAlignment="1">
      <alignment horizontal="center" vertical="center" wrapText="1"/>
    </xf>
    <xf numFmtId="169" fontId="52" fillId="0" borderId="1" xfId="75" applyNumberFormat="1" applyFont="1" applyFill="1" applyBorder="1" applyAlignment="1">
      <alignment horizontal="center" vertical="center" wrapText="1"/>
    </xf>
    <xf numFmtId="0" fontId="52" fillId="0" borderId="1" xfId="80" applyFont="1" applyFill="1" applyBorder="1" applyAlignment="1">
      <alignment horizontal="justify" vertical="top"/>
    </xf>
    <xf numFmtId="0" fontId="51" fillId="0" borderId="1" xfId="80" applyFont="1" applyFill="1" applyBorder="1" applyAlignment="1">
      <alignment horizontal="justify" vertical="top"/>
    </xf>
    <xf numFmtId="0" fontId="52" fillId="0" borderId="1" xfId="50" applyFont="1" applyFill="1" applyBorder="1" applyAlignment="1">
      <alignment horizontal="justify" vertical="top" wrapText="1"/>
    </xf>
    <xf numFmtId="169" fontId="33" fillId="0" borderId="1" xfId="50" applyNumberFormat="1" applyFont="1" applyFill="1" applyBorder="1" applyAlignment="1">
      <alignment horizontal="center" vertical="center"/>
    </xf>
    <xf numFmtId="0" fontId="51" fillId="0" borderId="1" xfId="50" applyFont="1" applyFill="1" applyBorder="1" applyAlignment="1">
      <alignment vertical="top" wrapText="1"/>
    </xf>
    <xf numFmtId="169" fontId="29" fillId="0" borderId="1" xfId="50" applyNumberFormat="1" applyFont="1" applyFill="1" applyBorder="1" applyAlignment="1">
      <alignment horizontal="center" vertical="center"/>
    </xf>
    <xf numFmtId="0" fontId="53" fillId="0" borderId="1" xfId="50" applyFont="1" applyFill="1" applyBorder="1" applyAlignment="1">
      <alignment vertical="top" wrapText="1"/>
    </xf>
    <xf numFmtId="0" fontId="51" fillId="0" borderId="1" xfId="50" applyFont="1" applyFill="1" applyBorder="1" applyAlignment="1">
      <alignment vertical="center" wrapText="1"/>
    </xf>
    <xf numFmtId="0" fontId="29" fillId="0" borderId="1" xfId="50" applyFont="1" applyFill="1" applyBorder="1" applyAlignment="1" applyProtection="1">
      <alignment vertical="top" wrapText="1"/>
      <protection locked="0"/>
    </xf>
    <xf numFmtId="0" fontId="29" fillId="0" borderId="1" xfId="50" applyFont="1" applyFill="1" applyBorder="1" applyAlignment="1">
      <alignment vertical="top" wrapText="1"/>
    </xf>
    <xf numFmtId="0" fontId="51" fillId="0" borderId="1" xfId="50" applyFont="1" applyFill="1" applyBorder="1" applyAlignment="1">
      <alignment horizontal="left" vertical="center" wrapText="1"/>
    </xf>
    <xf numFmtId="0" fontId="36" fillId="0" borderId="1" xfId="87" applyFont="1" applyFill="1" applyBorder="1" applyAlignment="1">
      <alignment horizontal="left" vertical="center" wrapText="1"/>
    </xf>
    <xf numFmtId="0" fontId="51" fillId="0" borderId="1" xfId="50" applyFont="1" applyFill="1" applyBorder="1" applyAlignment="1" applyProtection="1">
      <alignment horizontal="left" vertical="center" wrapText="1"/>
      <protection locked="0"/>
    </xf>
    <xf numFmtId="169" fontId="36" fillId="0" borderId="1" xfId="50" applyNumberFormat="1" applyFont="1" applyFill="1" applyBorder="1" applyAlignment="1">
      <alignment horizontal="center" vertical="center"/>
    </xf>
    <xf numFmtId="0" fontId="52" fillId="0" borderId="1" xfId="80" applyFont="1" applyFill="1" applyBorder="1" applyAlignment="1">
      <alignment horizontal="left" vertical="center" wrapText="1"/>
    </xf>
    <xf numFmtId="0" fontId="33" fillId="0" borderId="1" xfId="81" applyFont="1" applyBorder="1" applyAlignment="1">
      <alignment horizontal="center" vertical="center"/>
    </xf>
    <xf numFmtId="0" fontId="33" fillId="0" borderId="51" xfId="50" applyNumberFormat="1" applyFont="1" applyFill="1" applyBorder="1" applyAlignment="1" applyProtection="1">
      <alignment horizontal="center" vertical="center" wrapText="1"/>
      <protection hidden="1"/>
    </xf>
    <xf numFmtId="0" fontId="29" fillId="0" borderId="1" xfId="50" applyFont="1" applyBorder="1"/>
    <xf numFmtId="177" fontId="29" fillId="0" borderId="1" xfId="92" applyNumberFormat="1" applyFont="1" applyFill="1" applyBorder="1" applyAlignment="1" applyProtection="1">
      <protection hidden="1"/>
    </xf>
    <xf numFmtId="177" fontId="29" fillId="0" borderId="22" xfId="92" applyNumberFormat="1" applyFont="1" applyFill="1" applyBorder="1" applyAlignment="1" applyProtection="1">
      <protection hidden="1"/>
    </xf>
    <xf numFmtId="177" fontId="33" fillId="0" borderId="22" xfId="92" applyNumberFormat="1" applyFont="1" applyFill="1" applyBorder="1" applyAlignment="1" applyProtection="1">
      <protection hidden="1"/>
    </xf>
    <xf numFmtId="0" fontId="29" fillId="0" borderId="0" xfId="90" applyNumberFormat="1" applyFont="1" applyFill="1" applyAlignment="1" applyProtection="1">
      <alignment horizontal="right" vertical="top" wrapText="1"/>
      <protection hidden="1"/>
    </xf>
    <xf numFmtId="0" fontId="29" fillId="0" borderId="0" xfId="90" applyNumberFormat="1" applyFont="1" applyFill="1" applyAlignment="1" applyProtection="1">
      <alignment horizontal="right"/>
      <protection hidden="1"/>
    </xf>
    <xf numFmtId="190" fontId="29" fillId="0" borderId="0" xfId="50" applyNumberFormat="1" applyFont="1"/>
    <xf numFmtId="191" fontId="29" fillId="0" borderId="0" xfId="50" applyNumberFormat="1" applyFont="1"/>
    <xf numFmtId="1" fontId="29" fillId="0" borderId="1" xfId="50" applyNumberFormat="1" applyFont="1" applyBorder="1" applyAlignment="1">
      <alignment horizontal="center"/>
    </xf>
    <xf numFmtId="1" fontId="29" fillId="0" borderId="22" xfId="50" applyNumberFormat="1" applyFont="1" applyFill="1" applyBorder="1" applyAlignment="1" applyProtection="1">
      <alignment horizontal="center"/>
      <protection hidden="1"/>
    </xf>
    <xf numFmtId="0" fontId="29" fillId="0" borderId="0" xfId="90" applyNumberFormat="1" applyFont="1" applyFill="1" applyAlignment="1" applyProtection="1">
      <alignment horizontal="right"/>
      <protection hidden="1"/>
    </xf>
    <xf numFmtId="177" fontId="29" fillId="0" borderId="1" xfId="92" applyNumberFormat="1" applyFont="1" applyFill="1" applyBorder="1" applyAlignment="1" applyProtection="1">
      <protection hidden="1"/>
    </xf>
    <xf numFmtId="177" fontId="29" fillId="0" borderId="22" xfId="92" applyNumberFormat="1" applyFont="1" applyFill="1" applyBorder="1" applyAlignment="1" applyProtection="1">
      <protection hidden="1"/>
    </xf>
    <xf numFmtId="177" fontId="29" fillId="0" borderId="22" xfId="50" applyNumberFormat="1" applyFont="1" applyFill="1" applyBorder="1" applyAlignment="1" applyProtection="1">
      <protection hidden="1"/>
    </xf>
    <xf numFmtId="179" fontId="36" fillId="0" borderId="22" xfId="92" applyNumberFormat="1" applyFont="1" applyFill="1" applyBorder="1" applyAlignment="1" applyProtection="1">
      <protection hidden="1"/>
    </xf>
    <xf numFmtId="0" fontId="33" fillId="0" borderId="24" xfId="92" applyNumberFormat="1" applyFont="1" applyFill="1" applyBorder="1" applyAlignment="1" applyProtection="1">
      <protection hidden="1"/>
    </xf>
    <xf numFmtId="0" fontId="33" fillId="0" borderId="0" xfId="92" applyFont="1"/>
    <xf numFmtId="0" fontId="33" fillId="0" borderId="16" xfId="50" applyNumberFormat="1" applyFont="1" applyFill="1" applyBorder="1" applyAlignment="1" applyProtection="1">
      <alignment horizontal="center"/>
      <protection hidden="1"/>
    </xf>
    <xf numFmtId="0" fontId="33" fillId="0" borderId="1" xfId="50" applyFont="1" applyBorder="1" applyAlignment="1">
      <alignment horizontal="center"/>
    </xf>
    <xf numFmtId="1" fontId="29" fillId="0" borderId="1" xfId="92" applyNumberFormat="1" applyFont="1" applyBorder="1" applyAlignment="1">
      <alignment horizontal="center"/>
    </xf>
    <xf numFmtId="190" fontId="29" fillId="0" borderId="0" xfId="92" applyNumberFormat="1" applyFont="1"/>
    <xf numFmtId="180" fontId="29" fillId="0" borderId="0" xfId="92" applyNumberFormat="1" applyFont="1"/>
    <xf numFmtId="178" fontId="33" fillId="0" borderId="22" xfId="50" applyNumberFormat="1" applyFont="1" applyFill="1" applyBorder="1" applyAlignment="1" applyProtection="1">
      <protection hidden="1"/>
    </xf>
    <xf numFmtId="177" fontId="33" fillId="0" borderId="22" xfId="50" applyNumberFormat="1" applyFont="1" applyFill="1" applyBorder="1" applyAlignment="1" applyProtection="1">
      <protection hidden="1"/>
    </xf>
    <xf numFmtId="180" fontId="33" fillId="0" borderId="22" xfId="50" applyNumberFormat="1" applyFont="1" applyFill="1" applyBorder="1" applyAlignment="1" applyProtection="1">
      <protection hidden="1"/>
    </xf>
    <xf numFmtId="0" fontId="33" fillId="0" borderId="0" xfId="50" applyFont="1"/>
    <xf numFmtId="0" fontId="33" fillId="0" borderId="0" xfId="50" applyFont="1" applyAlignment="1">
      <alignment horizontal="center"/>
    </xf>
    <xf numFmtId="180" fontId="33" fillId="0" borderId="45" xfId="50" applyNumberFormat="1" applyFont="1" applyFill="1" applyBorder="1" applyAlignment="1" applyProtection="1">
      <protection hidden="1"/>
    </xf>
    <xf numFmtId="1" fontId="33" fillId="0" borderId="1" xfId="50" applyNumberFormat="1" applyFont="1" applyBorder="1" applyAlignment="1">
      <alignment horizontal="center"/>
    </xf>
    <xf numFmtId="190" fontId="33" fillId="0" borderId="0" xfId="50" applyNumberFormat="1" applyFont="1"/>
    <xf numFmtId="2" fontId="4" fillId="0" borderId="1" xfId="81" applyNumberFormat="1" applyFont="1" applyBorder="1" applyAlignment="1">
      <alignment horizontal="center" vertical="center"/>
    </xf>
    <xf numFmtId="168" fontId="4" fillId="0" borderId="0" xfId="81" applyNumberFormat="1" applyFont="1"/>
    <xf numFmtId="192" fontId="4" fillId="0" borderId="0" xfId="81" applyNumberFormat="1" applyFont="1"/>
    <xf numFmtId="0" fontId="3" fillId="0" borderId="0" xfId="81" applyFill="1" applyAlignment="1">
      <alignment horizontal="right"/>
    </xf>
    <xf numFmtId="0" fontId="30" fillId="0" borderId="1" xfId="80" applyFont="1" applyFill="1" applyBorder="1" applyAlignment="1">
      <alignment vertical="top" wrapText="1"/>
    </xf>
    <xf numFmtId="169" fontId="30" fillId="0" borderId="1" xfId="75" applyNumberFormat="1" applyFont="1" applyFill="1" applyBorder="1" applyAlignment="1">
      <alignment horizontal="center" vertical="center" wrapText="1"/>
    </xf>
    <xf numFmtId="0" fontId="31" fillId="0" borderId="1" xfId="80" applyFont="1" applyFill="1" applyBorder="1" applyAlignment="1">
      <alignment horizontal="left" vertical="center" wrapText="1"/>
    </xf>
    <xf numFmtId="169" fontId="31" fillId="0" borderId="1" xfId="75" applyNumberFormat="1" applyFont="1" applyFill="1" applyBorder="1" applyAlignment="1">
      <alignment horizontal="center" vertical="center" wrapText="1"/>
    </xf>
    <xf numFmtId="0" fontId="31" fillId="0" borderId="1" xfId="80" applyFont="1" applyFill="1" applyBorder="1" applyAlignment="1">
      <alignment vertical="top" wrapText="1"/>
    </xf>
    <xf numFmtId="0" fontId="54" fillId="0" borderId="1" xfId="80" applyFont="1" applyFill="1" applyBorder="1" applyAlignment="1">
      <alignment vertical="top" wrapText="1"/>
    </xf>
    <xf numFmtId="0" fontId="45" fillId="0" borderId="1" xfId="80" applyFont="1" applyFill="1" applyBorder="1" applyAlignment="1">
      <alignment vertical="top" wrapText="1"/>
    </xf>
    <xf numFmtId="169" fontId="54" fillId="0" borderId="1" xfId="75" applyNumberFormat="1" applyFont="1" applyFill="1" applyBorder="1" applyAlignment="1">
      <alignment horizontal="center" vertical="center" wrapText="1"/>
    </xf>
    <xf numFmtId="169" fontId="45" fillId="0" borderId="1" xfId="75" applyNumberFormat="1" applyFont="1" applyFill="1" applyBorder="1" applyAlignment="1">
      <alignment horizontal="center" vertical="center" wrapText="1"/>
    </xf>
    <xf numFmtId="0" fontId="45" fillId="0" borderId="1" xfId="80" applyFont="1" applyFill="1" applyBorder="1" applyAlignment="1">
      <alignment horizontal="justify" vertical="top"/>
    </xf>
    <xf numFmtId="0" fontId="54" fillId="0" borderId="1" xfId="80" applyFont="1" applyFill="1" applyBorder="1" applyAlignment="1">
      <alignment horizontal="justify" vertical="top"/>
    </xf>
    <xf numFmtId="0" fontId="49" fillId="0" borderId="0" xfId="0" applyFont="1" applyAlignment="1">
      <alignment horizontal="right" vertical="center"/>
    </xf>
    <xf numFmtId="0" fontId="49" fillId="28" borderId="0" xfId="0" applyFont="1" applyFill="1" applyAlignment="1">
      <alignment horizontal="center" vertic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7" fillId="0" borderId="0" xfId="0" applyFont="1" applyAlignment="1">
      <alignment vertical="center"/>
    </xf>
    <xf numFmtId="0" fontId="57" fillId="28" borderId="0" xfId="0" applyFont="1" applyFill="1" applyAlignment="1">
      <alignment horizontal="center" vertical="center"/>
    </xf>
    <xf numFmtId="0" fontId="29" fillId="0" borderId="0" xfId="0" applyFont="1"/>
    <xf numFmtId="0" fontId="29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center" vertical="center" wrapText="1"/>
    </xf>
    <xf numFmtId="0" fontId="29" fillId="28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0" fontId="29" fillId="0" borderId="1" xfId="0" applyFont="1" applyBorder="1" applyAlignment="1">
      <alignment vertical="center" wrapText="1"/>
    </xf>
    <xf numFmtId="2" fontId="29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wrapText="1"/>
    </xf>
    <xf numFmtId="0" fontId="33" fillId="0" borderId="1" xfId="0" applyFont="1" applyBorder="1" applyAlignment="1">
      <alignment horizontal="center" wrapText="1"/>
    </xf>
    <xf numFmtId="2" fontId="33" fillId="0" borderId="1" xfId="0" applyNumberFormat="1" applyFont="1" applyBorder="1" applyAlignment="1">
      <alignment horizontal="center" vertical="center"/>
    </xf>
    <xf numFmtId="2" fontId="56" fillId="0" borderId="0" xfId="0" applyNumberFormat="1" applyFont="1"/>
    <xf numFmtId="0" fontId="54" fillId="0" borderId="1" xfId="0" applyFont="1" applyBorder="1" applyAlignment="1">
      <alignment horizontal="center" vertical="center" wrapText="1"/>
    </xf>
    <xf numFmtId="0" fontId="29" fillId="28" borderId="1" xfId="0" applyFont="1" applyFill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3" fillId="28" borderId="1" xfId="0" applyFont="1" applyFill="1" applyBorder="1" applyAlignment="1">
      <alignment horizontal="center" vertical="center" wrapText="1"/>
    </xf>
    <xf numFmtId="0" fontId="58" fillId="0" borderId="0" xfId="0" applyFont="1"/>
    <xf numFmtId="2" fontId="33" fillId="0" borderId="1" xfId="0" applyNumberFormat="1" applyFont="1" applyBorder="1" applyAlignment="1">
      <alignment horizontal="center" vertical="center" wrapText="1"/>
    </xf>
    <xf numFmtId="0" fontId="56" fillId="0" borderId="0" xfId="0" applyFont="1" applyAlignment="1">
      <alignment vertical="center"/>
    </xf>
    <xf numFmtId="0" fontId="56" fillId="28" borderId="0" xfId="0" applyFont="1" applyFill="1" applyAlignment="1">
      <alignment horizontal="center" vertical="center"/>
    </xf>
    <xf numFmtId="169" fontId="31" fillId="0" borderId="0" xfId="80" applyNumberFormat="1" applyFont="1" applyFill="1" applyAlignment="1">
      <alignment horizontal="left" vertical="center"/>
    </xf>
    <xf numFmtId="193" fontId="31" fillId="0" borderId="1" xfId="80" applyNumberFormat="1" applyFont="1" applyFill="1" applyBorder="1" applyAlignment="1">
      <alignment horizontal="center" vertical="center"/>
    </xf>
    <xf numFmtId="189" fontId="31" fillId="0" borderId="0" xfId="80" applyNumberFormat="1" applyFont="1" applyFill="1" applyAlignment="1">
      <alignment horizontal="left" vertical="center"/>
    </xf>
    <xf numFmtId="169" fontId="31" fillId="0" borderId="0" xfId="80" applyNumberFormat="1" applyFont="1" applyFill="1" applyAlignment="1">
      <alignment horizontal="center" vertical="center"/>
    </xf>
    <xf numFmtId="0" fontId="31" fillId="0" borderId="0" xfId="80" applyFont="1" applyFill="1" applyAlignment="1">
      <alignment horizontal="center" vertical="center"/>
    </xf>
    <xf numFmtId="169" fontId="31" fillId="0" borderId="1" xfId="80" applyNumberFormat="1" applyFont="1" applyFill="1" applyBorder="1" applyAlignment="1">
      <alignment horizontal="center" vertical="center"/>
    </xf>
    <xf numFmtId="194" fontId="31" fillId="0" borderId="1" xfId="80" applyNumberFormat="1" applyFont="1" applyFill="1" applyBorder="1" applyAlignment="1">
      <alignment horizontal="center" vertical="center"/>
    </xf>
    <xf numFmtId="0" fontId="31" fillId="0" borderId="0" xfId="81" applyFont="1" applyFill="1"/>
    <xf numFmtId="0" fontId="31" fillId="0" borderId="0" xfId="81" applyFont="1" applyFill="1" applyAlignment="1">
      <alignment horizontal="right"/>
    </xf>
    <xf numFmtId="0" fontId="31" fillId="0" borderId="1" xfId="80" applyFont="1" applyFill="1" applyBorder="1" applyAlignment="1">
      <alignment horizontal="center" vertical="top" wrapText="1"/>
    </xf>
    <xf numFmtId="0" fontId="31" fillId="0" borderId="1" xfId="80" applyFont="1" applyFill="1" applyBorder="1" applyAlignment="1">
      <alignment horizontal="center"/>
    </xf>
    <xf numFmtId="0" fontId="30" fillId="0" borderId="1" xfId="80" applyFont="1" applyFill="1" applyBorder="1" applyAlignment="1">
      <alignment horizontal="center" vertical="top" wrapText="1"/>
    </xf>
    <xf numFmtId="0" fontId="31" fillId="0" borderId="1" xfId="80" applyFont="1" applyFill="1" applyBorder="1" applyAlignment="1">
      <alignment horizontal="center" vertical="center" wrapText="1"/>
    </xf>
    <xf numFmtId="49" fontId="31" fillId="0" borderId="1" xfId="80" applyNumberFormat="1" applyFont="1" applyFill="1" applyBorder="1" applyAlignment="1">
      <alignment horizontal="center" vertical="top" wrapText="1"/>
    </xf>
    <xf numFmtId="169" fontId="31" fillId="0" borderId="1" xfId="0" applyNumberFormat="1" applyFont="1" applyFill="1" applyBorder="1" applyAlignment="1">
      <alignment horizontal="center" vertical="center" wrapText="1"/>
    </xf>
    <xf numFmtId="193" fontId="31" fillId="0" borderId="1" xfId="0" applyNumberFormat="1" applyFont="1" applyFill="1" applyBorder="1" applyAlignment="1">
      <alignment horizontal="center" vertical="center"/>
    </xf>
    <xf numFmtId="0" fontId="31" fillId="0" borderId="0" xfId="0" applyFont="1" applyFill="1"/>
    <xf numFmtId="1" fontId="31" fillId="0" borderId="1" xfId="80" applyNumberFormat="1" applyFont="1" applyFill="1" applyBorder="1" applyAlignment="1">
      <alignment horizontal="center" vertical="top" wrapText="1"/>
    </xf>
    <xf numFmtId="0" fontId="45" fillId="0" borderId="1" xfId="50" applyFont="1" applyFill="1" applyBorder="1" applyAlignment="1">
      <alignment horizontal="justify" vertical="top" wrapText="1"/>
    </xf>
    <xf numFmtId="169" fontId="30" fillId="0" borderId="1" xfId="50" applyNumberFormat="1" applyFont="1" applyFill="1" applyBorder="1" applyAlignment="1">
      <alignment horizontal="center" vertical="center"/>
    </xf>
    <xf numFmtId="0" fontId="54" fillId="0" borderId="1" xfId="50" applyFont="1" applyFill="1" applyBorder="1" applyAlignment="1">
      <alignment vertical="top" wrapText="1"/>
    </xf>
    <xf numFmtId="169" fontId="31" fillId="0" borderId="1" xfId="50" applyNumberFormat="1" applyFont="1" applyFill="1" applyBorder="1" applyAlignment="1">
      <alignment horizontal="center" vertical="center"/>
    </xf>
    <xf numFmtId="0" fontId="32" fillId="0" borderId="1" xfId="80" applyFont="1" applyFill="1" applyBorder="1" applyAlignment="1">
      <alignment horizontal="center" vertical="top" wrapText="1"/>
    </xf>
    <xf numFmtId="0" fontId="59" fillId="0" borderId="1" xfId="50" applyFont="1" applyFill="1" applyBorder="1" applyAlignment="1">
      <alignment vertical="top" wrapText="1"/>
    </xf>
    <xf numFmtId="0" fontId="54" fillId="0" borderId="1" xfId="50" applyFont="1" applyFill="1" applyBorder="1" applyAlignment="1">
      <alignment vertical="center" wrapText="1"/>
    </xf>
    <xf numFmtId="0" fontId="31" fillId="0" borderId="1" xfId="80" applyFont="1" applyFill="1" applyBorder="1" applyAlignment="1" applyProtection="1">
      <alignment horizontal="center" vertical="top" wrapText="1"/>
      <protection locked="0"/>
    </xf>
    <xf numFmtId="0" fontId="31" fillId="0" borderId="1" xfId="50" applyFont="1" applyFill="1" applyBorder="1" applyAlignment="1" applyProtection="1">
      <alignment vertical="top" wrapText="1"/>
      <protection locked="0"/>
    </xf>
    <xf numFmtId="0" fontId="31" fillId="0" borderId="1" xfId="50" applyFont="1" applyFill="1" applyBorder="1" applyAlignment="1">
      <alignment vertical="top" wrapText="1"/>
    </xf>
    <xf numFmtId="0" fontId="54" fillId="0" borderId="1" xfId="50" applyFont="1" applyFill="1" applyBorder="1" applyAlignment="1">
      <alignment horizontal="left" vertical="center" wrapText="1"/>
    </xf>
    <xf numFmtId="0" fontId="31" fillId="28" borderId="1" xfId="0" applyNumberFormat="1" applyFont="1" applyFill="1" applyBorder="1" applyAlignment="1">
      <alignment horizontal="justify" vertical="center" wrapText="1"/>
    </xf>
    <xf numFmtId="0" fontId="32" fillId="0" borderId="1" xfId="80" applyFont="1" applyFill="1" applyBorder="1" applyAlignment="1">
      <alignment horizontal="center" vertical="center" wrapText="1"/>
    </xf>
    <xf numFmtId="0" fontId="32" fillId="0" borderId="1" xfId="87" applyFont="1" applyFill="1" applyBorder="1" applyAlignment="1">
      <alignment horizontal="left" vertical="center" wrapText="1"/>
    </xf>
    <xf numFmtId="0" fontId="31" fillId="0" borderId="1" xfId="80" applyFont="1" applyFill="1" applyBorder="1" applyAlignment="1" applyProtection="1">
      <alignment horizontal="center" vertical="center" wrapText="1"/>
      <protection locked="0"/>
    </xf>
    <xf numFmtId="0" fontId="54" fillId="0" borderId="1" xfId="50" applyFont="1" applyFill="1" applyBorder="1" applyAlignment="1" applyProtection="1">
      <alignment horizontal="left" vertical="center" wrapText="1"/>
      <protection locked="0"/>
    </xf>
    <xf numFmtId="169" fontId="32" fillId="0" borderId="1" xfId="50" applyNumberFormat="1" applyFont="1" applyFill="1" applyBorder="1" applyAlignment="1">
      <alignment horizontal="center" vertical="center"/>
    </xf>
    <xf numFmtId="0" fontId="45" fillId="0" borderId="1" xfId="80" applyFont="1" applyFill="1" applyBorder="1" applyAlignment="1">
      <alignment horizontal="left" vertical="center" wrapText="1"/>
    </xf>
    <xf numFmtId="193" fontId="29" fillId="0" borderId="1" xfId="80" applyNumberFormat="1" applyFont="1" applyFill="1" applyBorder="1" applyAlignment="1">
      <alignment horizontal="center" vertical="center"/>
    </xf>
    <xf numFmtId="3" fontId="4" fillId="0" borderId="1" xfId="81" applyNumberFormat="1" applyFont="1" applyBorder="1" applyAlignment="1">
      <alignment horizontal="center" vertical="center"/>
    </xf>
    <xf numFmtId="0" fontId="5" fillId="0" borderId="0" xfId="81" applyFont="1" applyAlignment="1">
      <alignment horizontal="center" vertical="center" wrapText="1"/>
    </xf>
    <xf numFmtId="0" fontId="5" fillId="0" borderId="0" xfId="82" applyFont="1" applyFill="1" applyAlignment="1">
      <alignment horizontal="right"/>
    </xf>
    <xf numFmtId="0" fontId="4" fillId="0" borderId="0" xfId="82" applyFont="1" applyFill="1" applyAlignment="1">
      <alignment horizontal="right"/>
    </xf>
    <xf numFmtId="0" fontId="30" fillId="0" borderId="0" xfId="80" applyFont="1" applyFill="1" applyAlignment="1">
      <alignment horizontal="center"/>
    </xf>
    <xf numFmtId="174" fontId="29" fillId="0" borderId="40" xfId="92" applyNumberFormat="1" applyFont="1" applyFill="1" applyBorder="1" applyAlignment="1" applyProtection="1">
      <alignment wrapText="1"/>
      <protection hidden="1"/>
    </xf>
    <xf numFmtId="174" fontId="29" fillId="0" borderId="41" xfId="92" applyNumberFormat="1" applyFont="1" applyFill="1" applyBorder="1" applyAlignment="1" applyProtection="1">
      <alignment wrapText="1"/>
      <protection hidden="1"/>
    </xf>
    <xf numFmtId="177" fontId="29" fillId="0" borderId="1" xfId="92" applyNumberFormat="1" applyFont="1" applyFill="1" applyBorder="1" applyAlignment="1" applyProtection="1">
      <protection hidden="1"/>
    </xf>
    <xf numFmtId="177" fontId="29" fillId="0" borderId="22" xfId="92" applyNumberFormat="1" applyFont="1" applyFill="1" applyBorder="1" applyAlignment="1" applyProtection="1">
      <protection hidden="1"/>
    </xf>
    <xf numFmtId="177" fontId="47" fillId="0" borderId="1" xfId="92" applyNumberFormat="1" applyFont="1" applyFill="1" applyBorder="1" applyAlignment="1" applyProtection="1">
      <protection hidden="1"/>
    </xf>
    <xf numFmtId="177" fontId="47" fillId="0" borderId="22" xfId="92" applyNumberFormat="1" applyFont="1" applyFill="1" applyBorder="1" applyAlignment="1" applyProtection="1">
      <protection hidden="1"/>
    </xf>
    <xf numFmtId="174" fontId="33" fillId="0" borderId="40" xfId="92" applyNumberFormat="1" applyFont="1" applyFill="1" applyBorder="1" applyAlignment="1" applyProtection="1">
      <alignment wrapText="1"/>
      <protection hidden="1"/>
    </xf>
    <xf numFmtId="174" fontId="33" fillId="0" borderId="41" xfId="92" applyNumberFormat="1" applyFont="1" applyFill="1" applyBorder="1" applyAlignment="1" applyProtection="1">
      <alignment wrapText="1"/>
      <protection hidden="1"/>
    </xf>
    <xf numFmtId="177" fontId="33" fillId="0" borderId="1" xfId="92" applyNumberFormat="1" applyFont="1" applyFill="1" applyBorder="1" applyAlignment="1" applyProtection="1">
      <protection hidden="1"/>
    </xf>
    <xf numFmtId="177" fontId="33" fillId="0" borderId="22" xfId="92" applyNumberFormat="1" applyFont="1" applyFill="1" applyBorder="1" applyAlignment="1" applyProtection="1">
      <protection hidden="1"/>
    </xf>
    <xf numFmtId="177" fontId="36" fillId="0" borderId="1" xfId="92" applyNumberFormat="1" applyFont="1" applyFill="1" applyBorder="1" applyAlignment="1" applyProtection="1">
      <protection hidden="1"/>
    </xf>
    <xf numFmtId="177" fontId="36" fillId="0" borderId="22" xfId="92" applyNumberFormat="1" applyFont="1" applyFill="1" applyBorder="1" applyAlignment="1" applyProtection="1">
      <protection hidden="1"/>
    </xf>
    <xf numFmtId="0" fontId="29" fillId="0" borderId="0" xfId="90" applyNumberFormat="1" applyFont="1" applyFill="1" applyAlignment="1" applyProtection="1">
      <alignment horizontal="right"/>
      <protection hidden="1"/>
    </xf>
    <xf numFmtId="0" fontId="29" fillId="0" borderId="0" xfId="90" applyNumberFormat="1" applyFont="1" applyFill="1" applyAlignment="1" applyProtection="1">
      <alignment horizontal="right" vertical="top" wrapText="1"/>
      <protection hidden="1"/>
    </xf>
    <xf numFmtId="0" fontId="33" fillId="0" borderId="0" xfId="90" applyNumberFormat="1" applyFont="1" applyFill="1" applyAlignment="1" applyProtection="1">
      <alignment horizontal="center" vertical="top"/>
      <protection hidden="1"/>
    </xf>
    <xf numFmtId="0" fontId="33" fillId="0" borderId="0" xfId="90" applyNumberFormat="1" applyFont="1" applyFill="1" applyAlignment="1" applyProtection="1">
      <alignment horizontal="center" vertical="top" wrapText="1"/>
      <protection hidden="1"/>
    </xf>
    <xf numFmtId="181" fontId="29" fillId="0" borderId="42" xfId="50" applyNumberFormat="1" applyFont="1" applyFill="1" applyBorder="1" applyAlignment="1" applyProtection="1">
      <protection hidden="1"/>
    </xf>
    <xf numFmtId="176" fontId="29" fillId="0" borderId="40" xfId="50" applyNumberFormat="1" applyFont="1" applyFill="1" applyBorder="1" applyAlignment="1" applyProtection="1">
      <alignment wrapText="1"/>
      <protection hidden="1"/>
    </xf>
    <xf numFmtId="176" fontId="29" fillId="0" borderId="41" xfId="50" applyNumberFormat="1" applyFont="1" applyFill="1" applyBorder="1" applyAlignment="1" applyProtection="1">
      <alignment wrapText="1"/>
      <protection hidden="1"/>
    </xf>
    <xf numFmtId="177" fontId="29" fillId="0" borderId="1" xfId="50" applyNumberFormat="1" applyFont="1" applyFill="1" applyBorder="1" applyAlignment="1" applyProtection="1">
      <protection hidden="1"/>
    </xf>
    <xf numFmtId="177" fontId="29" fillId="0" borderId="22" xfId="50" applyNumberFormat="1" applyFont="1" applyFill="1" applyBorder="1" applyAlignment="1" applyProtection="1">
      <protection hidden="1"/>
    </xf>
    <xf numFmtId="0" fontId="29" fillId="0" borderId="0" xfId="82" applyFont="1" applyFill="1" applyAlignment="1">
      <alignment horizontal="right"/>
    </xf>
    <xf numFmtId="0" fontId="33" fillId="0" borderId="0" xfId="50" applyNumberFormat="1" applyFont="1" applyFill="1" applyAlignment="1" applyProtection="1">
      <alignment horizontal="center" vertical="top"/>
      <protection hidden="1"/>
    </xf>
    <xf numFmtId="176" fontId="29" fillId="0" borderId="37" xfId="50" applyNumberFormat="1" applyFont="1" applyFill="1" applyBorder="1" applyAlignment="1" applyProtection="1">
      <alignment wrapText="1"/>
      <protection hidden="1"/>
    </xf>
    <xf numFmtId="176" fontId="29" fillId="0" borderId="43" xfId="50" applyNumberFormat="1" applyFont="1" applyFill="1" applyBorder="1" applyAlignment="1" applyProtection="1">
      <alignment wrapText="1"/>
      <protection hidden="1"/>
    </xf>
    <xf numFmtId="177" fontId="29" fillId="0" borderId="39" xfId="50" applyNumberFormat="1" applyFont="1" applyFill="1" applyBorder="1" applyAlignment="1" applyProtection="1">
      <protection hidden="1"/>
    </xf>
    <xf numFmtId="177" fontId="29" fillId="0" borderId="44" xfId="50" applyNumberFormat="1" applyFont="1" applyFill="1" applyBorder="1" applyAlignment="1" applyProtection="1">
      <protection hidden="1"/>
    </xf>
    <xf numFmtId="0" fontId="29" fillId="0" borderId="0" xfId="90" applyNumberFormat="1" applyFont="1" applyFill="1" applyAlignment="1" applyProtection="1">
      <alignment horizontal="right" vertical="top"/>
      <protection hidden="1"/>
    </xf>
    <xf numFmtId="175" fontId="29" fillId="0" borderId="40" xfId="50" applyNumberFormat="1" applyFont="1" applyFill="1" applyBorder="1" applyAlignment="1" applyProtection="1">
      <alignment wrapText="1"/>
      <protection hidden="1"/>
    </xf>
    <xf numFmtId="175" fontId="29" fillId="0" borderId="41" xfId="50" applyNumberFormat="1" applyFont="1" applyFill="1" applyBorder="1" applyAlignment="1" applyProtection="1">
      <alignment wrapText="1"/>
      <protection hidden="1"/>
    </xf>
    <xf numFmtId="175" fontId="33" fillId="0" borderId="40" xfId="50" applyNumberFormat="1" applyFont="1" applyFill="1" applyBorder="1" applyAlignment="1" applyProtection="1">
      <alignment wrapText="1"/>
      <protection hidden="1"/>
    </xf>
    <xf numFmtId="175" fontId="33" fillId="0" borderId="41" xfId="50" applyNumberFormat="1" applyFont="1" applyFill="1" applyBorder="1" applyAlignment="1" applyProtection="1">
      <alignment wrapText="1"/>
      <protection hidden="1"/>
    </xf>
    <xf numFmtId="177" fontId="33" fillId="0" borderId="1" xfId="50" applyNumberFormat="1" applyFont="1" applyFill="1" applyBorder="1" applyAlignment="1" applyProtection="1">
      <protection hidden="1"/>
    </xf>
    <xf numFmtId="177" fontId="33" fillId="0" borderId="22" xfId="50" applyNumberFormat="1" applyFont="1" applyFill="1" applyBorder="1" applyAlignment="1" applyProtection="1">
      <protection hidden="1"/>
    </xf>
    <xf numFmtId="0" fontId="5" fillId="0" borderId="0" xfId="81" applyFont="1" applyAlignment="1">
      <alignment horizontal="center"/>
    </xf>
    <xf numFmtId="0" fontId="31" fillId="0" borderId="0" xfId="82" applyFont="1" applyFill="1" applyAlignment="1">
      <alignment horizontal="right"/>
    </xf>
    <xf numFmtId="0" fontId="33" fillId="0" borderId="0" xfId="0" applyFont="1" applyAlignment="1">
      <alignment horizontal="center"/>
    </xf>
    <xf numFmtId="0" fontId="4" fillId="0" borderId="0" xfId="84" applyFont="1" applyFill="1" applyAlignment="1">
      <alignment horizontal="right"/>
    </xf>
    <xf numFmtId="200" fontId="29" fillId="0" borderId="0" xfId="50" applyNumberFormat="1" applyFont="1"/>
    <xf numFmtId="190" fontId="29" fillId="0" borderId="1" xfId="50" applyNumberFormat="1" applyFont="1" applyFill="1" applyBorder="1" applyAlignment="1" applyProtection="1">
      <alignment horizontal="center"/>
      <protection hidden="1"/>
    </xf>
    <xf numFmtId="190" fontId="29" fillId="0" borderId="1" xfId="50" applyNumberFormat="1" applyFont="1" applyBorder="1" applyAlignment="1">
      <alignment horizontal="center"/>
    </xf>
    <xf numFmtId="190" fontId="29" fillId="0" borderId="22" xfId="50" applyNumberFormat="1" applyFont="1" applyFill="1" applyBorder="1" applyAlignment="1" applyProtection="1">
      <alignment horizontal="center"/>
      <protection hidden="1"/>
    </xf>
    <xf numFmtId="190" fontId="33" fillId="0" borderId="1" xfId="50" applyNumberFormat="1" applyFont="1" applyBorder="1" applyAlignment="1">
      <alignment horizontal="center"/>
    </xf>
    <xf numFmtId="180" fontId="33" fillId="0" borderId="44" xfId="92" applyNumberFormat="1" applyFont="1" applyFill="1" applyBorder="1" applyAlignment="1" applyProtection="1">
      <alignment horizontal="center"/>
      <protection hidden="1"/>
    </xf>
    <xf numFmtId="180" fontId="33" fillId="0" borderId="1" xfId="92" applyNumberFormat="1" applyFont="1" applyFill="1" applyBorder="1" applyAlignment="1" applyProtection="1">
      <alignment horizontal="center"/>
      <protection hidden="1"/>
    </xf>
    <xf numFmtId="180" fontId="33" fillId="0" borderId="22" xfId="92" applyNumberFormat="1" applyFont="1" applyFill="1" applyBorder="1" applyAlignment="1" applyProtection="1">
      <alignment horizontal="center"/>
      <protection hidden="1"/>
    </xf>
    <xf numFmtId="180" fontId="29" fillId="0" borderId="22" xfId="92" applyNumberFormat="1" applyFont="1" applyFill="1" applyBorder="1" applyAlignment="1" applyProtection="1">
      <alignment horizontal="center"/>
      <protection hidden="1"/>
    </xf>
    <xf numFmtId="180" fontId="29" fillId="0" borderId="1" xfId="92" applyNumberFormat="1" applyFont="1" applyBorder="1" applyAlignment="1">
      <alignment horizontal="center"/>
    </xf>
    <xf numFmtId="180" fontId="29" fillId="0" borderId="1" xfId="92" applyNumberFormat="1" applyFont="1" applyFill="1" applyBorder="1" applyAlignment="1" applyProtection="1">
      <alignment horizontal="center"/>
      <protection hidden="1"/>
    </xf>
  </cellXfs>
  <cellStyles count="9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Данные (редактируемые)" xfId="28"/>
    <cellStyle name="Данные (только для чтения)" xfId="29"/>
    <cellStyle name="Данные для удаления" xfId="30"/>
    <cellStyle name="Денежный 2" xfId="31"/>
    <cellStyle name="Заголовки полей" xfId="32"/>
    <cellStyle name="Заголовки полей [печать]" xfId="33"/>
    <cellStyle name="Заголовок 1 2" xfId="34"/>
    <cellStyle name="Заголовок 2 2" xfId="35"/>
    <cellStyle name="Заголовок 3 2" xfId="36"/>
    <cellStyle name="Заголовок 4 2" xfId="37"/>
    <cellStyle name="Заголовок меры" xfId="38"/>
    <cellStyle name="Заголовок показателя [печать]" xfId="39"/>
    <cellStyle name="Заголовок показателя константы" xfId="40"/>
    <cellStyle name="Заголовок результата расчета" xfId="41"/>
    <cellStyle name="Заголовок свободного показателя" xfId="42"/>
    <cellStyle name="Значение фильтра" xfId="43"/>
    <cellStyle name="Значение фильтра [печать]" xfId="44"/>
    <cellStyle name="Информация о задаче" xfId="45"/>
    <cellStyle name="Итог 2" xfId="46"/>
    <cellStyle name="Контрольная ячейка 2" xfId="47"/>
    <cellStyle name="Название 2" xfId="48"/>
    <cellStyle name="Нейтральный 2" xfId="49"/>
    <cellStyle name="Обычный" xfId="0" builtinId="0"/>
    <cellStyle name="Обычный 2" xfId="50"/>
    <cellStyle name="Обычный 2 2" xfId="51"/>
    <cellStyle name="Обычный 2 3" xfId="52"/>
    <cellStyle name="Обычный 2 3 2" xfId="53"/>
    <cellStyle name="Обычный 2 4" xfId="90"/>
    <cellStyle name="Обычный 2 4 2" xfId="93"/>
    <cellStyle name="Обычный 2 5" xfId="91"/>
    <cellStyle name="Обычный 2 5 2" xfId="94"/>
    <cellStyle name="Обычный 2 6" xfId="92"/>
    <cellStyle name="Обычный 2 7" xfId="95"/>
    <cellStyle name="Обычный 3" xfId="54"/>
    <cellStyle name="Обычный 3 2" xfId="83"/>
    <cellStyle name="Обычный 4" xfId="55"/>
    <cellStyle name="Обычный 5" xfId="82"/>
    <cellStyle name="Обычный 5 2" xfId="84"/>
    <cellStyle name="Обычный 6" xfId="85"/>
    <cellStyle name="Обычный 7" xfId="86"/>
    <cellStyle name="Обычный 8" xfId="96"/>
    <cellStyle name="Обычный_Взаимные Москв 9мес2006" xfId="87"/>
    <cellStyle name="Обычный_прил.финпом" xfId="81"/>
    <cellStyle name="Обычный_республиканский  2005 г" xfId="80"/>
    <cellStyle name="Отдельная ячейка" xfId="56"/>
    <cellStyle name="Отдельная ячейка - константа" xfId="57"/>
    <cellStyle name="Отдельная ячейка - константа [печать]" xfId="58"/>
    <cellStyle name="Отдельная ячейка [печать]" xfId="59"/>
    <cellStyle name="Отдельная ячейка-результат" xfId="60"/>
    <cellStyle name="Отдельная ячейка-результат [печать]" xfId="61"/>
    <cellStyle name="Плохой 2" xfId="62"/>
    <cellStyle name="Пояснение 2" xfId="63"/>
    <cellStyle name="Примечание 2" xfId="64"/>
    <cellStyle name="Примечание 3" xfId="65"/>
    <cellStyle name="Процентный 2" xfId="66"/>
    <cellStyle name="Свойства элементов измерения" xfId="67"/>
    <cellStyle name="Свойства элементов измерения [печать]" xfId="68"/>
    <cellStyle name="Связанная ячейка 2" xfId="69"/>
    <cellStyle name="Текст предупреждения 2" xfId="70"/>
    <cellStyle name="Финансовый 2" xfId="71"/>
    <cellStyle name="Финансовый 3" xfId="72"/>
    <cellStyle name="Финансовый 3 2" xfId="73"/>
    <cellStyle name="Финансовый 4" xfId="74"/>
    <cellStyle name="Финансовый 4 2" xfId="88"/>
    <cellStyle name="Финансовый 5" xfId="75"/>
    <cellStyle name="Финансовый 5 2" xfId="89"/>
    <cellStyle name="Финансовый 6" xfId="76"/>
    <cellStyle name="Хороший 2" xfId="77"/>
    <cellStyle name="Элементы осей" xfId="78"/>
    <cellStyle name="Элементы осей [печать]" xfId="79"/>
  </cellStyles>
  <dxfs count="0"/>
  <tableStyles count="0" defaultTableStyle="TableStyleMedium9" defaultPivotStyle="PivotStyleLight16"/>
  <colors>
    <mruColors>
      <color rgb="FFFFCC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113"/>
  <sheetViews>
    <sheetView view="pageBreakPreview" topLeftCell="A16" zoomScaleNormal="100" zoomScaleSheetLayoutView="100" workbookViewId="0">
      <selection activeCell="D21" sqref="D21"/>
    </sheetView>
  </sheetViews>
  <sheetFormatPr defaultRowHeight="12.75" x14ac:dyDescent="0.2"/>
  <cols>
    <col min="1" max="1" width="24.42578125" style="1" customWidth="1"/>
    <col min="2" max="2" width="65.7109375" style="1" customWidth="1"/>
    <col min="3" max="3" width="13.42578125" style="1" customWidth="1"/>
    <col min="4" max="4" width="12.85546875" style="1" bestFit="1" customWidth="1"/>
    <col min="5" max="5" width="13.42578125" style="1" bestFit="1" customWidth="1"/>
    <col min="6" max="6" width="12.28515625" style="1" bestFit="1" customWidth="1"/>
    <col min="7" max="7" width="9.7109375" style="1" bestFit="1" customWidth="1"/>
    <col min="8" max="256" width="9.140625" style="1"/>
    <col min="257" max="257" width="24.42578125" style="1" customWidth="1"/>
    <col min="258" max="258" width="65.7109375" style="1" customWidth="1"/>
    <col min="259" max="259" width="13.42578125" style="1" customWidth="1"/>
    <col min="260" max="260" width="12.85546875" style="1" bestFit="1" customWidth="1"/>
    <col min="261" max="261" width="13.42578125" style="1" bestFit="1" customWidth="1"/>
    <col min="262" max="262" width="12.28515625" style="1" bestFit="1" customWidth="1"/>
    <col min="263" max="263" width="9.7109375" style="1" bestFit="1" customWidth="1"/>
    <col min="264" max="512" width="9.140625" style="1"/>
    <col min="513" max="513" width="24.42578125" style="1" customWidth="1"/>
    <col min="514" max="514" width="65.7109375" style="1" customWidth="1"/>
    <col min="515" max="515" width="13.42578125" style="1" customWidth="1"/>
    <col min="516" max="516" width="12.85546875" style="1" bestFit="1" customWidth="1"/>
    <col min="517" max="517" width="13.42578125" style="1" bestFit="1" customWidth="1"/>
    <col min="518" max="518" width="12.28515625" style="1" bestFit="1" customWidth="1"/>
    <col min="519" max="519" width="9.7109375" style="1" bestFit="1" customWidth="1"/>
    <col min="520" max="768" width="9.140625" style="1"/>
    <col min="769" max="769" width="24.42578125" style="1" customWidth="1"/>
    <col min="770" max="770" width="65.7109375" style="1" customWidth="1"/>
    <col min="771" max="771" width="13.42578125" style="1" customWidth="1"/>
    <col min="772" max="772" width="12.85546875" style="1" bestFit="1" customWidth="1"/>
    <col min="773" max="773" width="13.42578125" style="1" bestFit="1" customWidth="1"/>
    <col min="774" max="774" width="12.28515625" style="1" bestFit="1" customWidth="1"/>
    <col min="775" max="775" width="9.7109375" style="1" bestFit="1" customWidth="1"/>
    <col min="776" max="1024" width="9.140625" style="1"/>
    <col min="1025" max="1025" width="24.42578125" style="1" customWidth="1"/>
    <col min="1026" max="1026" width="65.7109375" style="1" customWidth="1"/>
    <col min="1027" max="1027" width="13.42578125" style="1" customWidth="1"/>
    <col min="1028" max="1028" width="12.85546875" style="1" bestFit="1" customWidth="1"/>
    <col min="1029" max="1029" width="13.42578125" style="1" bestFit="1" customWidth="1"/>
    <col min="1030" max="1030" width="12.28515625" style="1" bestFit="1" customWidth="1"/>
    <col min="1031" max="1031" width="9.7109375" style="1" bestFit="1" customWidth="1"/>
    <col min="1032" max="1280" width="9.140625" style="1"/>
    <col min="1281" max="1281" width="24.42578125" style="1" customWidth="1"/>
    <col min="1282" max="1282" width="65.7109375" style="1" customWidth="1"/>
    <col min="1283" max="1283" width="13.42578125" style="1" customWidth="1"/>
    <col min="1284" max="1284" width="12.85546875" style="1" bestFit="1" customWidth="1"/>
    <col min="1285" max="1285" width="13.42578125" style="1" bestFit="1" customWidth="1"/>
    <col min="1286" max="1286" width="12.28515625" style="1" bestFit="1" customWidth="1"/>
    <col min="1287" max="1287" width="9.7109375" style="1" bestFit="1" customWidth="1"/>
    <col min="1288" max="1536" width="9.140625" style="1"/>
    <col min="1537" max="1537" width="24.42578125" style="1" customWidth="1"/>
    <col min="1538" max="1538" width="65.7109375" style="1" customWidth="1"/>
    <col min="1539" max="1539" width="13.42578125" style="1" customWidth="1"/>
    <col min="1540" max="1540" width="12.85546875" style="1" bestFit="1" customWidth="1"/>
    <col min="1541" max="1541" width="13.42578125" style="1" bestFit="1" customWidth="1"/>
    <col min="1542" max="1542" width="12.28515625" style="1" bestFit="1" customWidth="1"/>
    <col min="1543" max="1543" width="9.7109375" style="1" bestFit="1" customWidth="1"/>
    <col min="1544" max="1792" width="9.140625" style="1"/>
    <col min="1793" max="1793" width="24.42578125" style="1" customWidth="1"/>
    <col min="1794" max="1794" width="65.7109375" style="1" customWidth="1"/>
    <col min="1795" max="1795" width="13.42578125" style="1" customWidth="1"/>
    <col min="1796" max="1796" width="12.85546875" style="1" bestFit="1" customWidth="1"/>
    <col min="1797" max="1797" width="13.42578125" style="1" bestFit="1" customWidth="1"/>
    <col min="1798" max="1798" width="12.28515625" style="1" bestFit="1" customWidth="1"/>
    <col min="1799" max="1799" width="9.7109375" style="1" bestFit="1" customWidth="1"/>
    <col min="1800" max="2048" width="9.140625" style="1"/>
    <col min="2049" max="2049" width="24.42578125" style="1" customWidth="1"/>
    <col min="2050" max="2050" width="65.7109375" style="1" customWidth="1"/>
    <col min="2051" max="2051" width="13.42578125" style="1" customWidth="1"/>
    <col min="2052" max="2052" width="12.85546875" style="1" bestFit="1" customWidth="1"/>
    <col min="2053" max="2053" width="13.42578125" style="1" bestFit="1" customWidth="1"/>
    <col min="2054" max="2054" width="12.28515625" style="1" bestFit="1" customWidth="1"/>
    <col min="2055" max="2055" width="9.7109375" style="1" bestFit="1" customWidth="1"/>
    <col min="2056" max="2304" width="9.140625" style="1"/>
    <col min="2305" max="2305" width="24.42578125" style="1" customWidth="1"/>
    <col min="2306" max="2306" width="65.7109375" style="1" customWidth="1"/>
    <col min="2307" max="2307" width="13.42578125" style="1" customWidth="1"/>
    <col min="2308" max="2308" width="12.85546875" style="1" bestFit="1" customWidth="1"/>
    <col min="2309" max="2309" width="13.42578125" style="1" bestFit="1" customWidth="1"/>
    <col min="2310" max="2310" width="12.28515625" style="1" bestFit="1" customWidth="1"/>
    <col min="2311" max="2311" width="9.7109375" style="1" bestFit="1" customWidth="1"/>
    <col min="2312" max="2560" width="9.140625" style="1"/>
    <col min="2561" max="2561" width="24.42578125" style="1" customWidth="1"/>
    <col min="2562" max="2562" width="65.7109375" style="1" customWidth="1"/>
    <col min="2563" max="2563" width="13.42578125" style="1" customWidth="1"/>
    <col min="2564" max="2564" width="12.85546875" style="1" bestFit="1" customWidth="1"/>
    <col min="2565" max="2565" width="13.42578125" style="1" bestFit="1" customWidth="1"/>
    <col min="2566" max="2566" width="12.28515625" style="1" bestFit="1" customWidth="1"/>
    <col min="2567" max="2567" width="9.7109375" style="1" bestFit="1" customWidth="1"/>
    <col min="2568" max="2816" width="9.140625" style="1"/>
    <col min="2817" max="2817" width="24.42578125" style="1" customWidth="1"/>
    <col min="2818" max="2818" width="65.7109375" style="1" customWidth="1"/>
    <col min="2819" max="2819" width="13.42578125" style="1" customWidth="1"/>
    <col min="2820" max="2820" width="12.85546875" style="1" bestFit="1" customWidth="1"/>
    <col min="2821" max="2821" width="13.42578125" style="1" bestFit="1" customWidth="1"/>
    <col min="2822" max="2822" width="12.28515625" style="1" bestFit="1" customWidth="1"/>
    <col min="2823" max="2823" width="9.7109375" style="1" bestFit="1" customWidth="1"/>
    <col min="2824" max="3072" width="9.140625" style="1"/>
    <col min="3073" max="3073" width="24.42578125" style="1" customWidth="1"/>
    <col min="3074" max="3074" width="65.7109375" style="1" customWidth="1"/>
    <col min="3075" max="3075" width="13.42578125" style="1" customWidth="1"/>
    <col min="3076" max="3076" width="12.85546875" style="1" bestFit="1" customWidth="1"/>
    <col min="3077" max="3077" width="13.42578125" style="1" bestFit="1" customWidth="1"/>
    <col min="3078" max="3078" width="12.28515625" style="1" bestFit="1" customWidth="1"/>
    <col min="3079" max="3079" width="9.7109375" style="1" bestFit="1" customWidth="1"/>
    <col min="3080" max="3328" width="9.140625" style="1"/>
    <col min="3329" max="3329" width="24.42578125" style="1" customWidth="1"/>
    <col min="3330" max="3330" width="65.7109375" style="1" customWidth="1"/>
    <col min="3331" max="3331" width="13.42578125" style="1" customWidth="1"/>
    <col min="3332" max="3332" width="12.85546875" style="1" bestFit="1" customWidth="1"/>
    <col min="3333" max="3333" width="13.42578125" style="1" bestFit="1" customWidth="1"/>
    <col min="3334" max="3334" width="12.28515625" style="1" bestFit="1" customWidth="1"/>
    <col min="3335" max="3335" width="9.7109375" style="1" bestFit="1" customWidth="1"/>
    <col min="3336" max="3584" width="9.140625" style="1"/>
    <col min="3585" max="3585" width="24.42578125" style="1" customWidth="1"/>
    <col min="3586" max="3586" width="65.7109375" style="1" customWidth="1"/>
    <col min="3587" max="3587" width="13.42578125" style="1" customWidth="1"/>
    <col min="3588" max="3588" width="12.85546875" style="1" bestFit="1" customWidth="1"/>
    <col min="3589" max="3589" width="13.42578125" style="1" bestFit="1" customWidth="1"/>
    <col min="3590" max="3590" width="12.28515625" style="1" bestFit="1" customWidth="1"/>
    <col min="3591" max="3591" width="9.7109375" style="1" bestFit="1" customWidth="1"/>
    <col min="3592" max="3840" width="9.140625" style="1"/>
    <col min="3841" max="3841" width="24.42578125" style="1" customWidth="1"/>
    <col min="3842" max="3842" width="65.7109375" style="1" customWidth="1"/>
    <col min="3843" max="3843" width="13.42578125" style="1" customWidth="1"/>
    <col min="3844" max="3844" width="12.85546875" style="1" bestFit="1" customWidth="1"/>
    <col min="3845" max="3845" width="13.42578125" style="1" bestFit="1" customWidth="1"/>
    <col min="3846" max="3846" width="12.28515625" style="1" bestFit="1" customWidth="1"/>
    <col min="3847" max="3847" width="9.7109375" style="1" bestFit="1" customWidth="1"/>
    <col min="3848" max="4096" width="9.140625" style="1"/>
    <col min="4097" max="4097" width="24.42578125" style="1" customWidth="1"/>
    <col min="4098" max="4098" width="65.7109375" style="1" customWidth="1"/>
    <col min="4099" max="4099" width="13.42578125" style="1" customWidth="1"/>
    <col min="4100" max="4100" width="12.85546875" style="1" bestFit="1" customWidth="1"/>
    <col min="4101" max="4101" width="13.42578125" style="1" bestFit="1" customWidth="1"/>
    <col min="4102" max="4102" width="12.28515625" style="1" bestFit="1" customWidth="1"/>
    <col min="4103" max="4103" width="9.7109375" style="1" bestFit="1" customWidth="1"/>
    <col min="4104" max="4352" width="9.140625" style="1"/>
    <col min="4353" max="4353" width="24.42578125" style="1" customWidth="1"/>
    <col min="4354" max="4354" width="65.7109375" style="1" customWidth="1"/>
    <col min="4355" max="4355" width="13.42578125" style="1" customWidth="1"/>
    <col min="4356" max="4356" width="12.85546875" style="1" bestFit="1" customWidth="1"/>
    <col min="4357" max="4357" width="13.42578125" style="1" bestFit="1" customWidth="1"/>
    <col min="4358" max="4358" width="12.28515625" style="1" bestFit="1" customWidth="1"/>
    <col min="4359" max="4359" width="9.7109375" style="1" bestFit="1" customWidth="1"/>
    <col min="4360" max="4608" width="9.140625" style="1"/>
    <col min="4609" max="4609" width="24.42578125" style="1" customWidth="1"/>
    <col min="4610" max="4610" width="65.7109375" style="1" customWidth="1"/>
    <col min="4611" max="4611" width="13.42578125" style="1" customWidth="1"/>
    <col min="4612" max="4612" width="12.85546875" style="1" bestFit="1" customWidth="1"/>
    <col min="4613" max="4613" width="13.42578125" style="1" bestFit="1" customWidth="1"/>
    <col min="4614" max="4614" width="12.28515625" style="1" bestFit="1" customWidth="1"/>
    <col min="4615" max="4615" width="9.7109375" style="1" bestFit="1" customWidth="1"/>
    <col min="4616" max="4864" width="9.140625" style="1"/>
    <col min="4865" max="4865" width="24.42578125" style="1" customWidth="1"/>
    <col min="4866" max="4866" width="65.7109375" style="1" customWidth="1"/>
    <col min="4867" max="4867" width="13.42578125" style="1" customWidth="1"/>
    <col min="4868" max="4868" width="12.85546875" style="1" bestFit="1" customWidth="1"/>
    <col min="4869" max="4869" width="13.42578125" style="1" bestFit="1" customWidth="1"/>
    <col min="4870" max="4870" width="12.28515625" style="1" bestFit="1" customWidth="1"/>
    <col min="4871" max="4871" width="9.7109375" style="1" bestFit="1" customWidth="1"/>
    <col min="4872" max="5120" width="9.140625" style="1"/>
    <col min="5121" max="5121" width="24.42578125" style="1" customWidth="1"/>
    <col min="5122" max="5122" width="65.7109375" style="1" customWidth="1"/>
    <col min="5123" max="5123" width="13.42578125" style="1" customWidth="1"/>
    <col min="5124" max="5124" width="12.85546875" style="1" bestFit="1" customWidth="1"/>
    <col min="5125" max="5125" width="13.42578125" style="1" bestFit="1" customWidth="1"/>
    <col min="5126" max="5126" width="12.28515625" style="1" bestFit="1" customWidth="1"/>
    <col min="5127" max="5127" width="9.7109375" style="1" bestFit="1" customWidth="1"/>
    <col min="5128" max="5376" width="9.140625" style="1"/>
    <col min="5377" max="5377" width="24.42578125" style="1" customWidth="1"/>
    <col min="5378" max="5378" width="65.7109375" style="1" customWidth="1"/>
    <col min="5379" max="5379" width="13.42578125" style="1" customWidth="1"/>
    <col min="5380" max="5380" width="12.85546875" style="1" bestFit="1" customWidth="1"/>
    <col min="5381" max="5381" width="13.42578125" style="1" bestFit="1" customWidth="1"/>
    <col min="5382" max="5382" width="12.28515625" style="1" bestFit="1" customWidth="1"/>
    <col min="5383" max="5383" width="9.7109375" style="1" bestFit="1" customWidth="1"/>
    <col min="5384" max="5632" width="9.140625" style="1"/>
    <col min="5633" max="5633" width="24.42578125" style="1" customWidth="1"/>
    <col min="5634" max="5634" width="65.7109375" style="1" customWidth="1"/>
    <col min="5635" max="5635" width="13.42578125" style="1" customWidth="1"/>
    <col min="5636" max="5636" width="12.85546875" style="1" bestFit="1" customWidth="1"/>
    <col min="5637" max="5637" width="13.42578125" style="1" bestFit="1" customWidth="1"/>
    <col min="5638" max="5638" width="12.28515625" style="1" bestFit="1" customWidth="1"/>
    <col min="5639" max="5639" width="9.7109375" style="1" bestFit="1" customWidth="1"/>
    <col min="5640" max="5888" width="9.140625" style="1"/>
    <col min="5889" max="5889" width="24.42578125" style="1" customWidth="1"/>
    <col min="5890" max="5890" width="65.7109375" style="1" customWidth="1"/>
    <col min="5891" max="5891" width="13.42578125" style="1" customWidth="1"/>
    <col min="5892" max="5892" width="12.85546875" style="1" bestFit="1" customWidth="1"/>
    <col min="5893" max="5893" width="13.42578125" style="1" bestFit="1" customWidth="1"/>
    <col min="5894" max="5894" width="12.28515625" style="1" bestFit="1" customWidth="1"/>
    <col min="5895" max="5895" width="9.7109375" style="1" bestFit="1" customWidth="1"/>
    <col min="5896" max="6144" width="9.140625" style="1"/>
    <col min="6145" max="6145" width="24.42578125" style="1" customWidth="1"/>
    <col min="6146" max="6146" width="65.7109375" style="1" customWidth="1"/>
    <col min="6147" max="6147" width="13.42578125" style="1" customWidth="1"/>
    <col min="6148" max="6148" width="12.85546875" style="1" bestFit="1" customWidth="1"/>
    <col min="6149" max="6149" width="13.42578125" style="1" bestFit="1" customWidth="1"/>
    <col min="6150" max="6150" width="12.28515625" style="1" bestFit="1" customWidth="1"/>
    <col min="6151" max="6151" width="9.7109375" style="1" bestFit="1" customWidth="1"/>
    <col min="6152" max="6400" width="9.140625" style="1"/>
    <col min="6401" max="6401" width="24.42578125" style="1" customWidth="1"/>
    <col min="6402" max="6402" width="65.7109375" style="1" customWidth="1"/>
    <col min="6403" max="6403" width="13.42578125" style="1" customWidth="1"/>
    <col min="6404" max="6404" width="12.85546875" style="1" bestFit="1" customWidth="1"/>
    <col min="6405" max="6405" width="13.42578125" style="1" bestFit="1" customWidth="1"/>
    <col min="6406" max="6406" width="12.28515625" style="1" bestFit="1" customWidth="1"/>
    <col min="6407" max="6407" width="9.7109375" style="1" bestFit="1" customWidth="1"/>
    <col min="6408" max="6656" width="9.140625" style="1"/>
    <col min="6657" max="6657" width="24.42578125" style="1" customWidth="1"/>
    <col min="6658" max="6658" width="65.7109375" style="1" customWidth="1"/>
    <col min="6659" max="6659" width="13.42578125" style="1" customWidth="1"/>
    <col min="6660" max="6660" width="12.85546875" style="1" bestFit="1" customWidth="1"/>
    <col min="6661" max="6661" width="13.42578125" style="1" bestFit="1" customWidth="1"/>
    <col min="6662" max="6662" width="12.28515625" style="1" bestFit="1" customWidth="1"/>
    <col min="6663" max="6663" width="9.7109375" style="1" bestFit="1" customWidth="1"/>
    <col min="6664" max="6912" width="9.140625" style="1"/>
    <col min="6913" max="6913" width="24.42578125" style="1" customWidth="1"/>
    <col min="6914" max="6914" width="65.7109375" style="1" customWidth="1"/>
    <col min="6915" max="6915" width="13.42578125" style="1" customWidth="1"/>
    <col min="6916" max="6916" width="12.85546875" style="1" bestFit="1" customWidth="1"/>
    <col min="6917" max="6917" width="13.42578125" style="1" bestFit="1" customWidth="1"/>
    <col min="6918" max="6918" width="12.28515625" style="1" bestFit="1" customWidth="1"/>
    <col min="6919" max="6919" width="9.7109375" style="1" bestFit="1" customWidth="1"/>
    <col min="6920" max="7168" width="9.140625" style="1"/>
    <col min="7169" max="7169" width="24.42578125" style="1" customWidth="1"/>
    <col min="7170" max="7170" width="65.7109375" style="1" customWidth="1"/>
    <col min="7171" max="7171" width="13.42578125" style="1" customWidth="1"/>
    <col min="7172" max="7172" width="12.85546875" style="1" bestFit="1" customWidth="1"/>
    <col min="7173" max="7173" width="13.42578125" style="1" bestFit="1" customWidth="1"/>
    <col min="7174" max="7174" width="12.28515625" style="1" bestFit="1" customWidth="1"/>
    <col min="7175" max="7175" width="9.7109375" style="1" bestFit="1" customWidth="1"/>
    <col min="7176" max="7424" width="9.140625" style="1"/>
    <col min="7425" max="7425" width="24.42578125" style="1" customWidth="1"/>
    <col min="7426" max="7426" width="65.7109375" style="1" customWidth="1"/>
    <col min="7427" max="7427" width="13.42578125" style="1" customWidth="1"/>
    <col min="7428" max="7428" width="12.85546875" style="1" bestFit="1" customWidth="1"/>
    <col min="7429" max="7429" width="13.42578125" style="1" bestFit="1" customWidth="1"/>
    <col min="7430" max="7430" width="12.28515625" style="1" bestFit="1" customWidth="1"/>
    <col min="7431" max="7431" width="9.7109375" style="1" bestFit="1" customWidth="1"/>
    <col min="7432" max="7680" width="9.140625" style="1"/>
    <col min="7681" max="7681" width="24.42578125" style="1" customWidth="1"/>
    <col min="7682" max="7682" width="65.7109375" style="1" customWidth="1"/>
    <col min="7683" max="7683" width="13.42578125" style="1" customWidth="1"/>
    <col min="7684" max="7684" width="12.85546875" style="1" bestFit="1" customWidth="1"/>
    <col min="7685" max="7685" width="13.42578125" style="1" bestFit="1" customWidth="1"/>
    <col min="7686" max="7686" width="12.28515625" style="1" bestFit="1" customWidth="1"/>
    <col min="7687" max="7687" width="9.7109375" style="1" bestFit="1" customWidth="1"/>
    <col min="7688" max="7936" width="9.140625" style="1"/>
    <col min="7937" max="7937" width="24.42578125" style="1" customWidth="1"/>
    <col min="7938" max="7938" width="65.7109375" style="1" customWidth="1"/>
    <col min="7939" max="7939" width="13.42578125" style="1" customWidth="1"/>
    <col min="7940" max="7940" width="12.85546875" style="1" bestFit="1" customWidth="1"/>
    <col min="7941" max="7941" width="13.42578125" style="1" bestFit="1" customWidth="1"/>
    <col min="7942" max="7942" width="12.28515625" style="1" bestFit="1" customWidth="1"/>
    <col min="7943" max="7943" width="9.7109375" style="1" bestFit="1" customWidth="1"/>
    <col min="7944" max="8192" width="9.140625" style="1"/>
    <col min="8193" max="8193" width="24.42578125" style="1" customWidth="1"/>
    <col min="8194" max="8194" width="65.7109375" style="1" customWidth="1"/>
    <col min="8195" max="8195" width="13.42578125" style="1" customWidth="1"/>
    <col min="8196" max="8196" width="12.85546875" style="1" bestFit="1" customWidth="1"/>
    <col min="8197" max="8197" width="13.42578125" style="1" bestFit="1" customWidth="1"/>
    <col min="8198" max="8198" width="12.28515625" style="1" bestFit="1" customWidth="1"/>
    <col min="8199" max="8199" width="9.7109375" style="1" bestFit="1" customWidth="1"/>
    <col min="8200" max="8448" width="9.140625" style="1"/>
    <col min="8449" max="8449" width="24.42578125" style="1" customWidth="1"/>
    <col min="8450" max="8450" width="65.7109375" style="1" customWidth="1"/>
    <col min="8451" max="8451" width="13.42578125" style="1" customWidth="1"/>
    <col min="8452" max="8452" width="12.85546875" style="1" bestFit="1" customWidth="1"/>
    <col min="8453" max="8453" width="13.42578125" style="1" bestFit="1" customWidth="1"/>
    <col min="8454" max="8454" width="12.28515625" style="1" bestFit="1" customWidth="1"/>
    <col min="8455" max="8455" width="9.7109375" style="1" bestFit="1" customWidth="1"/>
    <col min="8456" max="8704" width="9.140625" style="1"/>
    <col min="8705" max="8705" width="24.42578125" style="1" customWidth="1"/>
    <col min="8706" max="8706" width="65.7109375" style="1" customWidth="1"/>
    <col min="8707" max="8707" width="13.42578125" style="1" customWidth="1"/>
    <col min="8708" max="8708" width="12.85546875" style="1" bestFit="1" customWidth="1"/>
    <col min="8709" max="8709" width="13.42578125" style="1" bestFit="1" customWidth="1"/>
    <col min="8710" max="8710" width="12.28515625" style="1" bestFit="1" customWidth="1"/>
    <col min="8711" max="8711" width="9.7109375" style="1" bestFit="1" customWidth="1"/>
    <col min="8712" max="8960" width="9.140625" style="1"/>
    <col min="8961" max="8961" width="24.42578125" style="1" customWidth="1"/>
    <col min="8962" max="8962" width="65.7109375" style="1" customWidth="1"/>
    <col min="8963" max="8963" width="13.42578125" style="1" customWidth="1"/>
    <col min="8964" max="8964" width="12.85546875" style="1" bestFit="1" customWidth="1"/>
    <col min="8965" max="8965" width="13.42578125" style="1" bestFit="1" customWidth="1"/>
    <col min="8966" max="8966" width="12.28515625" style="1" bestFit="1" customWidth="1"/>
    <col min="8967" max="8967" width="9.7109375" style="1" bestFit="1" customWidth="1"/>
    <col min="8968" max="9216" width="9.140625" style="1"/>
    <col min="9217" max="9217" width="24.42578125" style="1" customWidth="1"/>
    <col min="9218" max="9218" width="65.7109375" style="1" customWidth="1"/>
    <col min="9219" max="9219" width="13.42578125" style="1" customWidth="1"/>
    <col min="9220" max="9220" width="12.85546875" style="1" bestFit="1" customWidth="1"/>
    <col min="9221" max="9221" width="13.42578125" style="1" bestFit="1" customWidth="1"/>
    <col min="9222" max="9222" width="12.28515625" style="1" bestFit="1" customWidth="1"/>
    <col min="9223" max="9223" width="9.7109375" style="1" bestFit="1" customWidth="1"/>
    <col min="9224" max="9472" width="9.140625" style="1"/>
    <col min="9473" max="9473" width="24.42578125" style="1" customWidth="1"/>
    <col min="9474" max="9474" width="65.7109375" style="1" customWidth="1"/>
    <col min="9475" max="9475" width="13.42578125" style="1" customWidth="1"/>
    <col min="9476" max="9476" width="12.85546875" style="1" bestFit="1" customWidth="1"/>
    <col min="9477" max="9477" width="13.42578125" style="1" bestFit="1" customWidth="1"/>
    <col min="9478" max="9478" width="12.28515625" style="1" bestFit="1" customWidth="1"/>
    <col min="9479" max="9479" width="9.7109375" style="1" bestFit="1" customWidth="1"/>
    <col min="9480" max="9728" width="9.140625" style="1"/>
    <col min="9729" max="9729" width="24.42578125" style="1" customWidth="1"/>
    <col min="9730" max="9730" width="65.7109375" style="1" customWidth="1"/>
    <col min="9731" max="9731" width="13.42578125" style="1" customWidth="1"/>
    <col min="9732" max="9732" width="12.85546875" style="1" bestFit="1" customWidth="1"/>
    <col min="9733" max="9733" width="13.42578125" style="1" bestFit="1" customWidth="1"/>
    <col min="9734" max="9734" width="12.28515625" style="1" bestFit="1" customWidth="1"/>
    <col min="9735" max="9735" width="9.7109375" style="1" bestFit="1" customWidth="1"/>
    <col min="9736" max="9984" width="9.140625" style="1"/>
    <col min="9985" max="9985" width="24.42578125" style="1" customWidth="1"/>
    <col min="9986" max="9986" width="65.7109375" style="1" customWidth="1"/>
    <col min="9987" max="9987" width="13.42578125" style="1" customWidth="1"/>
    <col min="9988" max="9988" width="12.85546875" style="1" bestFit="1" customWidth="1"/>
    <col min="9989" max="9989" width="13.42578125" style="1" bestFit="1" customWidth="1"/>
    <col min="9990" max="9990" width="12.28515625" style="1" bestFit="1" customWidth="1"/>
    <col min="9991" max="9991" width="9.7109375" style="1" bestFit="1" customWidth="1"/>
    <col min="9992" max="10240" width="9.140625" style="1"/>
    <col min="10241" max="10241" width="24.42578125" style="1" customWidth="1"/>
    <col min="10242" max="10242" width="65.7109375" style="1" customWidth="1"/>
    <col min="10243" max="10243" width="13.42578125" style="1" customWidth="1"/>
    <col min="10244" max="10244" width="12.85546875" style="1" bestFit="1" customWidth="1"/>
    <col min="10245" max="10245" width="13.42578125" style="1" bestFit="1" customWidth="1"/>
    <col min="10246" max="10246" width="12.28515625" style="1" bestFit="1" customWidth="1"/>
    <col min="10247" max="10247" width="9.7109375" style="1" bestFit="1" customWidth="1"/>
    <col min="10248" max="10496" width="9.140625" style="1"/>
    <col min="10497" max="10497" width="24.42578125" style="1" customWidth="1"/>
    <col min="10498" max="10498" width="65.7109375" style="1" customWidth="1"/>
    <col min="10499" max="10499" width="13.42578125" style="1" customWidth="1"/>
    <col min="10500" max="10500" width="12.85546875" style="1" bestFit="1" customWidth="1"/>
    <col min="10501" max="10501" width="13.42578125" style="1" bestFit="1" customWidth="1"/>
    <col min="10502" max="10502" width="12.28515625" style="1" bestFit="1" customWidth="1"/>
    <col min="10503" max="10503" width="9.7109375" style="1" bestFit="1" customWidth="1"/>
    <col min="10504" max="10752" width="9.140625" style="1"/>
    <col min="10753" max="10753" width="24.42578125" style="1" customWidth="1"/>
    <col min="10754" max="10754" width="65.7109375" style="1" customWidth="1"/>
    <col min="10755" max="10755" width="13.42578125" style="1" customWidth="1"/>
    <col min="10756" max="10756" width="12.85546875" style="1" bestFit="1" customWidth="1"/>
    <col min="10757" max="10757" width="13.42578125" style="1" bestFit="1" customWidth="1"/>
    <col min="10758" max="10758" width="12.28515625" style="1" bestFit="1" customWidth="1"/>
    <col min="10759" max="10759" width="9.7109375" style="1" bestFit="1" customWidth="1"/>
    <col min="10760" max="11008" width="9.140625" style="1"/>
    <col min="11009" max="11009" width="24.42578125" style="1" customWidth="1"/>
    <col min="11010" max="11010" width="65.7109375" style="1" customWidth="1"/>
    <col min="11011" max="11011" width="13.42578125" style="1" customWidth="1"/>
    <col min="11012" max="11012" width="12.85546875" style="1" bestFit="1" customWidth="1"/>
    <col min="11013" max="11013" width="13.42578125" style="1" bestFit="1" customWidth="1"/>
    <col min="11014" max="11014" width="12.28515625" style="1" bestFit="1" customWidth="1"/>
    <col min="11015" max="11015" width="9.7109375" style="1" bestFit="1" customWidth="1"/>
    <col min="11016" max="11264" width="9.140625" style="1"/>
    <col min="11265" max="11265" width="24.42578125" style="1" customWidth="1"/>
    <col min="11266" max="11266" width="65.7109375" style="1" customWidth="1"/>
    <col min="11267" max="11267" width="13.42578125" style="1" customWidth="1"/>
    <col min="11268" max="11268" width="12.85546875" style="1" bestFit="1" customWidth="1"/>
    <col min="11269" max="11269" width="13.42578125" style="1" bestFit="1" customWidth="1"/>
    <col min="11270" max="11270" width="12.28515625" style="1" bestFit="1" customWidth="1"/>
    <col min="11271" max="11271" width="9.7109375" style="1" bestFit="1" customWidth="1"/>
    <col min="11272" max="11520" width="9.140625" style="1"/>
    <col min="11521" max="11521" width="24.42578125" style="1" customWidth="1"/>
    <col min="11522" max="11522" width="65.7109375" style="1" customWidth="1"/>
    <col min="11523" max="11523" width="13.42578125" style="1" customWidth="1"/>
    <col min="11524" max="11524" width="12.85546875" style="1" bestFit="1" customWidth="1"/>
    <col min="11525" max="11525" width="13.42578125" style="1" bestFit="1" customWidth="1"/>
    <col min="11526" max="11526" width="12.28515625" style="1" bestFit="1" customWidth="1"/>
    <col min="11527" max="11527" width="9.7109375" style="1" bestFit="1" customWidth="1"/>
    <col min="11528" max="11776" width="9.140625" style="1"/>
    <col min="11777" max="11777" width="24.42578125" style="1" customWidth="1"/>
    <col min="11778" max="11778" width="65.7109375" style="1" customWidth="1"/>
    <col min="11779" max="11779" width="13.42578125" style="1" customWidth="1"/>
    <col min="11780" max="11780" width="12.85546875" style="1" bestFit="1" customWidth="1"/>
    <col min="11781" max="11781" width="13.42578125" style="1" bestFit="1" customWidth="1"/>
    <col min="11782" max="11782" width="12.28515625" style="1" bestFit="1" customWidth="1"/>
    <col min="11783" max="11783" width="9.7109375" style="1" bestFit="1" customWidth="1"/>
    <col min="11784" max="12032" width="9.140625" style="1"/>
    <col min="12033" max="12033" width="24.42578125" style="1" customWidth="1"/>
    <col min="12034" max="12034" width="65.7109375" style="1" customWidth="1"/>
    <col min="12035" max="12035" width="13.42578125" style="1" customWidth="1"/>
    <col min="12036" max="12036" width="12.85546875" style="1" bestFit="1" customWidth="1"/>
    <col min="12037" max="12037" width="13.42578125" style="1" bestFit="1" customWidth="1"/>
    <col min="12038" max="12038" width="12.28515625" style="1" bestFit="1" customWidth="1"/>
    <col min="12039" max="12039" width="9.7109375" style="1" bestFit="1" customWidth="1"/>
    <col min="12040" max="12288" width="9.140625" style="1"/>
    <col min="12289" max="12289" width="24.42578125" style="1" customWidth="1"/>
    <col min="12290" max="12290" width="65.7109375" style="1" customWidth="1"/>
    <col min="12291" max="12291" width="13.42578125" style="1" customWidth="1"/>
    <col min="12292" max="12292" width="12.85546875" style="1" bestFit="1" customWidth="1"/>
    <col min="12293" max="12293" width="13.42578125" style="1" bestFit="1" customWidth="1"/>
    <col min="12294" max="12294" width="12.28515625" style="1" bestFit="1" customWidth="1"/>
    <col min="12295" max="12295" width="9.7109375" style="1" bestFit="1" customWidth="1"/>
    <col min="12296" max="12544" width="9.140625" style="1"/>
    <col min="12545" max="12545" width="24.42578125" style="1" customWidth="1"/>
    <col min="12546" max="12546" width="65.7109375" style="1" customWidth="1"/>
    <col min="12547" max="12547" width="13.42578125" style="1" customWidth="1"/>
    <col min="12548" max="12548" width="12.85546875" style="1" bestFit="1" customWidth="1"/>
    <col min="12549" max="12549" width="13.42578125" style="1" bestFit="1" customWidth="1"/>
    <col min="12550" max="12550" width="12.28515625" style="1" bestFit="1" customWidth="1"/>
    <col min="12551" max="12551" width="9.7109375" style="1" bestFit="1" customWidth="1"/>
    <col min="12552" max="12800" width="9.140625" style="1"/>
    <col min="12801" max="12801" width="24.42578125" style="1" customWidth="1"/>
    <col min="12802" max="12802" width="65.7109375" style="1" customWidth="1"/>
    <col min="12803" max="12803" width="13.42578125" style="1" customWidth="1"/>
    <col min="12804" max="12804" width="12.85546875" style="1" bestFit="1" customWidth="1"/>
    <col min="12805" max="12805" width="13.42578125" style="1" bestFit="1" customWidth="1"/>
    <col min="12806" max="12806" width="12.28515625" style="1" bestFit="1" customWidth="1"/>
    <col min="12807" max="12807" width="9.7109375" style="1" bestFit="1" customWidth="1"/>
    <col min="12808" max="13056" width="9.140625" style="1"/>
    <col min="13057" max="13057" width="24.42578125" style="1" customWidth="1"/>
    <col min="13058" max="13058" width="65.7109375" style="1" customWidth="1"/>
    <col min="13059" max="13059" width="13.42578125" style="1" customWidth="1"/>
    <col min="13060" max="13060" width="12.85546875" style="1" bestFit="1" customWidth="1"/>
    <col min="13061" max="13061" width="13.42578125" style="1" bestFit="1" customWidth="1"/>
    <col min="13062" max="13062" width="12.28515625" style="1" bestFit="1" customWidth="1"/>
    <col min="13063" max="13063" width="9.7109375" style="1" bestFit="1" customWidth="1"/>
    <col min="13064" max="13312" width="9.140625" style="1"/>
    <col min="13313" max="13313" width="24.42578125" style="1" customWidth="1"/>
    <col min="13314" max="13314" width="65.7109375" style="1" customWidth="1"/>
    <col min="13315" max="13315" width="13.42578125" style="1" customWidth="1"/>
    <col min="13316" max="13316" width="12.85546875" style="1" bestFit="1" customWidth="1"/>
    <col min="13317" max="13317" width="13.42578125" style="1" bestFit="1" customWidth="1"/>
    <col min="13318" max="13318" width="12.28515625" style="1" bestFit="1" customWidth="1"/>
    <col min="13319" max="13319" width="9.7109375" style="1" bestFit="1" customWidth="1"/>
    <col min="13320" max="13568" width="9.140625" style="1"/>
    <col min="13569" max="13569" width="24.42578125" style="1" customWidth="1"/>
    <col min="13570" max="13570" width="65.7109375" style="1" customWidth="1"/>
    <col min="13571" max="13571" width="13.42578125" style="1" customWidth="1"/>
    <col min="13572" max="13572" width="12.85546875" style="1" bestFit="1" customWidth="1"/>
    <col min="13573" max="13573" width="13.42578125" style="1" bestFit="1" customWidth="1"/>
    <col min="13574" max="13574" width="12.28515625" style="1" bestFit="1" customWidth="1"/>
    <col min="13575" max="13575" width="9.7109375" style="1" bestFit="1" customWidth="1"/>
    <col min="13576" max="13824" width="9.140625" style="1"/>
    <col min="13825" max="13825" width="24.42578125" style="1" customWidth="1"/>
    <col min="13826" max="13826" width="65.7109375" style="1" customWidth="1"/>
    <col min="13827" max="13827" width="13.42578125" style="1" customWidth="1"/>
    <col min="13828" max="13828" width="12.85546875" style="1" bestFit="1" customWidth="1"/>
    <col min="13829" max="13829" width="13.42578125" style="1" bestFit="1" customWidth="1"/>
    <col min="13830" max="13830" width="12.28515625" style="1" bestFit="1" customWidth="1"/>
    <col min="13831" max="13831" width="9.7109375" style="1" bestFit="1" customWidth="1"/>
    <col min="13832" max="14080" width="9.140625" style="1"/>
    <col min="14081" max="14081" width="24.42578125" style="1" customWidth="1"/>
    <col min="14082" max="14082" width="65.7109375" style="1" customWidth="1"/>
    <col min="14083" max="14083" width="13.42578125" style="1" customWidth="1"/>
    <col min="14084" max="14084" width="12.85546875" style="1" bestFit="1" customWidth="1"/>
    <col min="14085" max="14085" width="13.42578125" style="1" bestFit="1" customWidth="1"/>
    <col min="14086" max="14086" width="12.28515625" style="1" bestFit="1" customWidth="1"/>
    <col min="14087" max="14087" width="9.7109375" style="1" bestFit="1" customWidth="1"/>
    <col min="14088" max="14336" width="9.140625" style="1"/>
    <col min="14337" max="14337" width="24.42578125" style="1" customWidth="1"/>
    <col min="14338" max="14338" width="65.7109375" style="1" customWidth="1"/>
    <col min="14339" max="14339" width="13.42578125" style="1" customWidth="1"/>
    <col min="14340" max="14340" width="12.85546875" style="1" bestFit="1" customWidth="1"/>
    <col min="14341" max="14341" width="13.42578125" style="1" bestFit="1" customWidth="1"/>
    <col min="14342" max="14342" width="12.28515625" style="1" bestFit="1" customWidth="1"/>
    <col min="14343" max="14343" width="9.7109375" style="1" bestFit="1" customWidth="1"/>
    <col min="14344" max="14592" width="9.140625" style="1"/>
    <col min="14593" max="14593" width="24.42578125" style="1" customWidth="1"/>
    <col min="14594" max="14594" width="65.7109375" style="1" customWidth="1"/>
    <col min="14595" max="14595" width="13.42578125" style="1" customWidth="1"/>
    <col min="14596" max="14596" width="12.85546875" style="1" bestFit="1" customWidth="1"/>
    <col min="14597" max="14597" width="13.42578125" style="1" bestFit="1" customWidth="1"/>
    <col min="14598" max="14598" width="12.28515625" style="1" bestFit="1" customWidth="1"/>
    <col min="14599" max="14599" width="9.7109375" style="1" bestFit="1" customWidth="1"/>
    <col min="14600" max="14848" width="9.140625" style="1"/>
    <col min="14849" max="14849" width="24.42578125" style="1" customWidth="1"/>
    <col min="14850" max="14850" width="65.7109375" style="1" customWidth="1"/>
    <col min="14851" max="14851" width="13.42578125" style="1" customWidth="1"/>
    <col min="14852" max="14852" width="12.85546875" style="1" bestFit="1" customWidth="1"/>
    <col min="14853" max="14853" width="13.42578125" style="1" bestFit="1" customWidth="1"/>
    <col min="14854" max="14854" width="12.28515625" style="1" bestFit="1" customWidth="1"/>
    <col min="14855" max="14855" width="9.7109375" style="1" bestFit="1" customWidth="1"/>
    <col min="14856" max="15104" width="9.140625" style="1"/>
    <col min="15105" max="15105" width="24.42578125" style="1" customWidth="1"/>
    <col min="15106" max="15106" width="65.7109375" style="1" customWidth="1"/>
    <col min="15107" max="15107" width="13.42578125" style="1" customWidth="1"/>
    <col min="15108" max="15108" width="12.85546875" style="1" bestFit="1" customWidth="1"/>
    <col min="15109" max="15109" width="13.42578125" style="1" bestFit="1" customWidth="1"/>
    <col min="15110" max="15110" width="12.28515625" style="1" bestFit="1" customWidth="1"/>
    <col min="15111" max="15111" width="9.7109375" style="1" bestFit="1" customWidth="1"/>
    <col min="15112" max="15360" width="9.140625" style="1"/>
    <col min="15361" max="15361" width="24.42578125" style="1" customWidth="1"/>
    <col min="15362" max="15362" width="65.7109375" style="1" customWidth="1"/>
    <col min="15363" max="15363" width="13.42578125" style="1" customWidth="1"/>
    <col min="15364" max="15364" width="12.85546875" style="1" bestFit="1" customWidth="1"/>
    <col min="15365" max="15365" width="13.42578125" style="1" bestFit="1" customWidth="1"/>
    <col min="15366" max="15366" width="12.28515625" style="1" bestFit="1" customWidth="1"/>
    <col min="15367" max="15367" width="9.7109375" style="1" bestFit="1" customWidth="1"/>
    <col min="15368" max="15616" width="9.140625" style="1"/>
    <col min="15617" max="15617" width="24.42578125" style="1" customWidth="1"/>
    <col min="15618" max="15618" width="65.7109375" style="1" customWidth="1"/>
    <col min="15619" max="15619" width="13.42578125" style="1" customWidth="1"/>
    <col min="15620" max="15620" width="12.85546875" style="1" bestFit="1" customWidth="1"/>
    <col min="15621" max="15621" width="13.42578125" style="1" bestFit="1" customWidth="1"/>
    <col min="15622" max="15622" width="12.28515625" style="1" bestFit="1" customWidth="1"/>
    <col min="15623" max="15623" width="9.7109375" style="1" bestFit="1" customWidth="1"/>
    <col min="15624" max="15872" width="9.140625" style="1"/>
    <col min="15873" max="15873" width="24.42578125" style="1" customWidth="1"/>
    <col min="15874" max="15874" width="65.7109375" style="1" customWidth="1"/>
    <col min="15875" max="15875" width="13.42578125" style="1" customWidth="1"/>
    <col min="15876" max="15876" width="12.85546875" style="1" bestFit="1" customWidth="1"/>
    <col min="15877" max="15877" width="13.42578125" style="1" bestFit="1" customWidth="1"/>
    <col min="15878" max="15878" width="12.28515625" style="1" bestFit="1" customWidth="1"/>
    <col min="15879" max="15879" width="9.7109375" style="1" bestFit="1" customWidth="1"/>
    <col min="15880" max="16128" width="9.140625" style="1"/>
    <col min="16129" max="16129" width="24.42578125" style="1" customWidth="1"/>
    <col min="16130" max="16130" width="65.7109375" style="1" customWidth="1"/>
    <col min="16131" max="16131" width="13.42578125" style="1" customWidth="1"/>
    <col min="16132" max="16132" width="12.85546875" style="1" bestFit="1" customWidth="1"/>
    <col min="16133" max="16133" width="13.42578125" style="1" bestFit="1" customWidth="1"/>
    <col min="16134" max="16134" width="12.28515625" style="1" bestFit="1" customWidth="1"/>
    <col min="16135" max="16135" width="9.7109375" style="1" bestFit="1" customWidth="1"/>
    <col min="16136" max="16384" width="9.140625" style="1"/>
  </cols>
  <sheetData>
    <row r="1" spans="1:14" ht="15.75" x14ac:dyDescent="0.25">
      <c r="B1" s="179"/>
      <c r="C1" s="348" t="s">
        <v>165</v>
      </c>
      <c r="D1" s="348"/>
      <c r="E1" s="348"/>
    </row>
    <row r="2" spans="1:14" ht="12.75" customHeight="1" x14ac:dyDescent="0.25">
      <c r="B2" s="349" t="s">
        <v>128</v>
      </c>
      <c r="C2" s="349"/>
      <c r="D2" s="349"/>
      <c r="E2" s="349"/>
    </row>
    <row r="3" spans="1:14" ht="12.75" customHeight="1" x14ac:dyDescent="0.25">
      <c r="B3" s="349" t="s">
        <v>168</v>
      </c>
      <c r="C3" s="349"/>
      <c r="D3" s="349"/>
      <c r="E3" s="349"/>
    </row>
    <row r="4" spans="1:14" ht="12.75" customHeight="1" x14ac:dyDescent="0.25">
      <c r="B4" s="349" t="s">
        <v>169</v>
      </c>
      <c r="C4" s="349"/>
      <c r="D4" s="349"/>
      <c r="E4" s="349"/>
    </row>
    <row r="5" spans="1:14" ht="12.75" customHeight="1" x14ac:dyDescent="0.25">
      <c r="B5" s="349" t="s">
        <v>561</v>
      </c>
      <c r="C5" s="349"/>
      <c r="D5" s="349"/>
      <c r="E5" s="349"/>
    </row>
    <row r="7" spans="1:14" ht="33" customHeight="1" x14ac:dyDescent="0.2">
      <c r="A7" s="347" t="s">
        <v>562</v>
      </c>
      <c r="B7" s="347"/>
      <c r="C7" s="347"/>
    </row>
    <row r="8" spans="1:14" ht="15.75" x14ac:dyDescent="0.25">
      <c r="A8" s="3"/>
      <c r="B8" s="3"/>
      <c r="C8" s="3"/>
    </row>
    <row r="9" spans="1:14" ht="15" x14ac:dyDescent="0.25">
      <c r="C9" s="4" t="s">
        <v>115</v>
      </c>
    </row>
    <row r="10" spans="1:14" ht="15.75" x14ac:dyDescent="0.25">
      <c r="A10" s="5" t="s">
        <v>116</v>
      </c>
      <c r="B10" s="5" t="s">
        <v>0</v>
      </c>
      <c r="C10" s="5" t="s">
        <v>166</v>
      </c>
      <c r="D10" s="200" t="s">
        <v>655</v>
      </c>
      <c r="E10" s="200" t="s">
        <v>656</v>
      </c>
    </row>
    <row r="11" spans="1:14" ht="31.5" x14ac:dyDescent="0.25">
      <c r="A11" s="181" t="s">
        <v>117</v>
      </c>
      <c r="B11" s="182" t="s">
        <v>118</v>
      </c>
      <c r="C11" s="183">
        <f>C12+C13</f>
        <v>0</v>
      </c>
      <c r="D11" s="183">
        <f>D12+D13</f>
        <v>0</v>
      </c>
      <c r="E11" s="180"/>
      <c r="F11" s="6"/>
      <c r="G11" s="6"/>
      <c r="H11" s="6"/>
      <c r="I11" s="6"/>
      <c r="J11" s="6"/>
      <c r="K11" s="6"/>
      <c r="L11" s="6"/>
      <c r="M11" s="6"/>
      <c r="N11" s="6"/>
    </row>
    <row r="12" spans="1:14" ht="31.5" x14ac:dyDescent="0.25">
      <c r="A12" s="184" t="s">
        <v>119</v>
      </c>
      <c r="B12" s="36" t="s">
        <v>120</v>
      </c>
      <c r="C12" s="185"/>
      <c r="D12" s="185"/>
      <c r="E12" s="180"/>
      <c r="G12" s="6"/>
      <c r="H12" s="6"/>
      <c r="I12" s="6"/>
      <c r="J12" s="6"/>
      <c r="K12" s="6"/>
      <c r="L12" s="6"/>
      <c r="M12" s="6"/>
      <c r="N12" s="6"/>
    </row>
    <row r="13" spans="1:14" ht="31.5" x14ac:dyDescent="0.25">
      <c r="A13" s="184" t="s">
        <v>170</v>
      </c>
      <c r="B13" s="36" t="s">
        <v>171</v>
      </c>
      <c r="C13" s="185"/>
      <c r="D13" s="185"/>
      <c r="E13" s="180"/>
      <c r="F13" s="6"/>
      <c r="G13" s="6"/>
      <c r="H13" s="6"/>
      <c r="I13" s="6"/>
      <c r="J13" s="6"/>
      <c r="K13" s="6"/>
      <c r="L13" s="6"/>
      <c r="M13" s="6"/>
      <c r="N13" s="6"/>
    </row>
    <row r="14" spans="1:14" ht="31.5" x14ac:dyDescent="0.25">
      <c r="A14" s="181" t="s">
        <v>121</v>
      </c>
      <c r="B14" s="182" t="s">
        <v>122</v>
      </c>
      <c r="C14" s="186">
        <f>C16+C17+C18+C15</f>
        <v>0</v>
      </c>
      <c r="D14" s="186">
        <f>D16+D17+D18+D15</f>
        <v>0</v>
      </c>
      <c r="E14" s="180"/>
      <c r="F14" s="6"/>
      <c r="G14" s="6"/>
      <c r="H14" s="6"/>
      <c r="I14" s="6"/>
      <c r="J14" s="6"/>
      <c r="K14" s="6"/>
      <c r="L14" s="6"/>
      <c r="M14" s="6"/>
      <c r="N14" s="6"/>
    </row>
    <row r="15" spans="1:14" ht="47.25" x14ac:dyDescent="0.25">
      <c r="A15" s="184" t="s">
        <v>172</v>
      </c>
      <c r="B15" s="36" t="s">
        <v>173</v>
      </c>
      <c r="C15" s="185"/>
      <c r="D15" s="185"/>
      <c r="E15" s="180"/>
      <c r="F15" s="6"/>
      <c r="G15" s="6"/>
      <c r="H15" s="6"/>
      <c r="I15" s="6"/>
      <c r="J15" s="6"/>
      <c r="K15" s="6"/>
      <c r="L15" s="6"/>
      <c r="M15" s="6"/>
      <c r="N15" s="6"/>
    </row>
    <row r="16" spans="1:14" ht="63" x14ac:dyDescent="0.25">
      <c r="A16" s="187" t="s">
        <v>172</v>
      </c>
      <c r="B16" s="36" t="s">
        <v>174</v>
      </c>
      <c r="C16" s="185"/>
      <c r="D16" s="185"/>
      <c r="E16" s="180"/>
      <c r="F16" s="6"/>
      <c r="G16" s="6"/>
      <c r="H16" s="6"/>
      <c r="I16" s="6"/>
      <c r="J16" s="6"/>
      <c r="K16" s="6"/>
      <c r="L16" s="6"/>
      <c r="M16" s="6"/>
      <c r="N16" s="6"/>
    </row>
    <row r="17" spans="1:14" ht="47.25" x14ac:dyDescent="0.25">
      <c r="A17" s="184" t="s">
        <v>175</v>
      </c>
      <c r="B17" s="36" t="s">
        <v>123</v>
      </c>
      <c r="C17" s="185"/>
      <c r="D17" s="185"/>
      <c r="E17" s="180"/>
      <c r="F17" s="6"/>
      <c r="G17" s="6"/>
      <c r="H17" s="6"/>
      <c r="I17" s="6"/>
      <c r="J17" s="6"/>
      <c r="K17" s="6"/>
      <c r="L17" s="6"/>
      <c r="M17" s="6"/>
      <c r="N17" s="6"/>
    </row>
    <row r="18" spans="1:14" ht="63" x14ac:dyDescent="0.25">
      <c r="A18" s="187" t="s">
        <v>175</v>
      </c>
      <c r="B18" s="36" t="s">
        <v>176</v>
      </c>
      <c r="C18" s="185"/>
      <c r="D18" s="185"/>
      <c r="E18" s="180"/>
      <c r="F18" s="6"/>
      <c r="G18" s="6"/>
      <c r="H18" s="6"/>
      <c r="I18" s="6"/>
      <c r="J18" s="6"/>
      <c r="K18" s="6"/>
      <c r="L18" s="6"/>
      <c r="M18" s="6"/>
      <c r="N18" s="6"/>
    </row>
    <row r="19" spans="1:14" s="9" customFormat="1" ht="31.5" x14ac:dyDescent="0.25">
      <c r="A19" s="188" t="s">
        <v>124</v>
      </c>
      <c r="B19" s="189" t="s">
        <v>125</v>
      </c>
      <c r="C19" s="186">
        <f>C21</f>
        <v>0</v>
      </c>
      <c r="D19" s="186">
        <f>D21</f>
        <v>0</v>
      </c>
      <c r="E19" s="180"/>
      <c r="F19" s="6"/>
      <c r="G19" s="6"/>
      <c r="H19" s="6"/>
      <c r="I19" s="6"/>
      <c r="J19" s="6"/>
      <c r="K19" s="6"/>
      <c r="L19" s="6"/>
      <c r="M19" s="6"/>
      <c r="N19" s="6"/>
    </row>
    <row r="20" spans="1:14" s="9" customFormat="1" ht="31.5" x14ac:dyDescent="0.25">
      <c r="A20" s="187" t="s">
        <v>162</v>
      </c>
      <c r="B20" s="190" t="s">
        <v>270</v>
      </c>
      <c r="C20" s="186"/>
      <c r="D20" s="186">
        <f>+'5'!D102-'9+'!T18</f>
        <v>3525.5852900000173</v>
      </c>
      <c r="E20" s="180"/>
      <c r="F20" s="6"/>
      <c r="G20" s="6"/>
      <c r="H20" s="6"/>
      <c r="I20" s="6"/>
      <c r="J20" s="6"/>
      <c r="K20" s="6"/>
      <c r="L20" s="6"/>
      <c r="M20" s="6"/>
      <c r="N20" s="6"/>
    </row>
    <row r="21" spans="1:14" ht="31.5" x14ac:dyDescent="0.25">
      <c r="A21" s="187" t="s">
        <v>177</v>
      </c>
      <c r="B21" s="190" t="s">
        <v>178</v>
      </c>
      <c r="C21" s="191"/>
      <c r="D21" s="191"/>
      <c r="E21" s="180"/>
      <c r="F21" s="6"/>
      <c r="G21" s="6"/>
      <c r="H21" s="6"/>
      <c r="I21" s="6"/>
      <c r="J21" s="6"/>
      <c r="K21" s="6"/>
      <c r="L21" s="6"/>
      <c r="M21" s="6"/>
      <c r="N21" s="6"/>
    </row>
    <row r="22" spans="1:14" ht="31.5" x14ac:dyDescent="0.25">
      <c r="A22" s="188" t="s">
        <v>126</v>
      </c>
      <c r="B22" s="192" t="s">
        <v>167</v>
      </c>
      <c r="C22" s="186">
        <f>C23+C24</f>
        <v>0</v>
      </c>
      <c r="D22" s="186">
        <f>D23+D24</f>
        <v>0</v>
      </c>
      <c r="E22" s="180"/>
      <c r="F22" s="6"/>
      <c r="G22" s="6"/>
      <c r="H22" s="6"/>
      <c r="I22" s="6"/>
      <c r="J22" s="6"/>
      <c r="K22" s="6"/>
      <c r="L22" s="6"/>
      <c r="M22" s="6"/>
      <c r="N22" s="6"/>
    </row>
    <row r="23" spans="1:14" s="9" customFormat="1" ht="63" x14ac:dyDescent="0.25">
      <c r="A23" s="184" t="s">
        <v>179</v>
      </c>
      <c r="B23" s="193" t="s">
        <v>180</v>
      </c>
      <c r="C23" s="191"/>
      <c r="D23" s="191"/>
      <c r="E23" s="180"/>
      <c r="F23" s="7"/>
      <c r="H23" s="6"/>
      <c r="I23" s="6"/>
      <c r="J23" s="6"/>
      <c r="K23" s="6"/>
      <c r="L23" s="6"/>
      <c r="M23" s="6"/>
      <c r="N23" s="6"/>
    </row>
    <row r="24" spans="1:14" ht="47.25" x14ac:dyDescent="0.25">
      <c r="A24" s="184" t="s">
        <v>181</v>
      </c>
      <c r="B24" s="193" t="s">
        <v>182</v>
      </c>
      <c r="C24" s="185"/>
      <c r="D24" s="185"/>
      <c r="E24" s="180"/>
      <c r="F24" s="6"/>
      <c r="G24" s="6"/>
      <c r="H24" s="6"/>
      <c r="I24" s="6"/>
      <c r="J24" s="6"/>
      <c r="K24" s="6"/>
      <c r="L24" s="6"/>
      <c r="M24" s="6"/>
      <c r="N24" s="6"/>
    </row>
    <row r="25" spans="1:14" ht="15.75" x14ac:dyDescent="0.25">
      <c r="A25" s="194"/>
      <c r="B25" s="195"/>
      <c r="C25" s="196"/>
      <c r="D25" s="196"/>
      <c r="E25" s="180"/>
      <c r="F25" s="6"/>
      <c r="G25" s="6"/>
      <c r="H25" s="6"/>
      <c r="I25" s="6"/>
      <c r="J25" s="6"/>
      <c r="K25" s="6"/>
      <c r="L25" s="6"/>
      <c r="M25" s="6"/>
      <c r="N25" s="6"/>
    </row>
    <row r="26" spans="1:14" ht="15.75" x14ac:dyDescent="0.25">
      <c r="A26" s="197"/>
      <c r="B26" s="198" t="s">
        <v>127</v>
      </c>
      <c r="C26" s="199">
        <f>C14+C22+C11+C19</f>
        <v>0</v>
      </c>
      <c r="D26" s="199">
        <f>D14+D22+D11+D19</f>
        <v>0</v>
      </c>
      <c r="E26" s="180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">
      <c r="A27" s="10"/>
      <c r="B27" s="11"/>
      <c r="C27" s="6"/>
      <c r="D27" s="8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15.75" x14ac:dyDescent="0.25">
      <c r="A28" s="16" t="s">
        <v>183</v>
      </c>
      <c r="B28" s="1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15.75" x14ac:dyDescent="0.25">
      <c r="A29" s="16" t="s">
        <v>184</v>
      </c>
      <c r="B29" s="1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">
      <c r="A30" s="12"/>
      <c r="B30" s="1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">
      <c r="A31" s="12"/>
      <c r="B31" s="13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">
      <c r="A32" s="12"/>
      <c r="B32" s="1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3" x14ac:dyDescent="0.2">
      <c r="A33" s="12"/>
      <c r="B33" s="1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2">
      <c r="A34" s="12"/>
      <c r="B34" s="14"/>
      <c r="C34" s="15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2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x14ac:dyDescent="0.2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x14ac:dyDescent="0.2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x14ac:dyDescent="0.2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x14ac:dyDescent="0.2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x14ac:dyDescent="0.2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x14ac:dyDescent="0.2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x14ac:dyDescent="0.2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x14ac:dyDescent="0.2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x14ac:dyDescent="0.2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x14ac:dyDescent="0.2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x14ac:dyDescent="0.2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3:13" x14ac:dyDescent="0.2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3:13" x14ac:dyDescent="0.2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3:13" x14ac:dyDescent="0.2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3:13" x14ac:dyDescent="0.2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3:13" x14ac:dyDescent="0.2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3:13" x14ac:dyDescent="0.2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3:13" x14ac:dyDescent="0.2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3:13" x14ac:dyDescent="0.2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3:13" x14ac:dyDescent="0.2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3:13" x14ac:dyDescent="0.2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3:13" x14ac:dyDescent="0.2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3:13" x14ac:dyDescent="0.2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3:13" x14ac:dyDescent="0.2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3:13" x14ac:dyDescent="0.2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3:13" x14ac:dyDescent="0.2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3:13" x14ac:dyDescent="0.2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3:13" x14ac:dyDescent="0.2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3:13" x14ac:dyDescent="0.2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3:13" x14ac:dyDescent="0.2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3:13" x14ac:dyDescent="0.2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3:13" x14ac:dyDescent="0.2"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3:13" x14ac:dyDescent="0.2"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3:13" x14ac:dyDescent="0.2"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3:13" x14ac:dyDescent="0.2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3:13" x14ac:dyDescent="0.2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3:13" x14ac:dyDescent="0.2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3:13" x14ac:dyDescent="0.2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3:13" x14ac:dyDescent="0.2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3:13" x14ac:dyDescent="0.2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3:13" x14ac:dyDescent="0.2"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3:13" x14ac:dyDescent="0.2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3:13" x14ac:dyDescent="0.2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3:13" x14ac:dyDescent="0.2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3:13" x14ac:dyDescent="0.2"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3:13" x14ac:dyDescent="0.2"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3:13" x14ac:dyDescent="0.2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3:13" x14ac:dyDescent="0.2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3:13" x14ac:dyDescent="0.2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3:13" x14ac:dyDescent="0.2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3:13" x14ac:dyDescent="0.2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3:13" x14ac:dyDescent="0.2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3:13" x14ac:dyDescent="0.2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3:13" x14ac:dyDescent="0.2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3:13" x14ac:dyDescent="0.2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3:13" x14ac:dyDescent="0.2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3:13" x14ac:dyDescent="0.2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3:13" x14ac:dyDescent="0.2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3:13" x14ac:dyDescent="0.2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3:13" x14ac:dyDescent="0.2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3:13" x14ac:dyDescent="0.2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3:13" x14ac:dyDescent="0.2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3:13" x14ac:dyDescent="0.2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3:13" x14ac:dyDescent="0.2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3:13" x14ac:dyDescent="0.2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3:13" x14ac:dyDescent="0.2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3:13" x14ac:dyDescent="0.2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3:13" x14ac:dyDescent="0.2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3:13" x14ac:dyDescent="0.2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3:13" x14ac:dyDescent="0.2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3:13" x14ac:dyDescent="0.2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3:13" x14ac:dyDescent="0.2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3:13" x14ac:dyDescent="0.2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3:13" x14ac:dyDescent="0.2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spans="3:13" x14ac:dyDescent="0.2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spans="3:13" x14ac:dyDescent="0.2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</sheetData>
  <mergeCells count="6">
    <mergeCell ref="A7:C7"/>
    <mergeCell ref="C1:E1"/>
    <mergeCell ref="B2:E2"/>
    <mergeCell ref="B3:E3"/>
    <mergeCell ref="B4:E4"/>
    <mergeCell ref="B5:E5"/>
  </mergeCells>
  <printOptions horizontalCentered="1"/>
  <pageMargins left="0.55118110236220474" right="0.19685039370078741" top="0.51181102362204722" bottom="0.27559055118110237" header="0.15748031496062992" footer="0.19685039370078741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X259"/>
  <sheetViews>
    <sheetView view="pageBreakPreview" topLeftCell="A98" zoomScaleSheetLayoutView="100" workbookViewId="0">
      <selection activeCell="C100" sqref="C100"/>
    </sheetView>
  </sheetViews>
  <sheetFormatPr defaultRowHeight="15" x14ac:dyDescent="0.25"/>
  <cols>
    <col min="1" max="1" width="21.5703125" style="18" customWidth="1"/>
    <col min="2" max="2" width="67.28515625" style="18" customWidth="1"/>
    <col min="3" max="3" width="18" style="147" customWidth="1"/>
    <col min="4" max="4" width="16.42578125" style="18" customWidth="1"/>
    <col min="5" max="5" width="15" style="147" customWidth="1"/>
    <col min="6" max="6" width="16.5703125" style="18" customWidth="1"/>
    <col min="7" max="7" width="11.28515625" style="18" customWidth="1"/>
    <col min="8" max="8" width="11.140625" style="18" customWidth="1"/>
    <col min="9" max="9" width="10.42578125" style="18" customWidth="1"/>
    <col min="10" max="10" width="9.140625" style="18"/>
    <col min="11" max="11" width="15.5703125" style="18" customWidth="1"/>
    <col min="12" max="256" width="9.140625" style="18"/>
    <col min="257" max="257" width="21.5703125" style="18" customWidth="1"/>
    <col min="258" max="258" width="67.28515625" style="18" customWidth="1"/>
    <col min="259" max="259" width="18" style="18" customWidth="1"/>
    <col min="260" max="512" width="9.140625" style="18"/>
    <col min="513" max="513" width="21.5703125" style="18" customWidth="1"/>
    <col min="514" max="514" width="67.28515625" style="18" customWidth="1"/>
    <col min="515" max="515" width="18" style="18" customWidth="1"/>
    <col min="516" max="768" width="9.140625" style="18"/>
    <col min="769" max="769" width="21.5703125" style="18" customWidth="1"/>
    <col min="770" max="770" width="67.28515625" style="18" customWidth="1"/>
    <col min="771" max="771" width="18" style="18" customWidth="1"/>
    <col min="772" max="1024" width="9.140625" style="18"/>
    <col min="1025" max="1025" width="21.5703125" style="18" customWidth="1"/>
    <col min="1026" max="1026" width="67.28515625" style="18" customWidth="1"/>
    <col min="1027" max="1027" width="18" style="18" customWidth="1"/>
    <col min="1028" max="1280" width="9.140625" style="18"/>
    <col min="1281" max="1281" width="21.5703125" style="18" customWidth="1"/>
    <col min="1282" max="1282" width="67.28515625" style="18" customWidth="1"/>
    <col min="1283" max="1283" width="18" style="18" customWidth="1"/>
    <col min="1284" max="1536" width="9.140625" style="18"/>
    <col min="1537" max="1537" width="21.5703125" style="18" customWidth="1"/>
    <col min="1538" max="1538" width="67.28515625" style="18" customWidth="1"/>
    <col min="1539" max="1539" width="18" style="18" customWidth="1"/>
    <col min="1540" max="1792" width="9.140625" style="18"/>
    <col min="1793" max="1793" width="21.5703125" style="18" customWidth="1"/>
    <col min="1794" max="1794" width="67.28515625" style="18" customWidth="1"/>
    <col min="1795" max="1795" width="18" style="18" customWidth="1"/>
    <col min="1796" max="2048" width="9.140625" style="18"/>
    <col min="2049" max="2049" width="21.5703125" style="18" customWidth="1"/>
    <col min="2050" max="2050" width="67.28515625" style="18" customWidth="1"/>
    <col min="2051" max="2051" width="18" style="18" customWidth="1"/>
    <col min="2052" max="2304" width="9.140625" style="18"/>
    <col min="2305" max="2305" width="21.5703125" style="18" customWidth="1"/>
    <col min="2306" max="2306" width="67.28515625" style="18" customWidth="1"/>
    <col min="2307" max="2307" width="18" style="18" customWidth="1"/>
    <col min="2308" max="2560" width="9.140625" style="18"/>
    <col min="2561" max="2561" width="21.5703125" style="18" customWidth="1"/>
    <col min="2562" max="2562" width="67.28515625" style="18" customWidth="1"/>
    <col min="2563" max="2563" width="18" style="18" customWidth="1"/>
    <col min="2564" max="2816" width="9.140625" style="18"/>
    <col min="2817" max="2817" width="21.5703125" style="18" customWidth="1"/>
    <col min="2818" max="2818" width="67.28515625" style="18" customWidth="1"/>
    <col min="2819" max="2819" width="18" style="18" customWidth="1"/>
    <col min="2820" max="3072" width="9.140625" style="18"/>
    <col min="3073" max="3073" width="21.5703125" style="18" customWidth="1"/>
    <col min="3074" max="3074" width="67.28515625" style="18" customWidth="1"/>
    <col min="3075" max="3075" width="18" style="18" customWidth="1"/>
    <col min="3076" max="3328" width="9.140625" style="18"/>
    <col min="3329" max="3329" width="21.5703125" style="18" customWidth="1"/>
    <col min="3330" max="3330" width="67.28515625" style="18" customWidth="1"/>
    <col min="3331" max="3331" width="18" style="18" customWidth="1"/>
    <col min="3332" max="3584" width="9.140625" style="18"/>
    <col min="3585" max="3585" width="21.5703125" style="18" customWidth="1"/>
    <col min="3586" max="3586" width="67.28515625" style="18" customWidth="1"/>
    <col min="3587" max="3587" width="18" style="18" customWidth="1"/>
    <col min="3588" max="3840" width="9.140625" style="18"/>
    <col min="3841" max="3841" width="21.5703125" style="18" customWidth="1"/>
    <col min="3842" max="3842" width="67.28515625" style="18" customWidth="1"/>
    <col min="3843" max="3843" width="18" style="18" customWidth="1"/>
    <col min="3844" max="4096" width="9.140625" style="18"/>
    <col min="4097" max="4097" width="21.5703125" style="18" customWidth="1"/>
    <col min="4098" max="4098" width="67.28515625" style="18" customWidth="1"/>
    <col min="4099" max="4099" width="18" style="18" customWidth="1"/>
    <col min="4100" max="4352" width="9.140625" style="18"/>
    <col min="4353" max="4353" width="21.5703125" style="18" customWidth="1"/>
    <col min="4354" max="4354" width="67.28515625" style="18" customWidth="1"/>
    <col min="4355" max="4355" width="18" style="18" customWidth="1"/>
    <col min="4356" max="4608" width="9.140625" style="18"/>
    <col min="4609" max="4609" width="21.5703125" style="18" customWidth="1"/>
    <col min="4610" max="4610" width="67.28515625" style="18" customWidth="1"/>
    <col min="4611" max="4611" width="18" style="18" customWidth="1"/>
    <col min="4612" max="4864" width="9.140625" style="18"/>
    <col min="4865" max="4865" width="21.5703125" style="18" customWidth="1"/>
    <col min="4866" max="4866" width="67.28515625" style="18" customWidth="1"/>
    <col min="4867" max="4867" width="18" style="18" customWidth="1"/>
    <col min="4868" max="5120" width="9.140625" style="18"/>
    <col min="5121" max="5121" width="21.5703125" style="18" customWidth="1"/>
    <col min="5122" max="5122" width="67.28515625" style="18" customWidth="1"/>
    <col min="5123" max="5123" width="18" style="18" customWidth="1"/>
    <col min="5124" max="5376" width="9.140625" style="18"/>
    <col min="5377" max="5377" width="21.5703125" style="18" customWidth="1"/>
    <col min="5378" max="5378" width="67.28515625" style="18" customWidth="1"/>
    <col min="5379" max="5379" width="18" style="18" customWidth="1"/>
    <col min="5380" max="5632" width="9.140625" style="18"/>
    <col min="5633" max="5633" width="21.5703125" style="18" customWidth="1"/>
    <col min="5634" max="5634" width="67.28515625" style="18" customWidth="1"/>
    <col min="5635" max="5635" width="18" style="18" customWidth="1"/>
    <col min="5636" max="5888" width="9.140625" style="18"/>
    <col min="5889" max="5889" width="21.5703125" style="18" customWidth="1"/>
    <col min="5890" max="5890" width="67.28515625" style="18" customWidth="1"/>
    <col min="5891" max="5891" width="18" style="18" customWidth="1"/>
    <col min="5892" max="6144" width="9.140625" style="18"/>
    <col min="6145" max="6145" width="21.5703125" style="18" customWidth="1"/>
    <col min="6146" max="6146" width="67.28515625" style="18" customWidth="1"/>
    <col min="6147" max="6147" width="18" style="18" customWidth="1"/>
    <col min="6148" max="6400" width="9.140625" style="18"/>
    <col min="6401" max="6401" width="21.5703125" style="18" customWidth="1"/>
    <col min="6402" max="6402" width="67.28515625" style="18" customWidth="1"/>
    <col min="6403" max="6403" width="18" style="18" customWidth="1"/>
    <col min="6404" max="6656" width="9.140625" style="18"/>
    <col min="6657" max="6657" width="21.5703125" style="18" customWidth="1"/>
    <col min="6658" max="6658" width="67.28515625" style="18" customWidth="1"/>
    <col min="6659" max="6659" width="18" style="18" customWidth="1"/>
    <col min="6660" max="6912" width="9.140625" style="18"/>
    <col min="6913" max="6913" width="21.5703125" style="18" customWidth="1"/>
    <col min="6914" max="6914" width="67.28515625" style="18" customWidth="1"/>
    <col min="6915" max="6915" width="18" style="18" customWidth="1"/>
    <col min="6916" max="7168" width="9.140625" style="18"/>
    <col min="7169" max="7169" width="21.5703125" style="18" customWidth="1"/>
    <col min="7170" max="7170" width="67.28515625" style="18" customWidth="1"/>
    <col min="7171" max="7171" width="18" style="18" customWidth="1"/>
    <col min="7172" max="7424" width="9.140625" style="18"/>
    <col min="7425" max="7425" width="21.5703125" style="18" customWidth="1"/>
    <col min="7426" max="7426" width="67.28515625" style="18" customWidth="1"/>
    <col min="7427" max="7427" width="18" style="18" customWidth="1"/>
    <col min="7428" max="7680" width="9.140625" style="18"/>
    <col min="7681" max="7681" width="21.5703125" style="18" customWidth="1"/>
    <col min="7682" max="7682" width="67.28515625" style="18" customWidth="1"/>
    <col min="7683" max="7683" width="18" style="18" customWidth="1"/>
    <col min="7684" max="7936" width="9.140625" style="18"/>
    <col min="7937" max="7937" width="21.5703125" style="18" customWidth="1"/>
    <col min="7938" max="7938" width="67.28515625" style="18" customWidth="1"/>
    <col min="7939" max="7939" width="18" style="18" customWidth="1"/>
    <col min="7940" max="8192" width="9.140625" style="18"/>
    <col min="8193" max="8193" width="21.5703125" style="18" customWidth="1"/>
    <col min="8194" max="8194" width="67.28515625" style="18" customWidth="1"/>
    <col min="8195" max="8195" width="18" style="18" customWidth="1"/>
    <col min="8196" max="8448" width="9.140625" style="18"/>
    <col min="8449" max="8449" width="21.5703125" style="18" customWidth="1"/>
    <col min="8450" max="8450" width="67.28515625" style="18" customWidth="1"/>
    <col min="8451" max="8451" width="18" style="18" customWidth="1"/>
    <col min="8452" max="8704" width="9.140625" style="18"/>
    <col min="8705" max="8705" width="21.5703125" style="18" customWidth="1"/>
    <col min="8706" max="8706" width="67.28515625" style="18" customWidth="1"/>
    <col min="8707" max="8707" width="18" style="18" customWidth="1"/>
    <col min="8708" max="8960" width="9.140625" style="18"/>
    <col min="8961" max="8961" width="21.5703125" style="18" customWidth="1"/>
    <col min="8962" max="8962" width="67.28515625" style="18" customWidth="1"/>
    <col min="8963" max="8963" width="18" style="18" customWidth="1"/>
    <col min="8964" max="9216" width="9.140625" style="18"/>
    <col min="9217" max="9217" width="21.5703125" style="18" customWidth="1"/>
    <col min="9218" max="9218" width="67.28515625" style="18" customWidth="1"/>
    <col min="9219" max="9219" width="18" style="18" customWidth="1"/>
    <col min="9220" max="9472" width="9.140625" style="18"/>
    <col min="9473" max="9473" width="21.5703125" style="18" customWidth="1"/>
    <col min="9474" max="9474" width="67.28515625" style="18" customWidth="1"/>
    <col min="9475" max="9475" width="18" style="18" customWidth="1"/>
    <col min="9476" max="9728" width="9.140625" style="18"/>
    <col min="9729" max="9729" width="21.5703125" style="18" customWidth="1"/>
    <col min="9730" max="9730" width="67.28515625" style="18" customWidth="1"/>
    <col min="9731" max="9731" width="18" style="18" customWidth="1"/>
    <col min="9732" max="9984" width="9.140625" style="18"/>
    <col min="9985" max="9985" width="21.5703125" style="18" customWidth="1"/>
    <col min="9986" max="9986" width="67.28515625" style="18" customWidth="1"/>
    <col min="9987" max="9987" width="18" style="18" customWidth="1"/>
    <col min="9988" max="10240" width="9.140625" style="18"/>
    <col min="10241" max="10241" width="21.5703125" style="18" customWidth="1"/>
    <col min="10242" max="10242" width="67.28515625" style="18" customWidth="1"/>
    <col min="10243" max="10243" width="18" style="18" customWidth="1"/>
    <col min="10244" max="10496" width="9.140625" style="18"/>
    <col min="10497" max="10497" width="21.5703125" style="18" customWidth="1"/>
    <col min="10498" max="10498" width="67.28515625" style="18" customWidth="1"/>
    <col min="10499" max="10499" width="18" style="18" customWidth="1"/>
    <col min="10500" max="10752" width="9.140625" style="18"/>
    <col min="10753" max="10753" width="21.5703125" style="18" customWidth="1"/>
    <col min="10754" max="10754" width="67.28515625" style="18" customWidth="1"/>
    <col min="10755" max="10755" width="18" style="18" customWidth="1"/>
    <col min="10756" max="11008" width="9.140625" style="18"/>
    <col min="11009" max="11009" width="21.5703125" style="18" customWidth="1"/>
    <col min="11010" max="11010" width="67.28515625" style="18" customWidth="1"/>
    <col min="11011" max="11011" width="18" style="18" customWidth="1"/>
    <col min="11012" max="11264" width="9.140625" style="18"/>
    <col min="11265" max="11265" width="21.5703125" style="18" customWidth="1"/>
    <col min="11266" max="11266" width="67.28515625" style="18" customWidth="1"/>
    <col min="11267" max="11267" width="18" style="18" customWidth="1"/>
    <col min="11268" max="11520" width="9.140625" style="18"/>
    <col min="11521" max="11521" width="21.5703125" style="18" customWidth="1"/>
    <col min="11522" max="11522" width="67.28515625" style="18" customWidth="1"/>
    <col min="11523" max="11523" width="18" style="18" customWidth="1"/>
    <col min="11524" max="11776" width="9.140625" style="18"/>
    <col min="11777" max="11777" width="21.5703125" style="18" customWidth="1"/>
    <col min="11778" max="11778" width="67.28515625" style="18" customWidth="1"/>
    <col min="11779" max="11779" width="18" style="18" customWidth="1"/>
    <col min="11780" max="12032" width="9.140625" style="18"/>
    <col min="12033" max="12033" width="21.5703125" style="18" customWidth="1"/>
    <col min="12034" max="12034" width="67.28515625" style="18" customWidth="1"/>
    <col min="12035" max="12035" width="18" style="18" customWidth="1"/>
    <col min="12036" max="12288" width="9.140625" style="18"/>
    <col min="12289" max="12289" width="21.5703125" style="18" customWidth="1"/>
    <col min="12290" max="12290" width="67.28515625" style="18" customWidth="1"/>
    <col min="12291" max="12291" width="18" style="18" customWidth="1"/>
    <col min="12292" max="12544" width="9.140625" style="18"/>
    <col min="12545" max="12545" width="21.5703125" style="18" customWidth="1"/>
    <col min="12546" max="12546" width="67.28515625" style="18" customWidth="1"/>
    <col min="12547" max="12547" width="18" style="18" customWidth="1"/>
    <col min="12548" max="12800" width="9.140625" style="18"/>
    <col min="12801" max="12801" width="21.5703125" style="18" customWidth="1"/>
    <col min="12802" max="12802" width="67.28515625" style="18" customWidth="1"/>
    <col min="12803" max="12803" width="18" style="18" customWidth="1"/>
    <col min="12804" max="13056" width="9.140625" style="18"/>
    <col min="13057" max="13057" width="21.5703125" style="18" customWidth="1"/>
    <col min="13058" max="13058" width="67.28515625" style="18" customWidth="1"/>
    <col min="13059" max="13059" width="18" style="18" customWidth="1"/>
    <col min="13060" max="13312" width="9.140625" style="18"/>
    <col min="13313" max="13313" width="21.5703125" style="18" customWidth="1"/>
    <col min="13314" max="13314" width="67.28515625" style="18" customWidth="1"/>
    <col min="13315" max="13315" width="18" style="18" customWidth="1"/>
    <col min="13316" max="13568" width="9.140625" style="18"/>
    <col min="13569" max="13569" width="21.5703125" style="18" customWidth="1"/>
    <col min="13570" max="13570" width="67.28515625" style="18" customWidth="1"/>
    <col min="13571" max="13571" width="18" style="18" customWidth="1"/>
    <col min="13572" max="13824" width="9.140625" style="18"/>
    <col min="13825" max="13825" width="21.5703125" style="18" customWidth="1"/>
    <col min="13826" max="13826" width="67.28515625" style="18" customWidth="1"/>
    <col min="13827" max="13827" width="18" style="18" customWidth="1"/>
    <col min="13828" max="14080" width="9.140625" style="18"/>
    <col min="14081" max="14081" width="21.5703125" style="18" customWidth="1"/>
    <col min="14082" max="14082" width="67.28515625" style="18" customWidth="1"/>
    <col min="14083" max="14083" width="18" style="18" customWidth="1"/>
    <col min="14084" max="14336" width="9.140625" style="18"/>
    <col min="14337" max="14337" width="21.5703125" style="18" customWidth="1"/>
    <col min="14338" max="14338" width="67.28515625" style="18" customWidth="1"/>
    <col min="14339" max="14339" width="18" style="18" customWidth="1"/>
    <col min="14340" max="14592" width="9.140625" style="18"/>
    <col min="14593" max="14593" width="21.5703125" style="18" customWidth="1"/>
    <col min="14594" max="14594" width="67.28515625" style="18" customWidth="1"/>
    <col min="14595" max="14595" width="18" style="18" customWidth="1"/>
    <col min="14596" max="14848" width="9.140625" style="18"/>
    <col min="14849" max="14849" width="21.5703125" style="18" customWidth="1"/>
    <col min="14850" max="14850" width="67.28515625" style="18" customWidth="1"/>
    <col min="14851" max="14851" width="18" style="18" customWidth="1"/>
    <col min="14852" max="15104" width="9.140625" style="18"/>
    <col min="15105" max="15105" width="21.5703125" style="18" customWidth="1"/>
    <col min="15106" max="15106" width="67.28515625" style="18" customWidth="1"/>
    <col min="15107" max="15107" width="18" style="18" customWidth="1"/>
    <col min="15108" max="15360" width="9.140625" style="18"/>
    <col min="15361" max="15361" width="21.5703125" style="18" customWidth="1"/>
    <col min="15362" max="15362" width="67.28515625" style="18" customWidth="1"/>
    <col min="15363" max="15363" width="18" style="18" customWidth="1"/>
    <col min="15364" max="15616" width="9.140625" style="18"/>
    <col min="15617" max="15617" width="21.5703125" style="18" customWidth="1"/>
    <col min="15618" max="15618" width="67.28515625" style="18" customWidth="1"/>
    <col min="15619" max="15619" width="18" style="18" customWidth="1"/>
    <col min="15620" max="15872" width="9.140625" style="18"/>
    <col min="15873" max="15873" width="21.5703125" style="18" customWidth="1"/>
    <col min="15874" max="15874" width="67.28515625" style="18" customWidth="1"/>
    <col min="15875" max="15875" width="18" style="18" customWidth="1"/>
    <col min="15876" max="16128" width="9.140625" style="18"/>
    <col min="16129" max="16129" width="21.5703125" style="18" customWidth="1"/>
    <col min="16130" max="16130" width="67.28515625" style="18" customWidth="1"/>
    <col min="16131" max="16131" width="18" style="18" customWidth="1"/>
    <col min="16132" max="16384" width="9.140625" style="18"/>
  </cols>
  <sheetData>
    <row r="1" spans="1:24" ht="15.75" x14ac:dyDescent="0.25">
      <c r="A1" s="48"/>
      <c r="B1" s="271"/>
      <c r="C1" s="349" t="s">
        <v>670</v>
      </c>
      <c r="D1" s="349"/>
      <c r="E1" s="349"/>
    </row>
    <row r="2" spans="1:24" ht="15" customHeight="1" x14ac:dyDescent="0.25">
      <c r="A2" s="48"/>
      <c r="B2" s="349" t="s">
        <v>128</v>
      </c>
      <c r="C2" s="349"/>
      <c r="D2" s="349"/>
      <c r="E2" s="349"/>
    </row>
    <row r="3" spans="1:24" ht="15" customHeight="1" x14ac:dyDescent="0.25">
      <c r="A3" s="48"/>
      <c r="B3" s="349" t="s">
        <v>168</v>
      </c>
      <c r="C3" s="349"/>
      <c r="D3" s="349"/>
      <c r="E3" s="349"/>
    </row>
    <row r="4" spans="1:24" ht="15" customHeight="1" x14ac:dyDescent="0.25">
      <c r="A4" s="48"/>
      <c r="B4" s="349" t="s">
        <v>169</v>
      </c>
      <c r="C4" s="349"/>
      <c r="D4" s="349"/>
      <c r="E4" s="349"/>
    </row>
    <row r="5" spans="1:24" ht="15" customHeight="1" x14ac:dyDescent="0.25">
      <c r="A5" s="48"/>
      <c r="B5" s="349" t="s">
        <v>561</v>
      </c>
      <c r="C5" s="349"/>
      <c r="D5" s="349"/>
      <c r="E5" s="349"/>
    </row>
    <row r="6" spans="1:24" x14ac:dyDescent="0.25">
      <c r="A6" s="19"/>
      <c r="B6" s="21"/>
      <c r="C6" s="21"/>
      <c r="D6" s="21"/>
      <c r="E6" s="21"/>
    </row>
    <row r="7" spans="1:24" x14ac:dyDescent="0.25">
      <c r="A7" s="350" t="s">
        <v>185</v>
      </c>
      <c r="B7" s="350"/>
      <c r="C7" s="350"/>
      <c r="D7" s="350"/>
      <c r="E7" s="350"/>
    </row>
    <row r="8" spans="1:24" x14ac:dyDescent="0.25">
      <c r="A8" s="350" t="s">
        <v>563</v>
      </c>
      <c r="B8" s="350"/>
      <c r="C8" s="350"/>
      <c r="D8" s="350"/>
      <c r="E8" s="350"/>
    </row>
    <row r="9" spans="1:24" x14ac:dyDescent="0.25">
      <c r="A9" s="20"/>
      <c r="B9" s="20"/>
      <c r="E9" s="147" t="s">
        <v>115</v>
      </c>
    </row>
    <row r="10" spans="1:24" ht="25.5" x14ac:dyDescent="0.25">
      <c r="A10" s="207" t="s">
        <v>186</v>
      </c>
      <c r="B10" s="207" t="s">
        <v>187</v>
      </c>
      <c r="C10" s="207" t="s">
        <v>113</v>
      </c>
      <c r="D10" s="236" t="s">
        <v>655</v>
      </c>
      <c r="E10" s="236" t="s">
        <v>656</v>
      </c>
    </row>
    <row r="11" spans="1:24" x14ac:dyDescent="0.25">
      <c r="A11" s="203">
        <v>1</v>
      </c>
      <c r="B11" s="208">
        <v>2</v>
      </c>
      <c r="C11" s="208">
        <v>3</v>
      </c>
      <c r="D11" s="208">
        <v>4</v>
      </c>
      <c r="E11" s="208">
        <v>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spans="1:24" s="23" customFormat="1" ht="14.25" x14ac:dyDescent="0.2">
      <c r="A12" s="209"/>
      <c r="B12" s="210"/>
      <c r="C12" s="211"/>
      <c r="D12" s="212"/>
      <c r="E12" s="213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1:24" s="23" customFormat="1" ht="14.25" x14ac:dyDescent="0.2">
      <c r="A13" s="202" t="s">
        <v>130</v>
      </c>
      <c r="B13" s="214" t="s">
        <v>131</v>
      </c>
      <c r="C13" s="215">
        <f>C14+C15+C20+C25+C30+C31+C34+C37+C40+C42+C43</f>
        <v>37063</v>
      </c>
      <c r="D13" s="215">
        <f>D14+D15+D20+D25+D30+D31+D34+D37+D40+D42+D43</f>
        <v>8832.4173699999974</v>
      </c>
      <c r="E13" s="345">
        <f>D13/C13*100</f>
        <v>23.830821493133307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1:24" s="23" customFormat="1" ht="14.25" x14ac:dyDescent="0.2">
      <c r="A14" s="202" t="s">
        <v>188</v>
      </c>
      <c r="B14" s="214" t="s">
        <v>189</v>
      </c>
      <c r="C14" s="215">
        <v>28479</v>
      </c>
      <c r="D14" s="215">
        <f>6974.37777+3.24555+180.45683-1.06368+1.5864-54.01392+0.40881</f>
        <v>7104.9977599999993</v>
      </c>
      <c r="E14" s="345">
        <f t="shared" ref="E14:E79" si="0">D14/C14*100</f>
        <v>24.948199585659605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24" s="23" customFormat="1" ht="32.25" customHeight="1" x14ac:dyDescent="0.2">
      <c r="A15" s="202" t="s">
        <v>132</v>
      </c>
      <c r="B15" s="214" t="s">
        <v>190</v>
      </c>
      <c r="C15" s="215">
        <f>C17+C16+C18+C19</f>
        <v>1010</v>
      </c>
      <c r="D15" s="215">
        <f>D17+D16+D18+D19</f>
        <v>226.48245000000003</v>
      </c>
      <c r="E15" s="345">
        <f t="shared" si="0"/>
        <v>22.424004950495053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1:24" s="23" customFormat="1" ht="29.25" customHeight="1" x14ac:dyDescent="0.2">
      <c r="A16" s="203" t="s">
        <v>191</v>
      </c>
      <c r="B16" s="209" t="s">
        <v>192</v>
      </c>
      <c r="C16" s="216">
        <v>500</v>
      </c>
      <c r="D16" s="216">
        <v>101.64127000000001</v>
      </c>
      <c r="E16" s="345">
        <f t="shared" si="0"/>
        <v>20.328254000000001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1:24" s="23" customFormat="1" ht="63.75" x14ac:dyDescent="0.2">
      <c r="A17" s="203" t="s">
        <v>193</v>
      </c>
      <c r="B17" s="209" t="s">
        <v>194</v>
      </c>
      <c r="C17" s="216">
        <v>250</v>
      </c>
      <c r="D17" s="216">
        <v>0.71286000000000005</v>
      </c>
      <c r="E17" s="345">
        <f t="shared" si="0"/>
        <v>0.28514400000000001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1:24" s="23" customFormat="1" ht="51" x14ac:dyDescent="0.2">
      <c r="A18" s="203" t="s">
        <v>195</v>
      </c>
      <c r="B18" s="209" t="s">
        <v>196</v>
      </c>
      <c r="C18" s="216">
        <v>180</v>
      </c>
      <c r="D18" s="216">
        <v>142.28074000000001</v>
      </c>
      <c r="E18" s="345">
        <f t="shared" si="0"/>
        <v>79.044855555555557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1:24" s="23" customFormat="1" ht="51" x14ac:dyDescent="0.2">
      <c r="A19" s="203" t="s">
        <v>197</v>
      </c>
      <c r="B19" s="209" t="s">
        <v>198</v>
      </c>
      <c r="C19" s="216">
        <v>80</v>
      </c>
      <c r="D19" s="216">
        <v>-18.152419999999999</v>
      </c>
      <c r="E19" s="345">
        <f t="shared" si="0"/>
        <v>-22.690525000000001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1:24" s="23" customFormat="1" ht="14.25" x14ac:dyDescent="0.2">
      <c r="A20" s="202" t="s">
        <v>199</v>
      </c>
      <c r="B20" s="214" t="s">
        <v>133</v>
      </c>
      <c r="C20" s="215">
        <f>C21+C22+C23+C24</f>
        <v>2781</v>
      </c>
      <c r="D20" s="215">
        <f>D21+D22+D23+D24</f>
        <v>455.43934999999993</v>
      </c>
      <c r="E20" s="345">
        <f t="shared" si="0"/>
        <v>16.376819489392304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spans="1:24" s="23" customFormat="1" ht="14.25" x14ac:dyDescent="0.2">
      <c r="A21" s="203" t="s">
        <v>576</v>
      </c>
      <c r="B21" s="209" t="s">
        <v>577</v>
      </c>
      <c r="C21" s="215">
        <v>2177</v>
      </c>
      <c r="D21" s="215">
        <f>154.76424+0.10805+24.50607+0.25+0.6</f>
        <v>180.22835999999998</v>
      </c>
      <c r="E21" s="345">
        <f t="shared" si="0"/>
        <v>8.2787487367937516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spans="1:24" s="23" customFormat="1" ht="14.25" x14ac:dyDescent="0.2">
      <c r="A22" s="203" t="s">
        <v>657</v>
      </c>
      <c r="B22" s="209" t="s">
        <v>658</v>
      </c>
      <c r="C22" s="215"/>
      <c r="D22" s="215">
        <f>251.492+0.09816+0.555</f>
        <v>252.14516</v>
      </c>
      <c r="E22" s="345" t="e">
        <f t="shared" si="0"/>
        <v>#DIV/0!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spans="1:24" s="23" customFormat="1" ht="14.25" x14ac:dyDescent="0.2">
      <c r="A23" s="203" t="s">
        <v>200</v>
      </c>
      <c r="B23" s="209" t="s">
        <v>134</v>
      </c>
      <c r="C23" s="216">
        <v>154</v>
      </c>
      <c r="D23" s="216">
        <f>3.70674+0.03109</f>
        <v>3.7378299999999998</v>
      </c>
      <c r="E23" s="345">
        <f t="shared" si="0"/>
        <v>2.4271623376623372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spans="1:24" s="23" customFormat="1" ht="14.25" x14ac:dyDescent="0.2">
      <c r="A24" s="203" t="s">
        <v>201</v>
      </c>
      <c r="B24" s="209" t="s">
        <v>135</v>
      </c>
      <c r="C24" s="216">
        <v>450</v>
      </c>
      <c r="D24" s="216">
        <f>19.242+0.086</f>
        <v>19.327999999999999</v>
      </c>
      <c r="E24" s="345">
        <f t="shared" si="0"/>
        <v>4.2951111111111109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spans="1:24" s="23" customFormat="1" ht="14.25" x14ac:dyDescent="0.2">
      <c r="A25" s="202" t="s">
        <v>202</v>
      </c>
      <c r="B25" s="214" t="s">
        <v>136</v>
      </c>
      <c r="C25" s="215">
        <f>C26</f>
        <v>1632</v>
      </c>
      <c r="D25" s="215">
        <f>D26</f>
        <v>463.68133</v>
      </c>
      <c r="E25" s="345">
        <f t="shared" si="0"/>
        <v>28.411846200980388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spans="1:24" s="23" customFormat="1" ht="14.25" x14ac:dyDescent="0.2">
      <c r="A26" s="203" t="s">
        <v>203</v>
      </c>
      <c r="B26" s="209" t="s">
        <v>137</v>
      </c>
      <c r="C26" s="216">
        <v>1632</v>
      </c>
      <c r="D26" s="216">
        <f>463.6805+0.00083</f>
        <v>463.68133</v>
      </c>
      <c r="E26" s="345">
        <f t="shared" si="0"/>
        <v>28.411846200980388</v>
      </c>
      <c r="F26" s="22"/>
      <c r="G26" s="22"/>
      <c r="H26" s="22"/>
      <c r="I26" s="22"/>
      <c r="J26" s="22"/>
      <c r="K26" s="22"/>
      <c r="L26" s="22"/>
      <c r="M26" s="22"/>
      <c r="N26" s="22"/>
    </row>
    <row r="27" spans="1:24" s="23" customFormat="1" ht="25.5" hidden="1" x14ac:dyDescent="0.2">
      <c r="A27" s="202" t="s">
        <v>204</v>
      </c>
      <c r="B27" s="214" t="s">
        <v>205</v>
      </c>
      <c r="C27" s="215">
        <f>C28+C29</f>
        <v>0</v>
      </c>
      <c r="D27" s="215">
        <f>D28+D29</f>
        <v>0</v>
      </c>
      <c r="E27" s="345" t="e">
        <f t="shared" si="0"/>
        <v>#DIV/0!</v>
      </c>
      <c r="F27" s="22"/>
      <c r="G27" s="22"/>
      <c r="H27" s="22"/>
      <c r="I27" s="22"/>
      <c r="J27" s="22"/>
      <c r="K27" s="22"/>
      <c r="L27" s="22"/>
      <c r="M27" s="22"/>
      <c r="N27" s="22"/>
    </row>
    <row r="28" spans="1:24" s="23" customFormat="1" ht="14.25" hidden="1" x14ac:dyDescent="0.2">
      <c r="A28" s="203" t="s">
        <v>206</v>
      </c>
      <c r="B28" s="209" t="s">
        <v>207</v>
      </c>
      <c r="C28" s="216"/>
      <c r="D28" s="216"/>
      <c r="E28" s="345" t="e">
        <f t="shared" si="0"/>
        <v>#DIV/0!</v>
      </c>
      <c r="F28" s="22"/>
      <c r="G28" s="22"/>
      <c r="H28" s="22"/>
      <c r="I28" s="22"/>
      <c r="J28" s="22"/>
      <c r="K28" s="22"/>
      <c r="L28" s="22"/>
      <c r="M28" s="22"/>
      <c r="N28" s="22"/>
    </row>
    <row r="29" spans="1:24" s="23" customFormat="1" ht="25.5" hidden="1" x14ac:dyDescent="0.2">
      <c r="A29" s="203" t="s">
        <v>208</v>
      </c>
      <c r="B29" s="217" t="s">
        <v>209</v>
      </c>
      <c r="C29" s="216"/>
      <c r="D29" s="216"/>
      <c r="E29" s="345" t="e">
        <f t="shared" si="0"/>
        <v>#DIV/0!</v>
      </c>
      <c r="F29" s="22"/>
      <c r="G29" s="22"/>
      <c r="H29" s="22"/>
      <c r="I29" s="22"/>
      <c r="J29" s="22"/>
      <c r="K29" s="22"/>
      <c r="L29" s="22"/>
      <c r="M29" s="22"/>
      <c r="N29" s="22"/>
    </row>
    <row r="30" spans="1:24" s="23" customFormat="1" ht="14.25" x14ac:dyDescent="0.2">
      <c r="A30" s="202" t="s">
        <v>210</v>
      </c>
      <c r="B30" s="218" t="s">
        <v>138</v>
      </c>
      <c r="C30" s="216">
        <v>916</v>
      </c>
      <c r="D30" s="216">
        <v>126.10638</v>
      </c>
      <c r="E30" s="345">
        <f t="shared" si="0"/>
        <v>13.767072052401746</v>
      </c>
      <c r="F30" s="22"/>
      <c r="G30" s="22"/>
      <c r="H30" s="22"/>
      <c r="I30" s="22"/>
      <c r="J30" s="22"/>
      <c r="K30" s="22"/>
      <c r="L30" s="22"/>
      <c r="M30" s="22"/>
      <c r="N30" s="22"/>
    </row>
    <row r="31" spans="1:24" s="23" customFormat="1" ht="25.5" x14ac:dyDescent="0.2">
      <c r="A31" s="202" t="s">
        <v>211</v>
      </c>
      <c r="B31" s="218" t="s">
        <v>139</v>
      </c>
      <c r="C31" s="215">
        <f>C32+C33</f>
        <v>1050</v>
      </c>
      <c r="D31" s="215">
        <f>D32+D33</f>
        <v>156.21259000000001</v>
      </c>
      <c r="E31" s="345">
        <f t="shared" si="0"/>
        <v>14.877389523809526</v>
      </c>
      <c r="F31" s="22"/>
      <c r="G31" s="22"/>
      <c r="H31" s="22"/>
      <c r="I31" s="22"/>
      <c r="J31" s="22"/>
      <c r="K31" s="22"/>
      <c r="L31" s="22"/>
      <c r="M31" s="22"/>
      <c r="N31" s="22"/>
    </row>
    <row r="32" spans="1:24" s="23" customFormat="1" ht="51" x14ac:dyDescent="0.2">
      <c r="A32" s="203" t="s">
        <v>301</v>
      </c>
      <c r="B32" s="217" t="s">
        <v>299</v>
      </c>
      <c r="C32" s="219">
        <v>450</v>
      </c>
      <c r="D32" s="219">
        <v>75.70675</v>
      </c>
      <c r="E32" s="345">
        <f t="shared" si="0"/>
        <v>16.823722222222223</v>
      </c>
      <c r="F32" s="22"/>
      <c r="G32" s="22"/>
      <c r="H32" s="22"/>
      <c r="I32" s="22"/>
      <c r="J32" s="22"/>
      <c r="K32" s="22"/>
      <c r="L32" s="22"/>
      <c r="M32" s="22"/>
      <c r="N32" s="22"/>
    </row>
    <row r="33" spans="1:14" s="23" customFormat="1" ht="51" x14ac:dyDescent="0.2">
      <c r="A33" s="204" t="s">
        <v>302</v>
      </c>
      <c r="B33" s="217" t="s">
        <v>300</v>
      </c>
      <c r="C33" s="220">
        <v>600</v>
      </c>
      <c r="D33" s="220">
        <v>80.505840000000006</v>
      </c>
      <c r="E33" s="345">
        <f t="shared" si="0"/>
        <v>13.41764</v>
      </c>
      <c r="F33" s="22"/>
      <c r="G33" s="22"/>
      <c r="H33" s="22"/>
      <c r="I33" s="22"/>
      <c r="J33" s="22"/>
      <c r="K33" s="22"/>
      <c r="L33" s="22"/>
      <c r="M33" s="22"/>
      <c r="N33" s="22"/>
    </row>
    <row r="34" spans="1:14" s="23" customFormat="1" ht="14.25" x14ac:dyDescent="0.2">
      <c r="A34" s="202" t="s">
        <v>212</v>
      </c>
      <c r="B34" s="218" t="s">
        <v>213</v>
      </c>
      <c r="C34" s="220">
        <f>C35+C36</f>
        <v>460</v>
      </c>
      <c r="D34" s="220">
        <f>D35+D36</f>
        <v>282.19751000000002</v>
      </c>
      <c r="E34" s="345">
        <f t="shared" si="0"/>
        <v>61.347284782608703</v>
      </c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3" customFormat="1" ht="25.5" x14ac:dyDescent="0.2">
      <c r="A35" s="203" t="s">
        <v>214</v>
      </c>
      <c r="B35" s="217" t="s">
        <v>215</v>
      </c>
      <c r="C35" s="220">
        <v>460</v>
      </c>
      <c r="D35" s="220">
        <f>197.31675+84.88076</f>
        <v>282.19751000000002</v>
      </c>
      <c r="E35" s="345">
        <f t="shared" si="0"/>
        <v>61.347284782608703</v>
      </c>
      <c r="F35" s="22"/>
      <c r="G35" s="22"/>
      <c r="H35" s="22"/>
      <c r="I35" s="22"/>
      <c r="J35" s="22"/>
      <c r="K35" s="22"/>
      <c r="L35" s="22"/>
      <c r="M35" s="22"/>
      <c r="N35" s="22"/>
    </row>
    <row r="36" spans="1:14" s="23" customFormat="1" ht="14.25" hidden="1" x14ac:dyDescent="0.2">
      <c r="A36" s="203" t="s">
        <v>216</v>
      </c>
      <c r="B36" s="217" t="s">
        <v>217</v>
      </c>
      <c r="C36" s="220"/>
      <c r="D36" s="220"/>
      <c r="E36" s="345" t="e">
        <f t="shared" si="0"/>
        <v>#DIV/0!</v>
      </c>
      <c r="F36" s="22"/>
      <c r="G36" s="22"/>
      <c r="H36" s="22"/>
      <c r="I36" s="22"/>
      <c r="J36" s="22"/>
      <c r="K36" s="22"/>
      <c r="L36" s="22"/>
      <c r="M36" s="22"/>
      <c r="N36" s="22"/>
    </row>
    <row r="37" spans="1:14" s="23" customFormat="1" ht="25.5" x14ac:dyDescent="0.2">
      <c r="A37" s="202" t="s">
        <v>218</v>
      </c>
      <c r="B37" s="218" t="s">
        <v>661</v>
      </c>
      <c r="C37" s="220">
        <f>C38+C39</f>
        <v>65</v>
      </c>
      <c r="D37" s="220">
        <f>D38+D39</f>
        <v>0</v>
      </c>
      <c r="E37" s="345">
        <f t="shared" si="0"/>
        <v>0</v>
      </c>
      <c r="F37" s="22"/>
      <c r="G37" s="22"/>
      <c r="H37" s="22"/>
      <c r="I37" s="22"/>
      <c r="J37" s="22"/>
      <c r="K37" s="22"/>
      <c r="L37" s="22"/>
      <c r="M37" s="22"/>
      <c r="N37" s="22"/>
    </row>
    <row r="38" spans="1:14" s="23" customFormat="1" ht="25.5" hidden="1" x14ac:dyDescent="0.2">
      <c r="A38" s="203" t="s">
        <v>219</v>
      </c>
      <c r="B38" s="217" t="s">
        <v>220</v>
      </c>
      <c r="C38" s="219"/>
      <c r="D38" s="219"/>
      <c r="E38" s="345" t="e">
        <f t="shared" si="0"/>
        <v>#DIV/0!</v>
      </c>
      <c r="F38" s="22"/>
      <c r="G38" s="22"/>
      <c r="H38" s="22"/>
      <c r="I38" s="22"/>
      <c r="J38" s="22"/>
      <c r="K38" s="22"/>
      <c r="L38" s="22"/>
      <c r="M38" s="22"/>
      <c r="N38" s="22"/>
    </row>
    <row r="39" spans="1:14" s="23" customFormat="1" ht="14.25" x14ac:dyDescent="0.2">
      <c r="A39" s="203" t="s">
        <v>221</v>
      </c>
      <c r="B39" s="217" t="s">
        <v>222</v>
      </c>
      <c r="C39" s="220">
        <v>65</v>
      </c>
      <c r="D39" s="220"/>
      <c r="E39" s="345">
        <f t="shared" si="0"/>
        <v>0</v>
      </c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3" customFormat="1" ht="25.5" x14ac:dyDescent="0.2">
      <c r="A40" s="202" t="s">
        <v>140</v>
      </c>
      <c r="B40" s="218" t="s">
        <v>141</v>
      </c>
      <c r="C40" s="220">
        <f>C41</f>
        <v>160</v>
      </c>
      <c r="D40" s="220">
        <f>D41</f>
        <v>4.4000000000000004</v>
      </c>
      <c r="E40" s="345">
        <f t="shared" si="0"/>
        <v>2.7500000000000004</v>
      </c>
      <c r="F40" s="22"/>
      <c r="G40" s="22"/>
      <c r="H40" s="22"/>
      <c r="I40" s="22"/>
      <c r="J40" s="22"/>
      <c r="K40" s="22"/>
      <c r="L40" s="22"/>
      <c r="M40" s="22"/>
      <c r="N40" s="22"/>
    </row>
    <row r="41" spans="1:14" s="23" customFormat="1" ht="25.5" x14ac:dyDescent="0.2">
      <c r="A41" s="204">
        <v>1.14060000000004E+16</v>
      </c>
      <c r="B41" s="217" t="s">
        <v>223</v>
      </c>
      <c r="C41" s="219">
        <v>160</v>
      </c>
      <c r="D41" s="219">
        <v>4.4000000000000004</v>
      </c>
      <c r="E41" s="345">
        <f t="shared" si="0"/>
        <v>2.7500000000000004</v>
      </c>
      <c r="F41" s="22"/>
      <c r="G41" s="22"/>
      <c r="H41" s="22"/>
      <c r="I41" s="22"/>
      <c r="J41" s="22"/>
      <c r="K41" s="22"/>
      <c r="L41" s="22"/>
      <c r="M41" s="22"/>
      <c r="N41" s="22"/>
    </row>
    <row r="42" spans="1:14" s="23" customFormat="1" ht="14.25" x14ac:dyDescent="0.2">
      <c r="A42" s="202" t="s">
        <v>224</v>
      </c>
      <c r="B42" s="218" t="s">
        <v>142</v>
      </c>
      <c r="C42" s="220">
        <v>350</v>
      </c>
      <c r="D42" s="220">
        <f>0.6+0.2+2.75+5.45+0.25+0.15+2.5+2</f>
        <v>13.9</v>
      </c>
      <c r="E42" s="345">
        <f t="shared" si="0"/>
        <v>3.9714285714285715</v>
      </c>
      <c r="F42" s="22"/>
      <c r="G42" s="22"/>
      <c r="H42" s="22"/>
      <c r="I42" s="22"/>
      <c r="J42" s="22"/>
      <c r="K42" s="22"/>
      <c r="L42" s="22"/>
      <c r="M42" s="22"/>
      <c r="N42" s="22"/>
    </row>
    <row r="43" spans="1:14" s="23" customFormat="1" ht="14.25" x14ac:dyDescent="0.2">
      <c r="A43" s="202" t="s">
        <v>143</v>
      </c>
      <c r="B43" s="221" t="s">
        <v>144</v>
      </c>
      <c r="C43" s="220">
        <f>C44</f>
        <v>160</v>
      </c>
      <c r="D43" s="220">
        <f>D44</f>
        <v>-1</v>
      </c>
      <c r="E43" s="345">
        <f t="shared" si="0"/>
        <v>-0.625</v>
      </c>
      <c r="F43" s="22"/>
      <c r="G43" s="22"/>
      <c r="H43" s="22"/>
      <c r="I43" s="22"/>
      <c r="J43" s="22"/>
      <c r="K43" s="22"/>
      <c r="L43" s="22"/>
      <c r="M43" s="22"/>
      <c r="N43" s="22"/>
    </row>
    <row r="44" spans="1:14" s="23" customFormat="1" ht="14.25" x14ac:dyDescent="0.2">
      <c r="A44" s="203" t="s">
        <v>225</v>
      </c>
      <c r="B44" s="222" t="s">
        <v>226</v>
      </c>
      <c r="C44" s="220">
        <v>160</v>
      </c>
      <c r="D44" s="220">
        <v>-1</v>
      </c>
      <c r="E44" s="345">
        <f t="shared" si="0"/>
        <v>-0.625</v>
      </c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4" customFormat="1" ht="14.25" x14ac:dyDescent="0.2">
      <c r="A45" s="202" t="s">
        <v>227</v>
      </c>
      <c r="B45" s="223" t="s">
        <v>145</v>
      </c>
      <c r="C45" s="224">
        <f>C46</f>
        <v>619043.44882000017</v>
      </c>
      <c r="D45" s="224">
        <f>D46</f>
        <v>152591.05562999999</v>
      </c>
      <c r="E45" s="345">
        <f t="shared" si="0"/>
        <v>24.649490422823135</v>
      </c>
      <c r="F45" s="22"/>
      <c r="G45" s="22"/>
      <c r="H45" s="22"/>
      <c r="I45" s="22"/>
      <c r="J45" s="22"/>
      <c r="K45" s="22"/>
      <c r="L45" s="22"/>
      <c r="M45" s="22"/>
      <c r="N45" s="22"/>
    </row>
    <row r="46" spans="1:14" s="25" customFormat="1" ht="25.5" x14ac:dyDescent="0.25">
      <c r="A46" s="203" t="s">
        <v>228</v>
      </c>
      <c r="B46" s="225" t="s">
        <v>229</v>
      </c>
      <c r="C46" s="226">
        <f>+C47+C50+C68+C98</f>
        <v>619043.44882000017</v>
      </c>
      <c r="D46" s="226">
        <f>+D47+D50+D68+D98</f>
        <v>152591.05562999999</v>
      </c>
      <c r="E46" s="345">
        <f t="shared" si="0"/>
        <v>24.649490422823135</v>
      </c>
      <c r="F46" s="22"/>
      <c r="G46" s="22"/>
      <c r="H46" s="22"/>
      <c r="I46" s="22"/>
      <c r="J46" s="22"/>
      <c r="K46" s="22"/>
      <c r="L46" s="22"/>
      <c r="M46" s="22"/>
      <c r="N46" s="22"/>
    </row>
    <row r="47" spans="1:14" s="26" customFormat="1" ht="28.5" customHeight="1" x14ac:dyDescent="0.25">
      <c r="A47" s="205" t="s">
        <v>230</v>
      </c>
      <c r="B47" s="227" t="s">
        <v>231</v>
      </c>
      <c r="C47" s="224">
        <f>C48+C49</f>
        <v>173472.7</v>
      </c>
      <c r="D47" s="224">
        <f>D48+D49</f>
        <v>45584.138999999996</v>
      </c>
      <c r="E47" s="345">
        <f t="shared" si="0"/>
        <v>26.277413679501148</v>
      </c>
      <c r="F47" s="22"/>
      <c r="G47" s="22"/>
      <c r="H47" s="22"/>
      <c r="I47" s="22"/>
      <c r="J47" s="22"/>
      <c r="K47" s="22"/>
      <c r="L47" s="22"/>
      <c r="M47" s="22"/>
      <c r="N47" s="22"/>
    </row>
    <row r="48" spans="1:14" s="25" customFormat="1" ht="25.5" x14ac:dyDescent="0.25">
      <c r="A48" s="203" t="s">
        <v>232</v>
      </c>
      <c r="B48" s="228" t="s">
        <v>146</v>
      </c>
      <c r="C48" s="226">
        <v>155550.6</v>
      </c>
      <c r="D48" s="226">
        <v>40908.81</v>
      </c>
      <c r="E48" s="345">
        <f t="shared" si="0"/>
        <v>26.299358536707668</v>
      </c>
      <c r="F48" s="22"/>
      <c r="G48" s="22"/>
      <c r="H48" s="22"/>
      <c r="I48" s="22"/>
      <c r="J48" s="22"/>
      <c r="K48" s="22"/>
      <c r="L48" s="22"/>
      <c r="M48" s="22"/>
      <c r="N48" s="22"/>
    </row>
    <row r="49" spans="1:14" s="25" customFormat="1" ht="25.5" x14ac:dyDescent="0.25">
      <c r="A49" s="203" t="s">
        <v>233</v>
      </c>
      <c r="B49" s="228" t="s">
        <v>234</v>
      </c>
      <c r="C49" s="226">
        <v>17922.099999999999</v>
      </c>
      <c r="D49" s="226">
        <v>4675.3289999999997</v>
      </c>
      <c r="E49" s="345">
        <f t="shared" si="0"/>
        <v>26.086948516077918</v>
      </c>
      <c r="F49" s="22"/>
      <c r="G49" s="22"/>
      <c r="H49" s="22"/>
      <c r="I49" s="22"/>
      <c r="J49" s="22"/>
      <c r="K49" s="22"/>
      <c r="L49" s="22"/>
      <c r="M49" s="22"/>
      <c r="N49" s="22"/>
    </row>
    <row r="50" spans="1:14" s="26" customFormat="1" ht="38.25" customHeight="1" x14ac:dyDescent="0.25">
      <c r="A50" s="205" t="s">
        <v>235</v>
      </c>
      <c r="B50" s="227" t="s">
        <v>157</v>
      </c>
      <c r="C50" s="224">
        <f>SUM(C51:C59)</f>
        <v>37996.171999999999</v>
      </c>
      <c r="D50" s="224">
        <f>SUM(D51:D59)</f>
        <v>7102.1915600000002</v>
      </c>
      <c r="E50" s="345">
        <f t="shared" si="0"/>
        <v>18.691860748498559</v>
      </c>
      <c r="F50" s="22"/>
      <c r="G50" s="22"/>
      <c r="H50" s="22"/>
      <c r="I50" s="22"/>
      <c r="J50" s="22"/>
      <c r="K50" s="22"/>
      <c r="L50" s="22"/>
      <c r="M50" s="22"/>
      <c r="N50" s="22"/>
    </row>
    <row r="51" spans="1:14" s="26" customFormat="1" ht="75.75" customHeight="1" x14ac:dyDescent="0.25">
      <c r="A51" s="206" t="s">
        <v>659</v>
      </c>
      <c r="B51" s="225" t="s">
        <v>660</v>
      </c>
      <c r="C51" s="224">
        <v>7208.9719999999998</v>
      </c>
      <c r="D51" s="224">
        <v>2079.0915599999998</v>
      </c>
      <c r="E51" s="345">
        <f t="shared" si="0"/>
        <v>28.840333406760355</v>
      </c>
      <c r="F51" s="22"/>
      <c r="G51" s="22"/>
      <c r="H51" s="22"/>
      <c r="I51" s="22"/>
      <c r="J51" s="22"/>
      <c r="K51" s="22"/>
      <c r="L51" s="22"/>
      <c r="M51" s="22"/>
      <c r="N51" s="22"/>
    </row>
    <row r="52" spans="1:14" s="26" customFormat="1" ht="60.75" customHeight="1" x14ac:dyDescent="0.25">
      <c r="A52" s="206" t="s">
        <v>251</v>
      </c>
      <c r="B52" s="229" t="s">
        <v>147</v>
      </c>
      <c r="C52" s="226">
        <v>6438</v>
      </c>
      <c r="D52" s="226"/>
      <c r="E52" s="345">
        <f t="shared" si="0"/>
        <v>0</v>
      </c>
      <c r="F52" s="22"/>
      <c r="G52" s="22"/>
      <c r="H52" s="22"/>
      <c r="I52" s="22"/>
      <c r="J52" s="22"/>
      <c r="K52" s="22"/>
      <c r="L52" s="22"/>
      <c r="M52" s="22"/>
      <c r="N52" s="22"/>
    </row>
    <row r="53" spans="1:14" s="26" customFormat="1" ht="78" customHeight="1" x14ac:dyDescent="0.25">
      <c r="A53" s="206" t="s">
        <v>251</v>
      </c>
      <c r="B53" s="229" t="s">
        <v>111</v>
      </c>
      <c r="C53" s="226">
        <v>11577.2</v>
      </c>
      <c r="D53" s="226">
        <v>5023.1000000000004</v>
      </c>
      <c r="E53" s="345">
        <f t="shared" si="0"/>
        <v>43.387865805203333</v>
      </c>
      <c r="F53" s="22"/>
      <c r="G53" s="22"/>
      <c r="H53" s="22"/>
      <c r="I53" s="22"/>
      <c r="J53" s="22"/>
      <c r="K53" s="22"/>
      <c r="L53" s="22"/>
      <c r="M53" s="22"/>
      <c r="N53" s="22"/>
    </row>
    <row r="54" spans="1:14" s="26" customFormat="1" ht="38.25" x14ac:dyDescent="0.25">
      <c r="A54" s="203" t="s">
        <v>519</v>
      </c>
      <c r="B54" s="230" t="s">
        <v>520</v>
      </c>
      <c r="C54" s="226">
        <v>500</v>
      </c>
      <c r="D54" s="226"/>
      <c r="E54" s="345">
        <f t="shared" si="0"/>
        <v>0</v>
      </c>
      <c r="F54" s="22"/>
      <c r="G54" s="22"/>
      <c r="H54" s="22"/>
      <c r="I54" s="22"/>
      <c r="J54" s="22"/>
      <c r="K54" s="22"/>
      <c r="L54" s="22"/>
      <c r="M54" s="22"/>
      <c r="N54" s="22"/>
    </row>
    <row r="55" spans="1:14" s="26" customFormat="1" ht="38.25" x14ac:dyDescent="0.25">
      <c r="A55" s="206" t="s">
        <v>236</v>
      </c>
      <c r="B55" s="229" t="s">
        <v>158</v>
      </c>
      <c r="C55" s="226">
        <v>3257</v>
      </c>
      <c r="D55" s="226"/>
      <c r="E55" s="345">
        <f t="shared" si="0"/>
        <v>0</v>
      </c>
      <c r="F55" s="22"/>
      <c r="G55" s="22"/>
      <c r="H55" s="22"/>
      <c r="I55" s="22"/>
      <c r="J55" s="22"/>
      <c r="K55" s="22"/>
      <c r="L55" s="22"/>
      <c r="M55" s="22"/>
      <c r="N55" s="22"/>
    </row>
    <row r="56" spans="1:14" s="26" customFormat="1" ht="25.5" x14ac:dyDescent="0.25">
      <c r="A56" s="203" t="s">
        <v>521</v>
      </c>
      <c r="B56" s="229" t="s">
        <v>522</v>
      </c>
      <c r="C56" s="226">
        <f>1951.3+2000</f>
        <v>3951.3</v>
      </c>
      <c r="D56" s="226"/>
      <c r="E56" s="345">
        <f t="shared" si="0"/>
        <v>0</v>
      </c>
      <c r="F56" s="22"/>
      <c r="G56" s="22"/>
      <c r="H56" s="22"/>
      <c r="I56" s="22"/>
      <c r="J56" s="22"/>
      <c r="K56" s="22"/>
      <c r="L56" s="22"/>
      <c r="M56" s="22"/>
      <c r="N56" s="22"/>
    </row>
    <row r="57" spans="1:14" s="26" customFormat="1" ht="25.5" x14ac:dyDescent="0.25">
      <c r="A57" s="206" t="s">
        <v>251</v>
      </c>
      <c r="B57" s="229" t="s">
        <v>587</v>
      </c>
      <c r="C57" s="226">
        <v>1794</v>
      </c>
      <c r="D57" s="226"/>
      <c r="E57" s="345">
        <f t="shared" si="0"/>
        <v>0</v>
      </c>
      <c r="F57" s="22"/>
      <c r="G57" s="22"/>
      <c r="H57" s="22"/>
      <c r="I57" s="22"/>
      <c r="J57" s="22"/>
      <c r="K57" s="22"/>
      <c r="L57" s="22"/>
      <c r="M57" s="22"/>
      <c r="N57" s="22"/>
    </row>
    <row r="58" spans="1:14" s="26" customFormat="1" ht="25.5" x14ac:dyDescent="0.25">
      <c r="A58" s="206" t="s">
        <v>237</v>
      </c>
      <c r="B58" s="229" t="s">
        <v>523</v>
      </c>
      <c r="C58" s="226">
        <v>1269.7</v>
      </c>
      <c r="D58" s="226"/>
      <c r="E58" s="345">
        <f t="shared" si="0"/>
        <v>0</v>
      </c>
      <c r="F58" s="22"/>
      <c r="G58" s="22"/>
      <c r="H58" s="22"/>
      <c r="I58" s="22"/>
      <c r="J58" s="22"/>
      <c r="K58" s="22"/>
      <c r="L58" s="22"/>
      <c r="M58" s="22"/>
      <c r="N58" s="22"/>
    </row>
    <row r="59" spans="1:14" s="26" customFormat="1" ht="45.75" customHeight="1" x14ac:dyDescent="0.25">
      <c r="A59" s="132" t="s">
        <v>245</v>
      </c>
      <c r="B59" s="229" t="s">
        <v>564</v>
      </c>
      <c r="C59" s="226">
        <v>2000</v>
      </c>
      <c r="D59" s="226"/>
      <c r="E59" s="345">
        <f t="shared" si="0"/>
        <v>0</v>
      </c>
      <c r="F59" s="22"/>
      <c r="G59" s="22"/>
      <c r="H59" s="22"/>
      <c r="I59" s="22"/>
      <c r="J59" s="22"/>
      <c r="K59" s="22"/>
      <c r="L59" s="22"/>
      <c r="M59" s="22"/>
      <c r="N59" s="22"/>
    </row>
    <row r="60" spans="1:14" s="26" customFormat="1" ht="31.5" hidden="1" customHeight="1" x14ac:dyDescent="0.25">
      <c r="A60" s="206" t="s">
        <v>237</v>
      </c>
      <c r="B60" s="229" t="s">
        <v>238</v>
      </c>
      <c r="C60" s="226"/>
      <c r="D60" s="226"/>
      <c r="E60" s="345" t="e">
        <f t="shared" si="0"/>
        <v>#DIV/0!</v>
      </c>
      <c r="F60" s="22"/>
      <c r="G60" s="22"/>
      <c r="H60" s="22"/>
      <c r="I60" s="22"/>
      <c r="J60" s="22"/>
      <c r="K60" s="22"/>
      <c r="L60" s="22"/>
      <c r="M60" s="22"/>
      <c r="N60" s="22"/>
    </row>
    <row r="61" spans="1:14" s="26" customFormat="1" ht="38.25" hidden="1" x14ac:dyDescent="0.25">
      <c r="A61" s="206" t="s">
        <v>239</v>
      </c>
      <c r="B61" s="229" t="s">
        <v>240</v>
      </c>
      <c r="C61" s="226"/>
      <c r="D61" s="226"/>
      <c r="E61" s="345" t="e">
        <f t="shared" si="0"/>
        <v>#DIV/0!</v>
      </c>
      <c r="F61" s="22"/>
      <c r="G61" s="22"/>
      <c r="H61" s="22"/>
      <c r="I61" s="22"/>
      <c r="J61" s="22"/>
      <c r="K61" s="22"/>
      <c r="L61" s="22"/>
      <c r="M61" s="22"/>
      <c r="N61" s="22"/>
    </row>
    <row r="62" spans="1:14" s="26" customFormat="1" ht="38.25" hidden="1" x14ac:dyDescent="0.25">
      <c r="A62" s="206" t="s">
        <v>241</v>
      </c>
      <c r="B62" s="229" t="s">
        <v>242</v>
      </c>
      <c r="C62" s="226"/>
      <c r="D62" s="226"/>
      <c r="E62" s="345" t="e">
        <f t="shared" si="0"/>
        <v>#DIV/0!</v>
      </c>
      <c r="F62" s="22"/>
      <c r="G62" s="22"/>
      <c r="H62" s="22"/>
      <c r="I62" s="22"/>
      <c r="J62" s="22"/>
      <c r="K62" s="22"/>
      <c r="L62" s="22"/>
      <c r="M62" s="22"/>
      <c r="N62" s="22"/>
    </row>
    <row r="63" spans="1:14" s="26" customFormat="1" hidden="1" x14ac:dyDescent="0.25">
      <c r="A63" s="203" t="s">
        <v>243</v>
      </c>
      <c r="B63" s="230" t="s">
        <v>244</v>
      </c>
      <c r="C63" s="226"/>
      <c r="D63" s="226"/>
      <c r="E63" s="345" t="e">
        <f t="shared" si="0"/>
        <v>#DIV/0!</v>
      </c>
      <c r="F63" s="22"/>
      <c r="G63" s="22"/>
      <c r="H63" s="22"/>
      <c r="I63" s="22"/>
      <c r="J63" s="22"/>
      <c r="K63" s="22"/>
      <c r="L63" s="22"/>
      <c r="M63" s="22"/>
      <c r="N63" s="22"/>
    </row>
    <row r="64" spans="1:14" s="26" customFormat="1" ht="38.25" hidden="1" x14ac:dyDescent="0.25">
      <c r="A64" s="203" t="s">
        <v>245</v>
      </c>
      <c r="B64" s="230" t="s">
        <v>246</v>
      </c>
      <c r="C64" s="226"/>
      <c r="D64" s="226"/>
      <c r="E64" s="345" t="e">
        <f t="shared" si="0"/>
        <v>#DIV/0!</v>
      </c>
      <c r="F64" s="22"/>
      <c r="G64" s="22"/>
      <c r="H64" s="22"/>
      <c r="I64" s="22"/>
      <c r="J64" s="22"/>
      <c r="K64" s="22"/>
      <c r="L64" s="22"/>
      <c r="M64" s="22"/>
      <c r="N64" s="22"/>
    </row>
    <row r="65" spans="1:14" s="26" customFormat="1" ht="25.5" hidden="1" x14ac:dyDescent="0.25">
      <c r="A65" s="206" t="s">
        <v>247</v>
      </c>
      <c r="B65" s="229" t="s">
        <v>248</v>
      </c>
      <c r="C65" s="226"/>
      <c r="D65" s="226"/>
      <c r="E65" s="345" t="e">
        <f t="shared" si="0"/>
        <v>#DIV/0!</v>
      </c>
      <c r="F65" s="22"/>
      <c r="G65" s="22"/>
      <c r="H65" s="22"/>
      <c r="I65" s="22"/>
      <c r="J65" s="22"/>
      <c r="K65" s="22"/>
      <c r="L65" s="22"/>
      <c r="M65" s="22"/>
      <c r="N65" s="22"/>
    </row>
    <row r="66" spans="1:14" s="26" customFormat="1" ht="30" hidden="1" customHeight="1" x14ac:dyDescent="0.25">
      <c r="A66" s="206" t="s">
        <v>249</v>
      </c>
      <c r="B66" s="229" t="s">
        <v>250</v>
      </c>
      <c r="C66" s="226"/>
      <c r="D66" s="226"/>
      <c r="E66" s="345" t="e">
        <f t="shared" si="0"/>
        <v>#DIV/0!</v>
      </c>
      <c r="F66" s="22"/>
      <c r="G66" s="22"/>
      <c r="H66" s="22"/>
      <c r="I66" s="22"/>
      <c r="J66" s="22"/>
      <c r="K66" s="22"/>
      <c r="L66" s="22"/>
      <c r="M66" s="22"/>
      <c r="N66" s="22"/>
    </row>
    <row r="67" spans="1:14" s="26" customFormat="1" ht="22.5" hidden="1" customHeight="1" x14ac:dyDescent="0.25">
      <c r="A67" s="206" t="s">
        <v>251</v>
      </c>
      <c r="B67" s="229" t="s">
        <v>252</v>
      </c>
      <c r="C67" s="226"/>
      <c r="D67" s="226"/>
      <c r="E67" s="345" t="e">
        <f t="shared" si="0"/>
        <v>#DIV/0!</v>
      </c>
      <c r="F67" s="22"/>
      <c r="G67" s="22"/>
      <c r="H67" s="22"/>
      <c r="I67" s="22"/>
      <c r="J67" s="22"/>
      <c r="K67" s="22"/>
      <c r="L67" s="22"/>
      <c r="M67" s="22"/>
      <c r="N67" s="22"/>
    </row>
    <row r="68" spans="1:14" s="26" customFormat="1" x14ac:dyDescent="0.25">
      <c r="A68" s="205" t="s">
        <v>253</v>
      </c>
      <c r="B68" s="227" t="s">
        <v>159</v>
      </c>
      <c r="C68" s="224">
        <f>+C69+C70+C73+C74+C75+C76+C77+C78+C79+C80+C81+C82+C83+C84+C85+C87+C88+C89+C90+C91+C92+C93+C94+C95+C96+C97</f>
        <v>393621.49482000008</v>
      </c>
      <c r="D68" s="224">
        <f>+D69+D70+D73+D74+D75+D76+D77+D78+D79+D80+D81+D82+D83+D84+D85+D87+D88+D89+D90+D91+D92+D93+D94+D95+D96+D97</f>
        <v>96788.212879999977</v>
      </c>
      <c r="E68" s="345">
        <f t="shared" si="0"/>
        <v>24.589158405655777</v>
      </c>
      <c r="F68" s="22"/>
      <c r="G68" s="22"/>
      <c r="H68" s="22"/>
      <c r="I68" s="22"/>
      <c r="J68" s="22"/>
      <c r="K68" s="22"/>
      <c r="L68" s="22"/>
      <c r="M68" s="22"/>
      <c r="N68" s="22"/>
    </row>
    <row r="69" spans="1:14" s="134" customFormat="1" ht="33.75" customHeight="1" x14ac:dyDescent="0.2">
      <c r="A69" s="132" t="s">
        <v>254</v>
      </c>
      <c r="B69" s="231" t="s">
        <v>304</v>
      </c>
      <c r="C69" s="226">
        <v>1208.7</v>
      </c>
      <c r="D69" s="226">
        <v>730</v>
      </c>
      <c r="E69" s="345">
        <f t="shared" si="0"/>
        <v>60.395466203358986</v>
      </c>
      <c r="F69" s="133"/>
      <c r="G69" s="133"/>
      <c r="H69" s="133"/>
      <c r="I69" s="133"/>
      <c r="J69" s="133"/>
      <c r="K69" s="133"/>
      <c r="L69" s="133"/>
      <c r="M69" s="133"/>
      <c r="N69" s="133"/>
    </row>
    <row r="70" spans="1:14" s="134" customFormat="1" ht="127.5" x14ac:dyDescent="0.2">
      <c r="A70" s="132" t="s">
        <v>285</v>
      </c>
      <c r="B70" s="231" t="s">
        <v>286</v>
      </c>
      <c r="C70" s="226">
        <f>+C71+C72</f>
        <v>239977</v>
      </c>
      <c r="D70" s="226">
        <f>+D71+D72</f>
        <v>62086.956999999995</v>
      </c>
      <c r="E70" s="345">
        <f t="shared" si="0"/>
        <v>25.87204482096201</v>
      </c>
      <c r="F70" s="133"/>
      <c r="G70" s="133"/>
      <c r="H70" s="133"/>
      <c r="I70" s="133"/>
      <c r="J70" s="133"/>
      <c r="K70" s="133"/>
      <c r="L70" s="133"/>
      <c r="M70" s="133"/>
      <c r="N70" s="133"/>
    </row>
    <row r="71" spans="1:14" s="134" customFormat="1" ht="51" x14ac:dyDescent="0.2">
      <c r="A71" s="132"/>
      <c r="B71" s="140" t="s">
        <v>584</v>
      </c>
      <c r="C71" s="226">
        <v>175951</v>
      </c>
      <c r="D71" s="226">
        <v>45572.087</v>
      </c>
      <c r="E71" s="345">
        <f t="shared" si="0"/>
        <v>25.900442168558293</v>
      </c>
      <c r="F71" s="133"/>
      <c r="G71" s="133"/>
      <c r="H71" s="133"/>
      <c r="I71" s="133"/>
      <c r="J71" s="133"/>
      <c r="K71" s="133"/>
      <c r="L71" s="133"/>
      <c r="M71" s="133"/>
      <c r="N71" s="133"/>
    </row>
    <row r="72" spans="1:14" s="134" customFormat="1" x14ac:dyDescent="0.2">
      <c r="A72" s="132"/>
      <c r="B72" s="140" t="s">
        <v>585</v>
      </c>
      <c r="C72" s="226">
        <v>64026</v>
      </c>
      <c r="D72" s="226">
        <v>16514.87</v>
      </c>
      <c r="E72" s="345">
        <f t="shared" si="0"/>
        <v>25.79400556024115</v>
      </c>
      <c r="F72" s="133"/>
      <c r="G72" s="133"/>
      <c r="H72" s="133"/>
      <c r="I72" s="133"/>
      <c r="J72" s="133"/>
      <c r="K72" s="133"/>
      <c r="L72" s="133"/>
      <c r="M72" s="133"/>
      <c r="N72" s="133"/>
    </row>
    <row r="73" spans="1:14" s="134" customFormat="1" ht="25.5" x14ac:dyDescent="0.2">
      <c r="A73" s="132" t="s">
        <v>285</v>
      </c>
      <c r="B73" s="231" t="s">
        <v>287</v>
      </c>
      <c r="C73" s="226">
        <v>6</v>
      </c>
      <c r="D73" s="226"/>
      <c r="E73" s="345">
        <f t="shared" si="0"/>
        <v>0</v>
      </c>
      <c r="F73" s="133"/>
      <c r="G73" s="133"/>
      <c r="H73" s="133"/>
      <c r="I73" s="133"/>
      <c r="J73" s="133"/>
      <c r="K73" s="133"/>
      <c r="L73" s="133"/>
      <c r="M73" s="133"/>
      <c r="N73" s="133"/>
    </row>
    <row r="74" spans="1:14" s="134" customFormat="1" ht="25.5" x14ac:dyDescent="0.2">
      <c r="A74" s="132" t="s">
        <v>285</v>
      </c>
      <c r="B74" s="231" t="s">
        <v>288</v>
      </c>
      <c r="C74" s="226">
        <v>4630.1000000000004</v>
      </c>
      <c r="D74" s="226">
        <v>1041.92</v>
      </c>
      <c r="E74" s="345">
        <f t="shared" si="0"/>
        <v>22.503185676335281</v>
      </c>
      <c r="F74" s="133"/>
      <c r="G74" s="133"/>
      <c r="H74" s="133"/>
      <c r="I74" s="133"/>
      <c r="J74" s="133"/>
      <c r="K74" s="133"/>
      <c r="L74" s="133"/>
      <c r="M74" s="133"/>
      <c r="N74" s="133"/>
    </row>
    <row r="75" spans="1:14" s="134" customFormat="1" ht="25.5" x14ac:dyDescent="0.2">
      <c r="A75" s="132" t="s">
        <v>285</v>
      </c>
      <c r="B75" s="231" t="s">
        <v>289</v>
      </c>
      <c r="C75" s="226">
        <v>5047</v>
      </c>
      <c r="D75" s="226">
        <v>1126.3954100000001</v>
      </c>
      <c r="E75" s="345">
        <f t="shared" si="0"/>
        <v>22.318117891816922</v>
      </c>
      <c r="F75" s="133"/>
      <c r="G75" s="133"/>
      <c r="H75" s="133"/>
      <c r="I75" s="133"/>
      <c r="J75" s="133"/>
      <c r="K75" s="133"/>
      <c r="L75" s="133"/>
      <c r="M75" s="133"/>
      <c r="N75" s="133"/>
    </row>
    <row r="76" spans="1:14" s="134" customFormat="1" ht="63.75" x14ac:dyDescent="0.2">
      <c r="A76" s="132" t="s">
        <v>285</v>
      </c>
      <c r="B76" s="231" t="s">
        <v>290</v>
      </c>
      <c r="C76" s="226">
        <v>5179</v>
      </c>
      <c r="D76" s="226">
        <v>1294.749</v>
      </c>
      <c r="E76" s="345">
        <f t="shared" si="0"/>
        <v>24.999980691253139</v>
      </c>
      <c r="F76" s="133"/>
      <c r="G76" s="133"/>
      <c r="H76" s="133"/>
      <c r="I76" s="133"/>
      <c r="J76" s="133"/>
      <c r="K76" s="133"/>
      <c r="L76" s="133"/>
      <c r="M76" s="133"/>
      <c r="N76" s="133"/>
    </row>
    <row r="77" spans="1:14" s="134" customFormat="1" ht="38.25" x14ac:dyDescent="0.2">
      <c r="A77" s="132" t="s">
        <v>285</v>
      </c>
      <c r="B77" s="231" t="s">
        <v>578</v>
      </c>
      <c r="C77" s="226">
        <v>121.1</v>
      </c>
      <c r="D77" s="226"/>
      <c r="E77" s="345">
        <f t="shared" si="0"/>
        <v>0</v>
      </c>
      <c r="F77" s="133"/>
      <c r="G77" s="133"/>
      <c r="H77" s="133"/>
      <c r="I77" s="133"/>
      <c r="J77" s="133"/>
      <c r="K77" s="133"/>
      <c r="L77" s="133"/>
      <c r="M77" s="133"/>
      <c r="N77" s="133"/>
    </row>
    <row r="78" spans="1:14" s="134" customFormat="1" ht="51" x14ac:dyDescent="0.2">
      <c r="A78" s="132" t="s">
        <v>285</v>
      </c>
      <c r="B78" s="231" t="s">
        <v>291</v>
      </c>
      <c r="C78" s="226">
        <v>462</v>
      </c>
      <c r="D78" s="226">
        <v>115.5</v>
      </c>
      <c r="E78" s="345">
        <f t="shared" si="0"/>
        <v>25</v>
      </c>
      <c r="F78" s="133"/>
      <c r="G78" s="133"/>
      <c r="H78" s="133"/>
      <c r="I78" s="133"/>
      <c r="J78" s="133"/>
      <c r="K78" s="133"/>
      <c r="L78" s="133"/>
      <c r="M78" s="133"/>
      <c r="N78" s="133"/>
    </row>
    <row r="79" spans="1:14" s="134" customFormat="1" ht="25.5" x14ac:dyDescent="0.2">
      <c r="A79" s="132" t="s">
        <v>285</v>
      </c>
      <c r="B79" s="231" t="s">
        <v>292</v>
      </c>
      <c r="C79" s="226">
        <v>74.5</v>
      </c>
      <c r="D79" s="226"/>
      <c r="E79" s="345">
        <f t="shared" si="0"/>
        <v>0</v>
      </c>
      <c r="F79" s="133"/>
      <c r="G79" s="133"/>
      <c r="H79" s="133"/>
      <c r="I79" s="133"/>
      <c r="J79" s="133"/>
      <c r="K79" s="133"/>
      <c r="L79" s="133"/>
      <c r="M79" s="133"/>
      <c r="N79" s="133"/>
    </row>
    <row r="80" spans="1:14" s="134" customFormat="1" ht="25.5" x14ac:dyDescent="0.2">
      <c r="A80" s="132" t="s">
        <v>285</v>
      </c>
      <c r="B80" s="231" t="s">
        <v>293</v>
      </c>
      <c r="C80" s="226">
        <v>491.4</v>
      </c>
      <c r="D80" s="226">
        <v>122.85</v>
      </c>
      <c r="E80" s="345">
        <f t="shared" ref="E80:E102" si="1">D80/C80*100</f>
        <v>25</v>
      </c>
      <c r="F80" s="133"/>
      <c r="G80" s="133"/>
      <c r="H80" s="133"/>
      <c r="I80" s="133"/>
      <c r="J80" s="133"/>
      <c r="K80" s="133"/>
      <c r="L80" s="133"/>
      <c r="M80" s="133"/>
      <c r="N80" s="133"/>
    </row>
    <row r="81" spans="1:14" s="134" customFormat="1" ht="25.5" x14ac:dyDescent="0.2">
      <c r="A81" s="132" t="s">
        <v>285</v>
      </c>
      <c r="B81" s="231" t="s">
        <v>294</v>
      </c>
      <c r="C81" s="226">
        <v>721.9</v>
      </c>
      <c r="D81" s="226">
        <v>180.47399999999999</v>
      </c>
      <c r="E81" s="345">
        <f t="shared" si="1"/>
        <v>24.999861476658815</v>
      </c>
      <c r="F81" s="133"/>
      <c r="G81" s="133"/>
      <c r="H81" s="133"/>
      <c r="I81" s="133"/>
      <c r="J81" s="133"/>
      <c r="K81" s="133"/>
      <c r="L81" s="133"/>
      <c r="M81" s="133"/>
      <c r="N81" s="133"/>
    </row>
    <row r="82" spans="1:14" s="134" customFormat="1" ht="25.5" x14ac:dyDescent="0.2">
      <c r="A82" s="132" t="s">
        <v>285</v>
      </c>
      <c r="B82" s="231" t="s">
        <v>295</v>
      </c>
      <c r="C82" s="226">
        <v>116.5</v>
      </c>
      <c r="D82" s="226">
        <v>26.000139999999998</v>
      </c>
      <c r="E82" s="345">
        <f t="shared" si="1"/>
        <v>22.317716738197426</v>
      </c>
      <c r="F82" s="133"/>
      <c r="G82" s="133"/>
      <c r="H82" s="133"/>
      <c r="I82" s="133"/>
      <c r="J82" s="133"/>
      <c r="K82" s="133"/>
      <c r="L82" s="133"/>
      <c r="M82" s="133"/>
      <c r="N82" s="133"/>
    </row>
    <row r="83" spans="1:14" s="134" customFormat="1" ht="38.25" x14ac:dyDescent="0.2">
      <c r="A83" s="132" t="s">
        <v>285</v>
      </c>
      <c r="B83" s="231" t="s">
        <v>296</v>
      </c>
      <c r="C83" s="226">
        <v>1162.2</v>
      </c>
      <c r="D83" s="226"/>
      <c r="E83" s="345">
        <f t="shared" si="1"/>
        <v>0</v>
      </c>
      <c r="F83" s="133"/>
      <c r="G83" s="133"/>
      <c r="H83" s="133"/>
      <c r="I83" s="133"/>
      <c r="J83" s="133"/>
      <c r="K83" s="133"/>
      <c r="L83" s="133"/>
      <c r="M83" s="133"/>
      <c r="N83" s="133"/>
    </row>
    <row r="84" spans="1:14" s="134" customFormat="1" ht="25.5" hidden="1" x14ac:dyDescent="0.2">
      <c r="A84" s="132" t="s">
        <v>285</v>
      </c>
      <c r="B84" s="231" t="s">
        <v>297</v>
      </c>
      <c r="C84" s="226"/>
      <c r="D84" s="226"/>
      <c r="E84" s="345" t="e">
        <f t="shared" si="1"/>
        <v>#DIV/0!</v>
      </c>
      <c r="F84" s="133"/>
      <c r="G84" s="133"/>
      <c r="H84" s="133"/>
      <c r="I84" s="133"/>
      <c r="J84" s="133"/>
      <c r="K84" s="133"/>
      <c r="L84" s="133"/>
      <c r="M84" s="133"/>
      <c r="N84" s="133"/>
    </row>
    <row r="85" spans="1:14" s="134" customFormat="1" x14ac:dyDescent="0.2">
      <c r="A85" s="132" t="s">
        <v>285</v>
      </c>
      <c r="B85" s="231" t="s">
        <v>524</v>
      </c>
      <c r="C85" s="226">
        <v>1230</v>
      </c>
      <c r="D85" s="226"/>
      <c r="E85" s="345">
        <f t="shared" si="1"/>
        <v>0</v>
      </c>
      <c r="F85" s="133"/>
      <c r="G85" s="133"/>
      <c r="H85" s="133"/>
      <c r="I85" s="133"/>
      <c r="J85" s="133"/>
      <c r="K85" s="133"/>
      <c r="L85" s="133"/>
      <c r="M85" s="133"/>
      <c r="N85" s="133"/>
    </row>
    <row r="86" spans="1:14" s="134" customFormat="1" ht="38.25" hidden="1" x14ac:dyDescent="0.2">
      <c r="A86" s="132" t="s">
        <v>255</v>
      </c>
      <c r="B86" s="231" t="s">
        <v>256</v>
      </c>
      <c r="C86" s="224"/>
      <c r="D86" s="224"/>
      <c r="E86" s="345" t="e">
        <f t="shared" si="1"/>
        <v>#DIV/0!</v>
      </c>
      <c r="F86" s="133"/>
      <c r="G86" s="133"/>
      <c r="H86" s="133"/>
      <c r="I86" s="133"/>
      <c r="J86" s="133"/>
      <c r="K86" s="133"/>
      <c r="L86" s="133"/>
      <c r="M86" s="133"/>
      <c r="N86" s="133"/>
    </row>
    <row r="87" spans="1:14" s="135" customFormat="1" ht="25.5" x14ac:dyDescent="0.2">
      <c r="A87" s="132" t="s">
        <v>257</v>
      </c>
      <c r="B87" s="231" t="s">
        <v>154</v>
      </c>
      <c r="C87" s="226">
        <v>1207.7</v>
      </c>
      <c r="D87" s="226">
        <v>301.923</v>
      </c>
      <c r="E87" s="345">
        <f t="shared" si="1"/>
        <v>24.999834395959262</v>
      </c>
      <c r="F87" s="133"/>
      <c r="G87" s="133"/>
      <c r="H87" s="133"/>
      <c r="I87" s="133"/>
      <c r="J87" s="133"/>
      <c r="K87" s="133"/>
      <c r="L87" s="133"/>
      <c r="M87" s="133"/>
      <c r="N87" s="133"/>
    </row>
    <row r="88" spans="1:14" s="135" customFormat="1" ht="61.5" customHeight="1" x14ac:dyDescent="0.2">
      <c r="A88" s="132" t="s">
        <v>258</v>
      </c>
      <c r="B88" s="231" t="s">
        <v>259</v>
      </c>
      <c r="C88" s="226">
        <v>17.7</v>
      </c>
      <c r="D88" s="226"/>
      <c r="E88" s="345">
        <f t="shared" si="1"/>
        <v>0</v>
      </c>
      <c r="F88" s="133"/>
      <c r="G88" s="133"/>
      <c r="H88" s="133"/>
      <c r="I88" s="133"/>
      <c r="J88" s="133"/>
      <c r="K88" s="133"/>
      <c r="L88" s="133"/>
      <c r="M88" s="133"/>
      <c r="N88" s="133"/>
    </row>
    <row r="89" spans="1:14" s="135" customFormat="1" ht="59.25" customHeight="1" x14ac:dyDescent="0.2">
      <c r="A89" s="132" t="s">
        <v>285</v>
      </c>
      <c r="B89" s="231" t="s">
        <v>260</v>
      </c>
      <c r="C89" s="226">
        <v>3701.2</v>
      </c>
      <c r="D89" s="226">
        <v>959.34</v>
      </c>
      <c r="E89" s="345">
        <f t="shared" si="1"/>
        <v>25.919701718361615</v>
      </c>
      <c r="F89" s="133"/>
      <c r="G89" s="133"/>
      <c r="H89" s="133"/>
      <c r="I89" s="133"/>
      <c r="J89" s="133"/>
      <c r="K89" s="133"/>
      <c r="L89" s="133"/>
      <c r="M89" s="133"/>
      <c r="N89" s="133"/>
    </row>
    <row r="90" spans="1:14" s="135" customFormat="1" ht="25.5" x14ac:dyDescent="0.2">
      <c r="A90" s="132" t="s">
        <v>261</v>
      </c>
      <c r="B90" s="231" t="s">
        <v>153</v>
      </c>
      <c r="C90" s="226">
        <v>4073</v>
      </c>
      <c r="D90" s="226">
        <v>1411.74452</v>
      </c>
      <c r="E90" s="345">
        <f t="shared" si="1"/>
        <v>34.661048858335377</v>
      </c>
      <c r="F90" s="133"/>
      <c r="G90" s="133"/>
      <c r="H90" s="133"/>
      <c r="I90" s="133"/>
      <c r="J90" s="133"/>
      <c r="K90" s="133"/>
      <c r="L90" s="133"/>
      <c r="M90" s="133"/>
      <c r="N90" s="133"/>
    </row>
    <row r="91" spans="1:14" s="135" customFormat="1" ht="63.75" x14ac:dyDescent="0.2">
      <c r="A91" s="132" t="s">
        <v>262</v>
      </c>
      <c r="B91" s="231" t="s">
        <v>263</v>
      </c>
      <c r="C91" s="226">
        <v>25252.799999999999</v>
      </c>
      <c r="D91" s="226">
        <v>5832.1428100000003</v>
      </c>
      <c r="E91" s="345">
        <f t="shared" si="1"/>
        <v>23.095034253627322</v>
      </c>
    </row>
    <row r="92" spans="1:14" s="135" customFormat="1" ht="76.5" hidden="1" x14ac:dyDescent="0.2">
      <c r="A92" s="132" t="s">
        <v>262</v>
      </c>
      <c r="B92" s="231" t="s">
        <v>579</v>
      </c>
      <c r="C92" s="226"/>
      <c r="D92" s="226"/>
      <c r="E92" s="345" t="e">
        <f t="shared" si="1"/>
        <v>#DIV/0!</v>
      </c>
    </row>
    <row r="93" spans="1:14" s="135" customFormat="1" ht="25.5" x14ac:dyDescent="0.2">
      <c r="A93" s="132" t="s">
        <v>580</v>
      </c>
      <c r="B93" s="231" t="s">
        <v>581</v>
      </c>
      <c r="C93" s="226">
        <v>194</v>
      </c>
      <c r="D93" s="226"/>
      <c r="E93" s="345">
        <f t="shared" si="1"/>
        <v>0</v>
      </c>
    </row>
    <row r="94" spans="1:14" s="135" customFormat="1" ht="38.25" x14ac:dyDescent="0.2">
      <c r="A94" s="132" t="s">
        <v>565</v>
      </c>
      <c r="B94" s="231" t="s">
        <v>566</v>
      </c>
      <c r="C94" s="226">
        <v>13927.129290000001</v>
      </c>
      <c r="D94" s="226">
        <v>3562.8980000000001</v>
      </c>
      <c r="E94" s="345">
        <f t="shared" si="1"/>
        <v>25.582429270318062</v>
      </c>
    </row>
    <row r="95" spans="1:14" s="135" customFormat="1" ht="25.5" x14ac:dyDescent="0.2">
      <c r="A95" s="132" t="s">
        <v>567</v>
      </c>
      <c r="B95" s="231" t="s">
        <v>568</v>
      </c>
      <c r="C95" s="226">
        <v>62000</v>
      </c>
      <c r="D95" s="226">
        <v>12664.392</v>
      </c>
      <c r="E95" s="345">
        <f t="shared" si="1"/>
        <v>20.42643870967742</v>
      </c>
      <c r="F95" s="135">
        <v>29011.0101</v>
      </c>
    </row>
    <row r="96" spans="1:14" s="135" customFormat="1" ht="38.25" hidden="1" x14ac:dyDescent="0.2">
      <c r="A96" s="132" t="s">
        <v>567</v>
      </c>
      <c r="B96" s="231" t="s">
        <v>582</v>
      </c>
      <c r="C96" s="226"/>
      <c r="D96" s="226"/>
      <c r="E96" s="345" t="e">
        <f t="shared" si="1"/>
        <v>#DIV/0!</v>
      </c>
    </row>
    <row r="97" spans="1:11" s="135" customFormat="1" ht="47.25" customHeight="1" x14ac:dyDescent="0.2">
      <c r="A97" s="132" t="s">
        <v>264</v>
      </c>
      <c r="B97" s="231" t="s">
        <v>518</v>
      </c>
      <c r="C97" s="226">
        <v>22820.56553</v>
      </c>
      <c r="D97" s="226">
        <v>5330.9269999999997</v>
      </c>
      <c r="E97" s="345">
        <f t="shared" si="1"/>
        <v>23.360187954115087</v>
      </c>
      <c r="F97" s="136"/>
    </row>
    <row r="98" spans="1:11" s="134" customFormat="1" ht="25.5" customHeight="1" x14ac:dyDescent="0.2">
      <c r="A98" s="137" t="s">
        <v>265</v>
      </c>
      <c r="B98" s="232" t="s">
        <v>160</v>
      </c>
      <c r="C98" s="224">
        <f>SUM(C99:C101)</f>
        <v>13953.082</v>
      </c>
      <c r="D98" s="224">
        <f>SUM(D99:D101)</f>
        <v>3116.5121900000004</v>
      </c>
      <c r="E98" s="345">
        <f t="shared" si="1"/>
        <v>22.335654517045054</v>
      </c>
    </row>
    <row r="99" spans="1:11" s="134" customFormat="1" ht="51" x14ac:dyDescent="0.2">
      <c r="A99" s="138" t="s">
        <v>266</v>
      </c>
      <c r="B99" s="233" t="s">
        <v>148</v>
      </c>
      <c r="C99" s="234">
        <f>690+52</f>
        <v>742</v>
      </c>
      <c r="D99" s="234">
        <v>190.33358999999999</v>
      </c>
      <c r="E99" s="345">
        <f t="shared" si="1"/>
        <v>25.651427223719676</v>
      </c>
    </row>
    <row r="100" spans="1:11" s="134" customFormat="1" ht="38.25" x14ac:dyDescent="0.2">
      <c r="A100" s="138" t="s">
        <v>569</v>
      </c>
      <c r="B100" s="233" t="s">
        <v>570</v>
      </c>
      <c r="C100" s="234">
        <v>13211.082</v>
      </c>
      <c r="D100" s="234">
        <v>2926.1786000000002</v>
      </c>
      <c r="E100" s="345">
        <f t="shared" si="1"/>
        <v>22.149424248521051</v>
      </c>
    </row>
    <row r="101" spans="1:11" s="134" customFormat="1" ht="51" hidden="1" x14ac:dyDescent="0.2">
      <c r="A101" s="138" t="s">
        <v>571</v>
      </c>
      <c r="B101" s="233" t="s">
        <v>583</v>
      </c>
      <c r="C101" s="226"/>
      <c r="D101" s="226"/>
      <c r="E101" s="345" t="e">
        <f t="shared" si="1"/>
        <v>#DIV/0!</v>
      </c>
    </row>
    <row r="102" spans="1:11" s="139" customFormat="1" ht="14.25" x14ac:dyDescent="0.2">
      <c r="A102" s="207"/>
      <c r="B102" s="235" t="s">
        <v>267</v>
      </c>
      <c r="C102" s="224">
        <f>+C13+C45</f>
        <v>656106.44882000017</v>
      </c>
      <c r="D102" s="224">
        <f>+D13+D45</f>
        <v>161423.473</v>
      </c>
      <c r="E102" s="345">
        <f t="shared" si="1"/>
        <v>24.603244380590716</v>
      </c>
    </row>
    <row r="103" spans="1:11" x14ac:dyDescent="0.25">
      <c r="B103" s="27"/>
      <c r="K103" s="18">
        <f>K101-K102</f>
        <v>0</v>
      </c>
    </row>
    <row r="104" spans="1:11" x14ac:dyDescent="0.25">
      <c r="B104" s="27"/>
    </row>
    <row r="105" spans="1:11" x14ac:dyDescent="0.25">
      <c r="B105" s="21" t="s">
        <v>586</v>
      </c>
      <c r="C105" s="147">
        <v>522713.83682000003</v>
      </c>
      <c r="D105" s="18">
        <v>161423.473</v>
      </c>
    </row>
    <row r="106" spans="1:11" x14ac:dyDescent="0.25">
      <c r="B106" s="27"/>
      <c r="C106" s="147">
        <v>690</v>
      </c>
      <c r="D106" s="201">
        <f>D102-D105</f>
        <v>0</v>
      </c>
    </row>
    <row r="107" spans="1:11" x14ac:dyDescent="0.25">
      <c r="B107" s="27"/>
      <c r="C107" s="147">
        <v>37063</v>
      </c>
    </row>
    <row r="108" spans="1:11" x14ac:dyDescent="0.25">
      <c r="B108" s="27"/>
      <c r="C108" s="148">
        <f>SUM(C105:C107)</f>
        <v>560466.83682000008</v>
      </c>
    </row>
    <row r="109" spans="1:11" x14ac:dyDescent="0.25">
      <c r="B109" s="27"/>
      <c r="C109" s="149">
        <f>C102-C108</f>
        <v>95639.612000000081</v>
      </c>
    </row>
    <row r="110" spans="1:11" x14ac:dyDescent="0.25">
      <c r="B110" s="27"/>
    </row>
    <row r="111" spans="1:11" x14ac:dyDescent="0.25">
      <c r="B111" s="27"/>
    </row>
    <row r="112" spans="1:11" x14ac:dyDescent="0.25">
      <c r="B112" s="27"/>
      <c r="C112" s="148">
        <f>2989+C108-690</f>
        <v>562765.83682000008</v>
      </c>
    </row>
    <row r="113" spans="2:7" x14ac:dyDescent="0.25">
      <c r="B113" s="27"/>
    </row>
    <row r="114" spans="2:7" x14ac:dyDescent="0.25">
      <c r="B114" s="27"/>
    </row>
    <row r="115" spans="2:7" x14ac:dyDescent="0.25">
      <c r="B115" s="27"/>
      <c r="C115" s="150">
        <v>802</v>
      </c>
      <c r="D115" s="142">
        <f>4566107.28+64021146.2+500000+314800+4233600+197400</f>
        <v>73833053.480000004</v>
      </c>
    </row>
    <row r="116" spans="2:7" x14ac:dyDescent="0.25">
      <c r="B116" s="27"/>
      <c r="C116" s="150">
        <v>804</v>
      </c>
      <c r="D116" s="143">
        <f>3690313.42+620000+4630100+5047000+4073000+462000+25252800+74500+1208700+116500+139271.29+22820565.53+536000</f>
        <v>68670750.24000001</v>
      </c>
    </row>
    <row r="117" spans="2:7" x14ac:dyDescent="0.25">
      <c r="B117" s="27"/>
      <c r="C117" s="150">
        <v>805</v>
      </c>
      <c r="D117" s="142">
        <f>2829241.27+1050150</f>
        <v>3879391.27</v>
      </c>
    </row>
    <row r="118" spans="2:7" x14ac:dyDescent="0.25">
      <c r="B118" s="27"/>
      <c r="C118" s="150">
        <v>806</v>
      </c>
      <c r="D118" s="144">
        <f>298765195.01+17137804.28+1258000+719000+3701200+1230000+3257000+8936310+847400</f>
        <v>335851909.28999996</v>
      </c>
    </row>
    <row r="119" spans="2:7" x14ac:dyDescent="0.25">
      <c r="B119" s="27"/>
      <c r="C119" s="150">
        <v>808</v>
      </c>
      <c r="D119" s="142">
        <f>4368759.81+929300</f>
        <v>5298059.8099999996</v>
      </c>
    </row>
    <row r="120" spans="2:7" x14ac:dyDescent="0.25">
      <c r="B120" s="27"/>
      <c r="C120" s="147">
        <v>991</v>
      </c>
      <c r="D120" s="18">
        <f>23170007.97+2769519.14+1000+457000-386570.34-497598.69-334718.25+17700+491400+721900+121100+194000+1951300+1269700+1794000+2000000+2000000+8577937.66</f>
        <v>44317677.489999995</v>
      </c>
      <c r="F120" s="18">
        <v>44510677.490000002</v>
      </c>
      <c r="G120" s="18">
        <f>F120-D120</f>
        <v>193000.00000000745</v>
      </c>
    </row>
    <row r="121" spans="2:7" x14ac:dyDescent="0.25">
      <c r="B121" s="27"/>
      <c r="C121" s="151">
        <v>998</v>
      </c>
      <c r="D121" s="143">
        <f>5362613.48+5000+725905+750700+18842000+520704+537472.76+1057100+200000+507000+107500</f>
        <v>28615995.240000002</v>
      </c>
    </row>
    <row r="122" spans="2:7" x14ac:dyDescent="0.25">
      <c r="B122" s="27"/>
      <c r="D122" s="146">
        <f>SUM(D115:D121)</f>
        <v>560466836.81999993</v>
      </c>
    </row>
    <row r="123" spans="2:7" x14ac:dyDescent="0.25">
      <c r="B123" s="27"/>
      <c r="D123" s="146">
        <v>560466836.82000005</v>
      </c>
    </row>
    <row r="124" spans="2:7" x14ac:dyDescent="0.25">
      <c r="B124" s="27"/>
      <c r="D124" s="18">
        <f>D123-D122</f>
        <v>0</v>
      </c>
    </row>
    <row r="125" spans="2:7" x14ac:dyDescent="0.25">
      <c r="B125" s="27"/>
    </row>
    <row r="126" spans="2:7" x14ac:dyDescent="0.25">
      <c r="B126" s="27"/>
    </row>
    <row r="127" spans="2:7" x14ac:dyDescent="0.25">
      <c r="B127" s="27"/>
    </row>
    <row r="128" spans="2:7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  <row r="177" spans="2:2" x14ac:dyDescent="0.25">
      <c r="B177" s="27"/>
    </row>
    <row r="178" spans="2:2" x14ac:dyDescent="0.25">
      <c r="B178" s="27"/>
    </row>
    <row r="179" spans="2:2" x14ac:dyDescent="0.25">
      <c r="B179" s="27"/>
    </row>
    <row r="180" spans="2:2" x14ac:dyDescent="0.25">
      <c r="B180" s="27"/>
    </row>
    <row r="181" spans="2:2" x14ac:dyDescent="0.25">
      <c r="B181" s="27"/>
    </row>
    <row r="182" spans="2:2" x14ac:dyDescent="0.25">
      <c r="B182" s="27"/>
    </row>
    <row r="183" spans="2:2" x14ac:dyDescent="0.25">
      <c r="B183" s="27"/>
    </row>
    <row r="184" spans="2:2" x14ac:dyDescent="0.25">
      <c r="B184" s="27"/>
    </row>
    <row r="185" spans="2:2" x14ac:dyDescent="0.25">
      <c r="B185" s="27"/>
    </row>
    <row r="186" spans="2:2" x14ac:dyDescent="0.25">
      <c r="B186" s="27"/>
    </row>
    <row r="187" spans="2:2" x14ac:dyDescent="0.25">
      <c r="B187" s="27"/>
    </row>
    <row r="188" spans="2:2" x14ac:dyDescent="0.25">
      <c r="B188" s="27"/>
    </row>
    <row r="189" spans="2:2" x14ac:dyDescent="0.25">
      <c r="B189" s="27"/>
    </row>
    <row r="190" spans="2:2" x14ac:dyDescent="0.25">
      <c r="B190" s="27"/>
    </row>
    <row r="191" spans="2:2" x14ac:dyDescent="0.25">
      <c r="B191" s="27"/>
    </row>
    <row r="192" spans="2:2" x14ac:dyDescent="0.25">
      <c r="B192" s="27"/>
    </row>
    <row r="193" spans="2:2" x14ac:dyDescent="0.25">
      <c r="B193" s="27"/>
    </row>
    <row r="194" spans="2:2" x14ac:dyDescent="0.25">
      <c r="B194" s="27"/>
    </row>
    <row r="195" spans="2:2" x14ac:dyDescent="0.25">
      <c r="B195" s="27"/>
    </row>
    <row r="196" spans="2:2" x14ac:dyDescent="0.25">
      <c r="B196" s="27"/>
    </row>
    <row r="197" spans="2:2" x14ac:dyDescent="0.25">
      <c r="B197" s="27"/>
    </row>
    <row r="198" spans="2:2" x14ac:dyDescent="0.25">
      <c r="B198" s="27"/>
    </row>
    <row r="199" spans="2:2" x14ac:dyDescent="0.25">
      <c r="B199" s="27"/>
    </row>
    <row r="200" spans="2:2" x14ac:dyDescent="0.25">
      <c r="B200" s="27"/>
    </row>
    <row r="201" spans="2:2" x14ac:dyDescent="0.25">
      <c r="B201" s="27"/>
    </row>
    <row r="202" spans="2:2" x14ac:dyDescent="0.25">
      <c r="B202" s="27"/>
    </row>
    <row r="203" spans="2:2" x14ac:dyDescent="0.25">
      <c r="B203" s="27"/>
    </row>
    <row r="204" spans="2:2" x14ac:dyDescent="0.25">
      <c r="B204" s="27"/>
    </row>
    <row r="205" spans="2:2" x14ac:dyDescent="0.25">
      <c r="B205" s="27"/>
    </row>
    <row r="206" spans="2:2" x14ac:dyDescent="0.25">
      <c r="B206" s="27"/>
    </row>
    <row r="207" spans="2:2" x14ac:dyDescent="0.25">
      <c r="B207" s="27"/>
    </row>
    <row r="208" spans="2:2" x14ac:dyDescent="0.25">
      <c r="B208" s="27"/>
    </row>
    <row r="209" spans="2:2" x14ac:dyDescent="0.25">
      <c r="B209" s="27"/>
    </row>
    <row r="210" spans="2:2" x14ac:dyDescent="0.25">
      <c r="B210" s="27"/>
    </row>
    <row r="211" spans="2:2" x14ac:dyDescent="0.25">
      <c r="B211" s="27"/>
    </row>
    <row r="212" spans="2:2" x14ac:dyDescent="0.25">
      <c r="B212" s="27"/>
    </row>
    <row r="213" spans="2:2" x14ac:dyDescent="0.25">
      <c r="B213" s="27"/>
    </row>
    <row r="214" spans="2:2" x14ac:dyDescent="0.25">
      <c r="B214" s="27"/>
    </row>
    <row r="215" spans="2:2" x14ac:dyDescent="0.25">
      <c r="B215" s="27"/>
    </row>
    <row r="216" spans="2:2" x14ac:dyDescent="0.25">
      <c r="B216" s="27"/>
    </row>
    <row r="217" spans="2:2" x14ac:dyDescent="0.25">
      <c r="B217" s="27"/>
    </row>
    <row r="218" spans="2:2" x14ac:dyDescent="0.25">
      <c r="B218" s="27"/>
    </row>
    <row r="219" spans="2:2" x14ac:dyDescent="0.25">
      <c r="B219" s="27"/>
    </row>
    <row r="220" spans="2:2" x14ac:dyDescent="0.25">
      <c r="B220" s="27"/>
    </row>
    <row r="221" spans="2:2" x14ac:dyDescent="0.25">
      <c r="B221" s="27"/>
    </row>
    <row r="222" spans="2:2" x14ac:dyDescent="0.25">
      <c r="B222" s="27"/>
    </row>
    <row r="223" spans="2:2" x14ac:dyDescent="0.25">
      <c r="B223" s="27"/>
    </row>
    <row r="224" spans="2:2" x14ac:dyDescent="0.25">
      <c r="B224" s="27"/>
    </row>
    <row r="225" spans="2:2" x14ac:dyDescent="0.25">
      <c r="B225" s="27"/>
    </row>
    <row r="226" spans="2:2" x14ac:dyDescent="0.25">
      <c r="B226" s="27"/>
    </row>
    <row r="227" spans="2:2" x14ac:dyDescent="0.25">
      <c r="B227" s="27"/>
    </row>
    <row r="228" spans="2:2" x14ac:dyDescent="0.25">
      <c r="B228" s="27"/>
    </row>
    <row r="229" spans="2:2" x14ac:dyDescent="0.25">
      <c r="B229" s="27"/>
    </row>
    <row r="230" spans="2:2" x14ac:dyDescent="0.25">
      <c r="B230" s="27"/>
    </row>
    <row r="231" spans="2:2" x14ac:dyDescent="0.25">
      <c r="B231" s="27"/>
    </row>
    <row r="232" spans="2:2" x14ac:dyDescent="0.25">
      <c r="B232" s="27"/>
    </row>
    <row r="233" spans="2:2" x14ac:dyDescent="0.25">
      <c r="B233" s="27"/>
    </row>
    <row r="234" spans="2:2" x14ac:dyDescent="0.25">
      <c r="B234" s="27"/>
    </row>
    <row r="235" spans="2:2" x14ac:dyDescent="0.25">
      <c r="B235" s="27"/>
    </row>
    <row r="236" spans="2:2" x14ac:dyDescent="0.25">
      <c r="B236" s="27"/>
    </row>
    <row r="237" spans="2:2" x14ac:dyDescent="0.25">
      <c r="B237" s="27"/>
    </row>
    <row r="238" spans="2:2" x14ac:dyDescent="0.25">
      <c r="B238" s="27"/>
    </row>
    <row r="239" spans="2:2" x14ac:dyDescent="0.25">
      <c r="B239" s="27"/>
    </row>
    <row r="240" spans="2:2" x14ac:dyDescent="0.25">
      <c r="B240" s="27"/>
    </row>
    <row r="241" spans="2:2" x14ac:dyDescent="0.25">
      <c r="B241" s="27"/>
    </row>
    <row r="242" spans="2:2" x14ac:dyDescent="0.25">
      <c r="B242" s="27"/>
    </row>
    <row r="243" spans="2:2" x14ac:dyDescent="0.25">
      <c r="B243" s="27"/>
    </row>
    <row r="244" spans="2:2" x14ac:dyDescent="0.25">
      <c r="B244" s="27"/>
    </row>
    <row r="245" spans="2:2" x14ac:dyDescent="0.25">
      <c r="B245" s="27"/>
    </row>
    <row r="246" spans="2:2" x14ac:dyDescent="0.25">
      <c r="B246" s="27"/>
    </row>
    <row r="247" spans="2:2" x14ac:dyDescent="0.25">
      <c r="B247" s="27"/>
    </row>
    <row r="248" spans="2:2" x14ac:dyDescent="0.25">
      <c r="B248" s="27"/>
    </row>
    <row r="249" spans="2:2" x14ac:dyDescent="0.25">
      <c r="B249" s="27"/>
    </row>
    <row r="250" spans="2:2" x14ac:dyDescent="0.25">
      <c r="B250" s="27"/>
    </row>
    <row r="251" spans="2:2" x14ac:dyDescent="0.25">
      <c r="B251" s="27"/>
    </row>
    <row r="252" spans="2:2" x14ac:dyDescent="0.25">
      <c r="B252" s="27"/>
    </row>
    <row r="253" spans="2:2" x14ac:dyDescent="0.25">
      <c r="B253" s="27"/>
    </row>
    <row r="254" spans="2:2" x14ac:dyDescent="0.25">
      <c r="B254" s="27"/>
    </row>
    <row r="255" spans="2:2" x14ac:dyDescent="0.25">
      <c r="B255" s="27"/>
    </row>
    <row r="256" spans="2:2" x14ac:dyDescent="0.25">
      <c r="B256" s="27"/>
    </row>
    <row r="257" spans="2:2" x14ac:dyDescent="0.25">
      <c r="B257" s="27"/>
    </row>
    <row r="258" spans="2:2" x14ac:dyDescent="0.25">
      <c r="B258" s="27"/>
    </row>
    <row r="259" spans="2:2" x14ac:dyDescent="0.25">
      <c r="B259" s="27"/>
    </row>
  </sheetData>
  <mergeCells count="7">
    <mergeCell ref="A7:E7"/>
    <mergeCell ref="A8:E8"/>
    <mergeCell ref="C1:E1"/>
    <mergeCell ref="B2:E2"/>
    <mergeCell ref="B3:E3"/>
    <mergeCell ref="B4:E4"/>
    <mergeCell ref="B5:E5"/>
  </mergeCells>
  <pageMargins left="0.51181102362204722" right="0.15748031496062992" top="0.43307086614173229" bottom="0.47244094488188981" header="0.15748031496062992" footer="0.15748031496062992"/>
  <pageSetup paperSize="9" scale="71" fitToHeight="0" orientation="portrait" useFirstPageNumber="1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FD675"/>
  <sheetViews>
    <sheetView showGridLines="0" topLeftCell="A7" zoomScaleNormal="100" workbookViewId="0">
      <selection activeCell="S18" sqref="S18:T673"/>
    </sheetView>
  </sheetViews>
  <sheetFormatPr defaultColWidth="9.140625" defaultRowHeight="12.75" x14ac:dyDescent="0.2"/>
  <cols>
    <col min="1" max="1" width="1.7109375" style="109" customWidth="1"/>
    <col min="2" max="11" width="0" style="109" hidden="1" customWidth="1"/>
    <col min="12" max="12" width="44" style="109" customWidth="1"/>
    <col min="13" max="14" width="5.7109375" style="109" customWidth="1"/>
    <col min="15" max="15" width="9.5703125" style="109" customWidth="1"/>
    <col min="16" max="16" width="5.7109375" style="109" customWidth="1"/>
    <col min="17" max="18" width="0" style="109" hidden="1" customWidth="1"/>
    <col min="19" max="19" width="12.140625" style="109" customWidth="1"/>
    <col min="20" max="20" width="9.140625" style="109" customWidth="1"/>
    <col min="21" max="21" width="12.140625" style="109" customWidth="1"/>
    <col min="22" max="246" width="9.140625" style="109" customWidth="1"/>
    <col min="247" max="16384" width="9.140625" style="109"/>
  </cols>
  <sheetData>
    <row r="1" spans="1:21" s="56" customFormat="1" ht="12.75" customHeight="1" x14ac:dyDescent="0.2">
      <c r="A1" s="53"/>
      <c r="B1" s="53"/>
      <c r="C1" s="53"/>
      <c r="D1" s="53"/>
      <c r="E1" s="53"/>
      <c r="F1" s="54"/>
      <c r="G1" s="55"/>
      <c r="H1" s="55"/>
      <c r="I1" s="55"/>
      <c r="J1" s="55"/>
      <c r="K1" s="55"/>
      <c r="L1" s="67"/>
      <c r="M1" s="67"/>
      <c r="N1" s="243"/>
      <c r="O1" s="243"/>
      <c r="P1" s="67"/>
      <c r="Q1" s="67"/>
      <c r="R1" s="243" t="s">
        <v>305</v>
      </c>
      <c r="S1" s="363" t="s">
        <v>671</v>
      </c>
      <c r="T1" s="363"/>
      <c r="U1" s="363"/>
    </row>
    <row r="2" spans="1:21" s="56" customFormat="1" ht="13.5" customHeight="1" x14ac:dyDescent="0.2">
      <c r="A2" s="57"/>
      <c r="B2" s="58"/>
      <c r="C2" s="58"/>
      <c r="D2" s="58"/>
      <c r="E2" s="58"/>
      <c r="F2" s="54"/>
      <c r="G2" s="55"/>
      <c r="H2" s="55"/>
      <c r="I2" s="55"/>
      <c r="J2" s="55"/>
      <c r="K2" s="55"/>
      <c r="L2" s="67"/>
      <c r="M2" s="67"/>
      <c r="N2" s="364" t="s">
        <v>128</v>
      </c>
      <c r="O2" s="364"/>
      <c r="P2" s="364"/>
      <c r="Q2" s="364"/>
      <c r="R2" s="364"/>
      <c r="S2" s="364"/>
      <c r="T2" s="364"/>
      <c r="U2" s="364"/>
    </row>
    <row r="3" spans="1:21" s="56" customFormat="1" ht="1.5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242"/>
      <c r="M3" s="242"/>
      <c r="N3" s="364"/>
      <c r="O3" s="364"/>
      <c r="P3" s="364"/>
      <c r="Q3" s="364"/>
      <c r="R3" s="364"/>
      <c r="S3" s="364"/>
      <c r="T3" s="364"/>
      <c r="U3" s="364"/>
    </row>
    <row r="4" spans="1:21" s="56" customFormat="1" ht="13.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364" t="s">
        <v>168</v>
      </c>
      <c r="M4" s="364"/>
      <c r="N4" s="364"/>
      <c r="O4" s="364"/>
      <c r="P4" s="364"/>
      <c r="Q4" s="364"/>
      <c r="R4" s="364"/>
      <c r="S4" s="364"/>
      <c r="T4" s="364"/>
      <c r="U4" s="364"/>
    </row>
    <row r="5" spans="1:21" s="56" customFormat="1" ht="12.75" customHeight="1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364" t="s">
        <v>268</v>
      </c>
      <c r="M5" s="364"/>
      <c r="N5" s="364"/>
      <c r="O5" s="364"/>
      <c r="P5" s="364"/>
      <c r="Q5" s="364"/>
      <c r="R5" s="364"/>
      <c r="S5" s="364"/>
      <c r="T5" s="364"/>
      <c r="U5" s="364"/>
    </row>
    <row r="6" spans="1:21" s="56" customFormat="1" ht="12.75" customHeight="1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363" t="s">
        <v>561</v>
      </c>
      <c r="M6" s="363"/>
      <c r="N6" s="363"/>
      <c r="O6" s="363"/>
      <c r="P6" s="363"/>
      <c r="Q6" s="363"/>
      <c r="R6" s="363"/>
      <c r="S6" s="363"/>
      <c r="T6" s="363"/>
      <c r="U6" s="363"/>
    </row>
    <row r="7" spans="1:21" s="56" customFormat="1" ht="12.75" customHeight="1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1:21" s="56" customFormat="1" ht="12.75" customHeight="1" x14ac:dyDescent="0.2">
      <c r="A8" s="365" t="s">
        <v>633</v>
      </c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</row>
    <row r="9" spans="1:21" s="56" customFormat="1" ht="62.25" customHeight="1" x14ac:dyDescent="0.2">
      <c r="A9" s="366" t="s">
        <v>558</v>
      </c>
      <c r="B9" s="366"/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6"/>
      <c r="U9" s="366"/>
    </row>
    <row r="10" spans="1:21" s="56" customFormat="1" ht="12.75" customHeight="1" x14ac:dyDescent="0.2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5"/>
    </row>
    <row r="11" spans="1:21" s="56" customFormat="1" ht="12.75" customHeight="1" x14ac:dyDescent="0.2">
      <c r="A11" s="60" t="s">
        <v>307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5"/>
    </row>
    <row r="12" spans="1:21" s="56" customFormat="1" ht="12.75" customHeight="1" x14ac:dyDescent="0.2">
      <c r="A12" s="60" t="s">
        <v>308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5"/>
    </row>
    <row r="13" spans="1:21" ht="8.25" customHeight="1" x14ac:dyDescent="0.2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1"/>
      <c r="M13" s="110"/>
      <c r="N13" s="110"/>
      <c r="O13" s="110"/>
      <c r="P13" s="110"/>
      <c r="Q13" s="110"/>
      <c r="R13" s="110"/>
      <c r="S13" s="110"/>
    </row>
    <row r="14" spans="1:21" ht="6.75" customHeight="1" thickBot="1" x14ac:dyDescent="0.25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</row>
    <row r="15" spans="1:21" s="61" customFormat="1" ht="12.75" customHeight="1" thickBot="1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88"/>
      <c r="M15" s="89"/>
      <c r="N15" s="89"/>
      <c r="O15" s="89"/>
      <c r="P15" s="90"/>
      <c r="Q15" s="106"/>
      <c r="R15" s="120"/>
      <c r="S15" s="152"/>
      <c r="T15" s="238"/>
      <c r="U15" s="238"/>
    </row>
    <row r="16" spans="1:21" s="61" customFormat="1" ht="66" customHeight="1" thickBot="1" x14ac:dyDescent="0.25">
      <c r="A16" s="70"/>
      <c r="B16" s="71" t="s">
        <v>588</v>
      </c>
      <c r="C16" s="72" t="s">
        <v>589</v>
      </c>
      <c r="D16" s="72"/>
      <c r="E16" s="72"/>
      <c r="F16" s="72"/>
      <c r="G16" s="72" t="s">
        <v>4</v>
      </c>
      <c r="H16" s="72"/>
      <c r="I16" s="72"/>
      <c r="J16" s="72" t="s">
        <v>309</v>
      </c>
      <c r="K16" s="72" t="s">
        <v>310</v>
      </c>
      <c r="L16" s="91" t="s">
        <v>0</v>
      </c>
      <c r="M16" s="92" t="s">
        <v>1</v>
      </c>
      <c r="N16" s="92" t="s">
        <v>2</v>
      </c>
      <c r="O16" s="92" t="s">
        <v>3</v>
      </c>
      <c r="P16" s="74" t="s">
        <v>4</v>
      </c>
      <c r="Q16" s="93" t="s">
        <v>311</v>
      </c>
      <c r="R16" s="92"/>
      <c r="S16" s="92" t="s">
        <v>525</v>
      </c>
      <c r="T16" s="236" t="s">
        <v>655</v>
      </c>
      <c r="U16" s="236" t="s">
        <v>656</v>
      </c>
    </row>
    <row r="17" spans="1:25 16384:16384" s="61" customFormat="1" ht="12.75" customHeight="1" x14ac:dyDescent="0.2">
      <c r="A17" s="70"/>
      <c r="B17" s="76"/>
      <c r="C17" s="76"/>
      <c r="D17" s="76"/>
      <c r="E17" s="76"/>
      <c r="F17" s="76"/>
      <c r="G17" s="76"/>
      <c r="H17" s="76"/>
      <c r="I17" s="76"/>
      <c r="J17" s="76"/>
      <c r="K17" s="77"/>
      <c r="L17" s="94">
        <v>1</v>
      </c>
      <c r="M17" s="95">
        <v>2</v>
      </c>
      <c r="N17" s="95">
        <v>3</v>
      </c>
      <c r="O17" s="95">
        <v>4</v>
      </c>
      <c r="P17" s="95">
        <v>5</v>
      </c>
      <c r="Q17" s="80">
        <v>7</v>
      </c>
      <c r="R17" s="80"/>
      <c r="S17" s="255">
        <v>8</v>
      </c>
      <c r="T17" s="256">
        <v>9</v>
      </c>
      <c r="U17" s="256">
        <v>10</v>
      </c>
    </row>
    <row r="18" spans="1:25 16384:16384" s="153" customFormat="1" ht="12" customHeight="1" thickBot="1" x14ac:dyDescent="0.25">
      <c r="A18" s="155"/>
      <c r="B18" s="156"/>
      <c r="C18" s="156"/>
      <c r="D18" s="157"/>
      <c r="E18" s="158"/>
      <c r="F18" s="158"/>
      <c r="G18" s="159"/>
      <c r="H18" s="160"/>
      <c r="I18" s="160"/>
      <c r="J18" s="159"/>
      <c r="K18" s="160"/>
      <c r="L18" s="154" t="s">
        <v>127</v>
      </c>
      <c r="M18" s="161"/>
      <c r="N18" s="172"/>
      <c r="O18" s="162"/>
      <c r="P18" s="163"/>
      <c r="Q18" s="164"/>
      <c r="R18" s="174"/>
      <c r="S18" s="394">
        <f>+S19+S191+S204+S216+S284+S318+S422+S490+S497+S634+S648+S655</f>
        <v>656106.44929000002</v>
      </c>
      <c r="T18" s="395">
        <f>+T19+T191+T204+T216+T284+T318+T422+T490+T497+T634+T648+T655</f>
        <v>157897.88770999998</v>
      </c>
      <c r="U18" s="257">
        <f>T18/S18*100</f>
        <v>24.065894776810659</v>
      </c>
      <c r="V18" s="153">
        <f>+'5'!C102</f>
        <v>656106.44882000017</v>
      </c>
      <c r="W18" s="153">
        <v>157897.88771000001</v>
      </c>
      <c r="XFD18" s="153">
        <f>SUM(A18:XFC18)</f>
        <v>1628032.739424777</v>
      </c>
    </row>
    <row r="19" spans="1:25 16384:16384" s="153" customFormat="1" ht="12.75" customHeight="1" x14ac:dyDescent="0.2">
      <c r="A19" s="155"/>
      <c r="B19" s="357" t="str">
        <f>+'11+'!B405:M405</f>
        <v>ОБЩЕГОСУДАРСТВЕННЫЕ ВОПРОСЫ</v>
      </c>
      <c r="C19" s="357"/>
      <c r="D19" s="357"/>
      <c r="E19" s="357"/>
      <c r="F19" s="357"/>
      <c r="G19" s="357"/>
      <c r="H19" s="357"/>
      <c r="I19" s="357"/>
      <c r="J19" s="357"/>
      <c r="K19" s="357"/>
      <c r="L19" s="358"/>
      <c r="M19" s="173">
        <f>+'11+'!O405</f>
        <v>1</v>
      </c>
      <c r="N19" s="241">
        <f>+'11+'!P405</f>
        <v>0</v>
      </c>
      <c r="O19" s="166">
        <f>+'11+'!Q405</f>
        <v>0</v>
      </c>
      <c r="P19" s="166">
        <f>+'11+'!R405</f>
        <v>0</v>
      </c>
      <c r="Q19" s="359"/>
      <c r="R19" s="360"/>
      <c r="S19" s="396">
        <f>+S20+S27+S58+S81+S87+S128+S133</f>
        <v>39814.002</v>
      </c>
      <c r="T19" s="396">
        <f>+T20+T27+T58+T81+T87+T128+T133</f>
        <v>9988.9728699999996</v>
      </c>
      <c r="U19" s="257">
        <f t="shared" ref="U19:U82" si="0">T19/S19*100</f>
        <v>25.08909521328702</v>
      </c>
      <c r="V19" s="258">
        <f>V18-S18</f>
        <v>-4.6999985352158546E-4</v>
      </c>
      <c r="W19" s="258">
        <f>W18-T18</f>
        <v>0</v>
      </c>
      <c r="X19" s="153">
        <v>39814.001999999993</v>
      </c>
      <c r="Y19" s="153">
        <v>9988.9728700000032</v>
      </c>
    </row>
    <row r="20" spans="1:25 16384:16384" s="153" customFormat="1" ht="41.25" customHeight="1" x14ac:dyDescent="0.25">
      <c r="A20" s="155"/>
      <c r="B20" s="351" t="str">
        <f>+'11+'!B406:M406</f>
        <v>Функционирование высшего должностного лица субъекта Российской Федерации и муниципального образования</v>
      </c>
      <c r="C20" s="351"/>
      <c r="D20" s="351"/>
      <c r="E20" s="351"/>
      <c r="F20" s="351"/>
      <c r="G20" s="351"/>
      <c r="H20" s="351"/>
      <c r="I20" s="351"/>
      <c r="J20" s="351"/>
      <c r="K20" s="351"/>
      <c r="L20" s="352"/>
      <c r="M20" s="240">
        <f>+'11+'!O406</f>
        <v>1</v>
      </c>
      <c r="N20" s="240">
        <f>+'11+'!P406</f>
        <v>2</v>
      </c>
      <c r="O20" s="166">
        <f>+'11+'!Q406</f>
        <v>0</v>
      </c>
      <c r="P20" s="166">
        <f>+'11+'!R406</f>
        <v>0</v>
      </c>
      <c r="Q20" s="355"/>
      <c r="R20" s="356"/>
      <c r="S20" s="397">
        <f>+'11+'!U406</f>
        <v>1026.5229999999999</v>
      </c>
      <c r="T20" s="398">
        <f>+'11+'!V406</f>
        <v>427.92303999999996</v>
      </c>
      <c r="U20" s="257">
        <f t="shared" si="0"/>
        <v>41.686649008351495</v>
      </c>
      <c r="X20" s="259">
        <f>X19-S19</f>
        <v>0</v>
      </c>
      <c r="Y20" s="259">
        <f>Y19-T19</f>
        <v>0</v>
      </c>
    </row>
    <row r="21" spans="1:25 16384:16384" s="153" customFormat="1" ht="32.25" customHeight="1" x14ac:dyDescent="0.2">
      <c r="A21" s="155"/>
      <c r="B21" s="351" t="str">
        <f>+'11+'!B407:M407</f>
        <v>Функционирование Главы муниципального райлна, высшего должностного лица муниципального образования, его заместителей, местных администраций</v>
      </c>
      <c r="C21" s="351"/>
      <c r="D21" s="351"/>
      <c r="E21" s="351"/>
      <c r="F21" s="351"/>
      <c r="G21" s="351"/>
      <c r="H21" s="351"/>
      <c r="I21" s="351"/>
      <c r="J21" s="351"/>
      <c r="K21" s="351"/>
      <c r="L21" s="352"/>
      <c r="M21" s="240">
        <f>+'11+'!O407</f>
        <v>1</v>
      </c>
      <c r="N21" s="240">
        <f>+'11+'!P407</f>
        <v>2</v>
      </c>
      <c r="O21" s="166" t="str">
        <f>+'11+'!Q407</f>
        <v>7800000000</v>
      </c>
      <c r="P21" s="166">
        <f>+'11+'!R407</f>
        <v>0</v>
      </c>
      <c r="Q21" s="353"/>
      <c r="R21" s="354"/>
      <c r="S21" s="397">
        <f>+'11+'!U407</f>
        <v>1026.5229999999999</v>
      </c>
      <c r="T21" s="398">
        <f>+'11+'!V407</f>
        <v>427.92303999999996</v>
      </c>
      <c r="U21" s="257">
        <f t="shared" si="0"/>
        <v>41.686649008351495</v>
      </c>
      <c r="V21" s="153">
        <f>7208.972+13211.082+61380+13787.858</f>
        <v>95587.912000000011</v>
      </c>
    </row>
    <row r="22" spans="1:25 16384:16384" s="153" customFormat="1" ht="21.75" customHeight="1" x14ac:dyDescent="0.2">
      <c r="A22" s="155"/>
      <c r="B22" s="351" t="str">
        <f>+'11+'!B408:M408</f>
        <v>Обеспечение функционирования Главы муниципального района</v>
      </c>
      <c r="C22" s="351"/>
      <c r="D22" s="351"/>
      <c r="E22" s="351"/>
      <c r="F22" s="351"/>
      <c r="G22" s="351"/>
      <c r="H22" s="351"/>
      <c r="I22" s="351"/>
      <c r="J22" s="351"/>
      <c r="K22" s="351"/>
      <c r="L22" s="352"/>
      <c r="M22" s="240">
        <f>+'11+'!O408</f>
        <v>1</v>
      </c>
      <c r="N22" s="240">
        <f>+'11+'!P408</f>
        <v>2</v>
      </c>
      <c r="O22" s="166" t="str">
        <f>+'11+'!Q408</f>
        <v>7800000111</v>
      </c>
      <c r="P22" s="166">
        <f>+'11+'!R408</f>
        <v>0</v>
      </c>
      <c r="Q22" s="353"/>
      <c r="R22" s="354"/>
      <c r="S22" s="397">
        <f>+'11+'!U408</f>
        <v>1026.5229999999999</v>
      </c>
      <c r="T22" s="398">
        <f>+'11+'!V408</f>
        <v>427.92303999999996</v>
      </c>
      <c r="U22" s="257">
        <f t="shared" si="0"/>
        <v>41.686649008351495</v>
      </c>
    </row>
    <row r="23" spans="1:25 16384:16384" s="153" customFormat="1" ht="53.25" customHeight="1" x14ac:dyDescent="0.2">
      <c r="A23" s="155"/>
      <c r="B23" s="351" t="str">
        <f>+'11+'!B409:M409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3" s="351"/>
      <c r="D23" s="351"/>
      <c r="E23" s="351"/>
      <c r="F23" s="351"/>
      <c r="G23" s="351"/>
      <c r="H23" s="351"/>
      <c r="I23" s="351"/>
      <c r="J23" s="351"/>
      <c r="K23" s="351"/>
      <c r="L23" s="352"/>
      <c r="M23" s="240">
        <f>+'11+'!O409</f>
        <v>1</v>
      </c>
      <c r="N23" s="240">
        <f>+'11+'!P409</f>
        <v>2</v>
      </c>
      <c r="O23" s="166" t="str">
        <f>+'11+'!Q409</f>
        <v>7800000111</v>
      </c>
      <c r="P23" s="166" t="str">
        <f>+'11+'!R409</f>
        <v>100</v>
      </c>
      <c r="Q23" s="353"/>
      <c r="R23" s="354"/>
      <c r="S23" s="397">
        <f>+'11+'!U409</f>
        <v>1026.5229999999999</v>
      </c>
      <c r="T23" s="398">
        <f>+'11+'!V409</f>
        <v>427.92303999999996</v>
      </c>
      <c r="U23" s="257">
        <f t="shared" si="0"/>
        <v>41.686649008351495</v>
      </c>
    </row>
    <row r="24" spans="1:25 16384:16384" s="153" customFormat="1" ht="21.75" customHeight="1" x14ac:dyDescent="0.2">
      <c r="A24" s="155"/>
      <c r="B24" s="351" t="str">
        <f>+'11+'!B410:M410</f>
        <v>Расходы на выплаты персоналу государственных (муниципальных) органов</v>
      </c>
      <c r="C24" s="351"/>
      <c r="D24" s="351"/>
      <c r="E24" s="351"/>
      <c r="F24" s="351"/>
      <c r="G24" s="351"/>
      <c r="H24" s="351"/>
      <c r="I24" s="351"/>
      <c r="J24" s="351"/>
      <c r="K24" s="351"/>
      <c r="L24" s="352"/>
      <c r="M24" s="240">
        <f>+'11+'!O410</f>
        <v>1</v>
      </c>
      <c r="N24" s="240">
        <f>+'11+'!P410</f>
        <v>2</v>
      </c>
      <c r="O24" s="166" t="str">
        <f>+'11+'!Q410</f>
        <v>7800000111</v>
      </c>
      <c r="P24" s="166" t="str">
        <f>+'11+'!R410</f>
        <v>120</v>
      </c>
      <c r="Q24" s="353"/>
      <c r="R24" s="354"/>
      <c r="S24" s="397">
        <f>+'11+'!U410</f>
        <v>1026.5229999999999</v>
      </c>
      <c r="T24" s="398">
        <f>+'11+'!V410</f>
        <v>427.92303999999996</v>
      </c>
      <c r="U24" s="257">
        <f t="shared" si="0"/>
        <v>41.686649008351495</v>
      </c>
    </row>
    <row r="25" spans="1:25 16384:16384" s="153" customFormat="1" ht="21.75" customHeight="1" x14ac:dyDescent="0.2">
      <c r="A25" s="155"/>
      <c r="B25" s="351" t="str">
        <f>+'11+'!B411:M411</f>
        <v>Фонд оплаты труда государственных (муниципальных) органов</v>
      </c>
      <c r="C25" s="351"/>
      <c r="D25" s="351"/>
      <c r="E25" s="351"/>
      <c r="F25" s="351"/>
      <c r="G25" s="351"/>
      <c r="H25" s="351"/>
      <c r="I25" s="351"/>
      <c r="J25" s="351"/>
      <c r="K25" s="351"/>
      <c r="L25" s="352"/>
      <c r="M25" s="240">
        <f>+'11+'!O411</f>
        <v>1</v>
      </c>
      <c r="N25" s="240">
        <f>+'11+'!P411</f>
        <v>2</v>
      </c>
      <c r="O25" s="166" t="str">
        <f>+'11+'!Q411</f>
        <v>7800000111</v>
      </c>
      <c r="P25" s="166" t="str">
        <f>+'11+'!R411</f>
        <v>121</v>
      </c>
      <c r="Q25" s="353"/>
      <c r="R25" s="354"/>
      <c r="S25" s="397">
        <f>+'11+'!U411</f>
        <v>788.42</v>
      </c>
      <c r="T25" s="398">
        <f>+'11+'!V411</f>
        <v>329.58758999999998</v>
      </c>
      <c r="U25" s="257">
        <f t="shared" si="0"/>
        <v>41.803555211689201</v>
      </c>
    </row>
    <row r="26" spans="1:25 16384:16384" s="153" customFormat="1" ht="32.25" customHeight="1" x14ac:dyDescent="0.2">
      <c r="A26" s="155"/>
      <c r="B26" s="351" t="str">
        <f>+'11+'!B412:M412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26" s="351"/>
      <c r="D26" s="351"/>
      <c r="E26" s="351"/>
      <c r="F26" s="351"/>
      <c r="G26" s="351"/>
      <c r="H26" s="351"/>
      <c r="I26" s="351"/>
      <c r="J26" s="351"/>
      <c r="K26" s="351"/>
      <c r="L26" s="352"/>
      <c r="M26" s="240">
        <f>+'11+'!O412</f>
        <v>1</v>
      </c>
      <c r="N26" s="240">
        <f>+'11+'!P412</f>
        <v>2</v>
      </c>
      <c r="O26" s="166" t="str">
        <f>+'11+'!Q412</f>
        <v>7800000111</v>
      </c>
      <c r="P26" s="166" t="str">
        <f>+'11+'!R412</f>
        <v>129</v>
      </c>
      <c r="Q26" s="353"/>
      <c r="R26" s="354"/>
      <c r="S26" s="397">
        <f>+'11+'!U412</f>
        <v>238.10300000000001</v>
      </c>
      <c r="T26" s="398">
        <f>+'11+'!V412</f>
        <v>98.335449999999994</v>
      </c>
      <c r="U26" s="257">
        <f t="shared" si="0"/>
        <v>41.299542634910097</v>
      </c>
    </row>
    <row r="27" spans="1:25 16384:16384" s="153" customFormat="1" ht="39.75" customHeight="1" x14ac:dyDescent="0.2">
      <c r="A27" s="155"/>
      <c r="B27" s="351" t="str">
        <f>+'11+'!B352:M352</f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C27" s="351"/>
      <c r="D27" s="351"/>
      <c r="E27" s="351"/>
      <c r="F27" s="351"/>
      <c r="G27" s="351"/>
      <c r="H27" s="351"/>
      <c r="I27" s="351"/>
      <c r="J27" s="351"/>
      <c r="K27" s="351"/>
      <c r="L27" s="352"/>
      <c r="M27" s="240">
        <f>+'11+'!O352</f>
        <v>1</v>
      </c>
      <c r="N27" s="240">
        <f>+'11+'!P352</f>
        <v>3</v>
      </c>
      <c r="O27" s="240">
        <f>+'11+'!Q352</f>
        <v>0</v>
      </c>
      <c r="P27" s="252">
        <f>+'11+'!R352</f>
        <v>0</v>
      </c>
      <c r="Q27" s="361"/>
      <c r="R27" s="362"/>
      <c r="S27" s="397">
        <f>+'11+'!U352</f>
        <v>3760.221</v>
      </c>
      <c r="T27" s="398">
        <f>+'11+'!V352</f>
        <v>1078.75379</v>
      </c>
      <c r="U27" s="257">
        <f t="shared" si="0"/>
        <v>28.688574155614788</v>
      </c>
    </row>
    <row r="28" spans="1:25 16384:16384" s="153" customFormat="1" ht="21.75" customHeight="1" x14ac:dyDescent="0.2">
      <c r="A28" s="155"/>
      <c r="B28" s="351" t="str">
        <f>+'11+'!B353:M353</f>
        <v xml:space="preserve">Функционирование представительного органа муниципального района Республики Тыва </v>
      </c>
      <c r="C28" s="351"/>
      <c r="D28" s="351"/>
      <c r="E28" s="351"/>
      <c r="F28" s="351"/>
      <c r="G28" s="351"/>
      <c r="H28" s="351"/>
      <c r="I28" s="351"/>
      <c r="J28" s="351"/>
      <c r="K28" s="351"/>
      <c r="L28" s="352"/>
      <c r="M28" s="240">
        <f>+'11+'!O353</f>
        <v>1</v>
      </c>
      <c r="N28" s="240">
        <f>+'11+'!P353</f>
        <v>3</v>
      </c>
      <c r="O28" s="166" t="s">
        <v>320</v>
      </c>
      <c r="P28" s="167">
        <v>0</v>
      </c>
      <c r="Q28" s="353"/>
      <c r="R28" s="354"/>
      <c r="S28" s="397">
        <f>+'11+'!U353</f>
        <v>3760.221</v>
      </c>
      <c r="T28" s="398">
        <f>+'11+'!V353</f>
        <v>1078.75379</v>
      </c>
      <c r="U28" s="257">
        <f t="shared" si="0"/>
        <v>28.688574155614788</v>
      </c>
    </row>
    <row r="29" spans="1:25 16384:16384" s="153" customFormat="1" ht="21.75" customHeight="1" x14ac:dyDescent="0.2">
      <c r="A29" s="155"/>
      <c r="B29" s="351" t="str">
        <f>+'11+'!B354:M354</f>
        <v>Обеспечение функционирования председателя представительного органа муниципального образования</v>
      </c>
      <c r="C29" s="351"/>
      <c r="D29" s="351"/>
      <c r="E29" s="351"/>
      <c r="F29" s="351"/>
      <c r="G29" s="351"/>
      <c r="H29" s="351"/>
      <c r="I29" s="351"/>
      <c r="J29" s="351"/>
      <c r="K29" s="351"/>
      <c r="L29" s="352"/>
      <c r="M29" s="240">
        <f>+'11+'!O354</f>
        <v>1</v>
      </c>
      <c r="N29" s="240">
        <f>+'11+'!P354</f>
        <v>3</v>
      </c>
      <c r="O29" s="166" t="s">
        <v>322</v>
      </c>
      <c r="P29" s="167">
        <v>0</v>
      </c>
      <c r="Q29" s="353"/>
      <c r="R29" s="354"/>
      <c r="S29" s="397">
        <f>+'11+'!U354</f>
        <v>1112.441</v>
      </c>
      <c r="T29" s="398">
        <f>+'11+'!V354</f>
        <v>505.42022000000003</v>
      </c>
      <c r="U29" s="257">
        <f t="shared" si="0"/>
        <v>45.433440515047543</v>
      </c>
    </row>
    <row r="30" spans="1:25 16384:16384" s="153" customFormat="1" ht="53.25" customHeight="1" x14ac:dyDescent="0.2">
      <c r="A30" s="155"/>
      <c r="B30" s="351" t="str">
        <f>+'11+'!B355:M355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0" s="351"/>
      <c r="D30" s="351"/>
      <c r="E30" s="351"/>
      <c r="F30" s="351"/>
      <c r="G30" s="351"/>
      <c r="H30" s="351"/>
      <c r="I30" s="351"/>
      <c r="J30" s="351"/>
      <c r="K30" s="351"/>
      <c r="L30" s="352"/>
      <c r="M30" s="240">
        <f>+'11+'!O355</f>
        <v>1</v>
      </c>
      <c r="N30" s="240">
        <f>+'11+'!P355</f>
        <v>3</v>
      </c>
      <c r="O30" s="166" t="s">
        <v>322</v>
      </c>
      <c r="P30" s="167" t="s">
        <v>18</v>
      </c>
      <c r="Q30" s="353"/>
      <c r="R30" s="354"/>
      <c r="S30" s="397">
        <f>+'11+'!U355</f>
        <v>1112.441</v>
      </c>
      <c r="T30" s="398">
        <f>+'11+'!V355</f>
        <v>505.42022000000003</v>
      </c>
      <c r="U30" s="257">
        <f t="shared" si="0"/>
        <v>45.433440515047543</v>
      </c>
    </row>
    <row r="31" spans="1:25 16384:16384" s="153" customFormat="1" ht="21.75" customHeight="1" x14ac:dyDescent="0.2">
      <c r="A31" s="155"/>
      <c r="B31" s="351" t="str">
        <f>+'11+'!B356:M356</f>
        <v>Расходы на выплаты персоналу государственных (муниципальных) органов</v>
      </c>
      <c r="C31" s="351"/>
      <c r="D31" s="351"/>
      <c r="E31" s="351"/>
      <c r="F31" s="351"/>
      <c r="G31" s="351"/>
      <c r="H31" s="351"/>
      <c r="I31" s="351"/>
      <c r="J31" s="351"/>
      <c r="K31" s="351"/>
      <c r="L31" s="352"/>
      <c r="M31" s="240">
        <f>+'11+'!O356</f>
        <v>1</v>
      </c>
      <c r="N31" s="240">
        <f>+'11+'!P356</f>
        <v>3</v>
      </c>
      <c r="O31" s="166" t="s">
        <v>322</v>
      </c>
      <c r="P31" s="167" t="s">
        <v>38</v>
      </c>
      <c r="Q31" s="353"/>
      <c r="R31" s="354"/>
      <c r="S31" s="397">
        <f>+'11+'!U356</f>
        <v>1112.441</v>
      </c>
      <c r="T31" s="398">
        <f>+'11+'!V356</f>
        <v>505.42022000000003</v>
      </c>
      <c r="U31" s="257">
        <f t="shared" si="0"/>
        <v>45.433440515047543</v>
      </c>
    </row>
    <row r="32" spans="1:25 16384:16384" s="153" customFormat="1" ht="21.75" customHeight="1" x14ac:dyDescent="0.2">
      <c r="A32" s="155"/>
      <c r="B32" s="351" t="str">
        <f>+'11+'!B357:M357</f>
        <v>Фонд оплаты труда государственных (муниципальных) органов</v>
      </c>
      <c r="C32" s="351"/>
      <c r="D32" s="351"/>
      <c r="E32" s="351"/>
      <c r="F32" s="351"/>
      <c r="G32" s="351"/>
      <c r="H32" s="351"/>
      <c r="I32" s="351"/>
      <c r="J32" s="351"/>
      <c r="K32" s="351"/>
      <c r="L32" s="352"/>
      <c r="M32" s="240">
        <f>+'11+'!O357</f>
        <v>1</v>
      </c>
      <c r="N32" s="240">
        <f>+'11+'!P357</f>
        <v>3</v>
      </c>
      <c r="O32" s="166" t="s">
        <v>322</v>
      </c>
      <c r="P32" s="167" t="s">
        <v>39</v>
      </c>
      <c r="Q32" s="353"/>
      <c r="R32" s="354"/>
      <c r="S32" s="397">
        <f>+'11+'!U357</f>
        <v>854.40899999999999</v>
      </c>
      <c r="T32" s="398">
        <f>+'11+'!V357</f>
        <v>389.10923000000003</v>
      </c>
      <c r="U32" s="257">
        <f t="shared" si="0"/>
        <v>45.541330908265252</v>
      </c>
    </row>
    <row r="33" spans="1:21" s="153" customFormat="1" ht="32.25" customHeight="1" x14ac:dyDescent="0.2">
      <c r="A33" s="155"/>
      <c r="B33" s="351" t="str">
        <f>+'11+'!B358:M358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33" s="351"/>
      <c r="D33" s="351"/>
      <c r="E33" s="351"/>
      <c r="F33" s="351"/>
      <c r="G33" s="351"/>
      <c r="H33" s="351"/>
      <c r="I33" s="351"/>
      <c r="J33" s="351"/>
      <c r="K33" s="351"/>
      <c r="L33" s="352"/>
      <c r="M33" s="240">
        <f>+'11+'!O358</f>
        <v>1</v>
      </c>
      <c r="N33" s="240">
        <f>+'11+'!P358</f>
        <v>3</v>
      </c>
      <c r="O33" s="166" t="s">
        <v>322</v>
      </c>
      <c r="P33" s="167" t="s">
        <v>41</v>
      </c>
      <c r="Q33" s="353"/>
      <c r="R33" s="354"/>
      <c r="S33" s="397">
        <f>+'11+'!U358</f>
        <v>258.03199999999998</v>
      </c>
      <c r="T33" s="398">
        <f>+'11+'!V358</f>
        <v>116.31099</v>
      </c>
      <c r="U33" s="257">
        <f t="shared" si="0"/>
        <v>45.076188224716319</v>
      </c>
    </row>
    <row r="34" spans="1:21" s="153" customFormat="1" ht="21.75" customHeight="1" x14ac:dyDescent="0.2">
      <c r="A34" s="155"/>
      <c r="B34" s="351" t="str">
        <f>+'11+'!B359:M359</f>
        <v>Обеспечение функционирования депутатов представительного органа муниципального района</v>
      </c>
      <c r="C34" s="351"/>
      <c r="D34" s="351"/>
      <c r="E34" s="351"/>
      <c r="F34" s="351"/>
      <c r="G34" s="351"/>
      <c r="H34" s="351"/>
      <c r="I34" s="351"/>
      <c r="J34" s="351"/>
      <c r="K34" s="351"/>
      <c r="L34" s="352"/>
      <c r="M34" s="240">
        <f>+'11+'!O359</f>
        <v>1</v>
      </c>
      <c r="N34" s="240">
        <f>+'11+'!P359</f>
        <v>3</v>
      </c>
      <c r="O34" s="166" t="s">
        <v>324</v>
      </c>
      <c r="P34" s="167">
        <v>0</v>
      </c>
      <c r="Q34" s="353"/>
      <c r="R34" s="354"/>
      <c r="S34" s="397">
        <f>+'11+'!U359</f>
        <v>947.94500000000005</v>
      </c>
      <c r="T34" s="398">
        <f>+'11+'!V359</f>
        <v>172.17350999999999</v>
      </c>
      <c r="U34" s="257">
        <f t="shared" si="0"/>
        <v>18.162816408124943</v>
      </c>
    </row>
    <row r="35" spans="1:21" s="153" customFormat="1" ht="53.25" customHeight="1" x14ac:dyDescent="0.2">
      <c r="A35" s="155"/>
      <c r="B35" s="351" t="str">
        <f>+'11+'!B360:M360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5" s="351"/>
      <c r="D35" s="351"/>
      <c r="E35" s="351"/>
      <c r="F35" s="351"/>
      <c r="G35" s="351"/>
      <c r="H35" s="351"/>
      <c r="I35" s="351"/>
      <c r="J35" s="351"/>
      <c r="K35" s="351"/>
      <c r="L35" s="352"/>
      <c r="M35" s="240">
        <f>+'11+'!O360</f>
        <v>1</v>
      </c>
      <c r="N35" s="240">
        <f>+'11+'!P360</f>
        <v>3</v>
      </c>
      <c r="O35" s="166" t="s">
        <v>324</v>
      </c>
      <c r="P35" s="167" t="s">
        <v>18</v>
      </c>
      <c r="Q35" s="353"/>
      <c r="R35" s="354"/>
      <c r="S35" s="397">
        <f>+'11+'!U360</f>
        <v>947.94500000000005</v>
      </c>
      <c r="T35" s="398">
        <f>+'11+'!V360</f>
        <v>172.17350999999999</v>
      </c>
      <c r="U35" s="257">
        <f t="shared" si="0"/>
        <v>18.162816408124943</v>
      </c>
    </row>
    <row r="36" spans="1:21" s="153" customFormat="1" ht="21.75" customHeight="1" x14ac:dyDescent="0.2">
      <c r="A36" s="155"/>
      <c r="B36" s="351" t="str">
        <f>+'11+'!B361:M361</f>
        <v>Расходы на выплаты персоналу государственных (муниципальных) органов</v>
      </c>
      <c r="C36" s="351"/>
      <c r="D36" s="351"/>
      <c r="E36" s="351"/>
      <c r="F36" s="351"/>
      <c r="G36" s="351"/>
      <c r="H36" s="351"/>
      <c r="I36" s="351"/>
      <c r="J36" s="351"/>
      <c r="K36" s="351"/>
      <c r="L36" s="352"/>
      <c r="M36" s="240">
        <f>+'11+'!O361</f>
        <v>1</v>
      </c>
      <c r="N36" s="240">
        <f>+'11+'!P361</f>
        <v>3</v>
      </c>
      <c r="O36" s="166" t="s">
        <v>324</v>
      </c>
      <c r="P36" s="167" t="s">
        <v>38</v>
      </c>
      <c r="Q36" s="353"/>
      <c r="R36" s="354"/>
      <c r="S36" s="397">
        <f>+'11+'!U361</f>
        <v>947.94500000000005</v>
      </c>
      <c r="T36" s="398">
        <f>+'11+'!V361</f>
        <v>172.17350999999999</v>
      </c>
      <c r="U36" s="257">
        <f t="shared" si="0"/>
        <v>18.162816408124943</v>
      </c>
    </row>
    <row r="37" spans="1:21" s="153" customFormat="1" ht="21.75" customHeight="1" x14ac:dyDescent="0.2">
      <c r="A37" s="155"/>
      <c r="B37" s="351" t="str">
        <f>+'11+'!B362:M362</f>
        <v>Фонд оплаты труда государственных (муниципальных) органов</v>
      </c>
      <c r="C37" s="351"/>
      <c r="D37" s="351"/>
      <c r="E37" s="351"/>
      <c r="F37" s="351"/>
      <c r="G37" s="351"/>
      <c r="H37" s="351"/>
      <c r="I37" s="351"/>
      <c r="J37" s="351"/>
      <c r="K37" s="351"/>
      <c r="L37" s="352"/>
      <c r="M37" s="240">
        <f>+'11+'!O362</f>
        <v>1</v>
      </c>
      <c r="N37" s="240">
        <f>+'11+'!P362</f>
        <v>3</v>
      </c>
      <c r="O37" s="166" t="s">
        <v>324</v>
      </c>
      <c r="P37" s="167" t="s">
        <v>39</v>
      </c>
      <c r="Q37" s="353"/>
      <c r="R37" s="354"/>
      <c r="S37" s="397">
        <f>+'11+'!U362</f>
        <v>728.06799999999998</v>
      </c>
      <c r="T37" s="398">
        <f>+'11+'!V362</f>
        <v>132.23772</v>
      </c>
      <c r="U37" s="257">
        <f t="shared" si="0"/>
        <v>18.162825450370022</v>
      </c>
    </row>
    <row r="38" spans="1:21" s="153" customFormat="1" ht="32.25" customHeight="1" x14ac:dyDescent="0.2">
      <c r="A38" s="155"/>
      <c r="B38" s="351" t="str">
        <f>+'11+'!B363:M363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38" s="351"/>
      <c r="D38" s="351"/>
      <c r="E38" s="351"/>
      <c r="F38" s="351"/>
      <c r="G38" s="351"/>
      <c r="H38" s="351"/>
      <c r="I38" s="351"/>
      <c r="J38" s="351"/>
      <c r="K38" s="351"/>
      <c r="L38" s="352"/>
      <c r="M38" s="240">
        <f>+'11+'!O363</f>
        <v>1</v>
      </c>
      <c r="N38" s="240">
        <f>+'11+'!P363</f>
        <v>3</v>
      </c>
      <c r="O38" s="166" t="s">
        <v>324</v>
      </c>
      <c r="P38" s="167" t="s">
        <v>41</v>
      </c>
      <c r="Q38" s="353"/>
      <c r="R38" s="354"/>
      <c r="S38" s="397">
        <f>+'11+'!U363</f>
        <v>219.87700000000001</v>
      </c>
      <c r="T38" s="398">
        <f>+'11+'!V363</f>
        <v>39.935789999999997</v>
      </c>
      <c r="U38" s="257">
        <f t="shared" si="0"/>
        <v>18.162786466979263</v>
      </c>
    </row>
    <row r="39" spans="1:21" s="153" customFormat="1" ht="42.75" customHeight="1" x14ac:dyDescent="0.2">
      <c r="A39" s="155"/>
      <c r="B39" s="351" t="str">
        <f>+'11+'!B364:M364</f>
        <v>Обеспечение деятельности представительного органа местного самоуправления  (Расходы на выплаты персоналу в целях обеспечения выполнения функций муниципальными органами)</v>
      </c>
      <c r="C39" s="351"/>
      <c r="D39" s="351"/>
      <c r="E39" s="351"/>
      <c r="F39" s="351"/>
      <c r="G39" s="351"/>
      <c r="H39" s="351"/>
      <c r="I39" s="351"/>
      <c r="J39" s="351"/>
      <c r="K39" s="351"/>
      <c r="L39" s="352"/>
      <c r="M39" s="240">
        <f>+'11+'!O364</f>
        <v>1</v>
      </c>
      <c r="N39" s="240">
        <f>+'11+'!P364</f>
        <v>3</v>
      </c>
      <c r="O39" s="166" t="s">
        <v>326</v>
      </c>
      <c r="P39" s="167">
        <v>0</v>
      </c>
      <c r="Q39" s="353"/>
      <c r="R39" s="354"/>
      <c r="S39" s="397">
        <f>+'11+'!U364</f>
        <v>841.53499999999997</v>
      </c>
      <c r="T39" s="398">
        <f>+'11+'!V364</f>
        <v>188.20401999999999</v>
      </c>
      <c r="U39" s="257">
        <f t="shared" si="0"/>
        <v>22.364372248331915</v>
      </c>
    </row>
    <row r="40" spans="1:21" s="153" customFormat="1" ht="53.25" customHeight="1" x14ac:dyDescent="0.2">
      <c r="A40" s="155"/>
      <c r="B40" s="351" t="str">
        <f>+'11+'!B365:M365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0" s="351"/>
      <c r="D40" s="351"/>
      <c r="E40" s="351"/>
      <c r="F40" s="351"/>
      <c r="G40" s="351"/>
      <c r="H40" s="351"/>
      <c r="I40" s="351"/>
      <c r="J40" s="351"/>
      <c r="K40" s="351"/>
      <c r="L40" s="352"/>
      <c r="M40" s="240">
        <f>+'11+'!O365</f>
        <v>1</v>
      </c>
      <c r="N40" s="240">
        <f>+'11+'!P365</f>
        <v>3</v>
      </c>
      <c r="O40" s="166" t="s">
        <v>326</v>
      </c>
      <c r="P40" s="167" t="s">
        <v>18</v>
      </c>
      <c r="Q40" s="353"/>
      <c r="R40" s="354"/>
      <c r="S40" s="397">
        <f>+'11+'!U365</f>
        <v>841.53499999999997</v>
      </c>
      <c r="T40" s="398">
        <f>+'11+'!V365</f>
        <v>188.20401999999999</v>
      </c>
      <c r="U40" s="257">
        <f t="shared" si="0"/>
        <v>22.364372248331915</v>
      </c>
    </row>
    <row r="41" spans="1:21" s="153" customFormat="1" ht="21.75" customHeight="1" x14ac:dyDescent="0.2">
      <c r="A41" s="155"/>
      <c r="B41" s="351" t="str">
        <f>+'11+'!B366:M366</f>
        <v>Расходы на выплаты персоналу государственных (муниципальных) органов</v>
      </c>
      <c r="C41" s="351"/>
      <c r="D41" s="351"/>
      <c r="E41" s="351"/>
      <c r="F41" s="351"/>
      <c r="G41" s="351"/>
      <c r="H41" s="351"/>
      <c r="I41" s="351"/>
      <c r="J41" s="351"/>
      <c r="K41" s="351"/>
      <c r="L41" s="352"/>
      <c r="M41" s="240">
        <f>+'11+'!O366</f>
        <v>1</v>
      </c>
      <c r="N41" s="240">
        <f>+'11+'!P366</f>
        <v>3</v>
      </c>
      <c r="O41" s="166" t="s">
        <v>326</v>
      </c>
      <c r="P41" s="167" t="s">
        <v>38</v>
      </c>
      <c r="Q41" s="353"/>
      <c r="R41" s="354"/>
      <c r="S41" s="397">
        <f>+'11+'!U366</f>
        <v>841.53499999999997</v>
      </c>
      <c r="T41" s="398">
        <f>+'11+'!V366</f>
        <v>188.20401999999999</v>
      </c>
      <c r="U41" s="257">
        <f t="shared" si="0"/>
        <v>22.364372248331915</v>
      </c>
    </row>
    <row r="42" spans="1:21" s="153" customFormat="1" ht="21.75" customHeight="1" x14ac:dyDescent="0.2">
      <c r="A42" s="155"/>
      <c r="B42" s="351" t="str">
        <f>+'11+'!B367:M367</f>
        <v>Фонд оплаты труда государственных (муниципальных) органов</v>
      </c>
      <c r="C42" s="351"/>
      <c r="D42" s="351"/>
      <c r="E42" s="351"/>
      <c r="F42" s="351"/>
      <c r="G42" s="351"/>
      <c r="H42" s="351"/>
      <c r="I42" s="351"/>
      <c r="J42" s="351"/>
      <c r="K42" s="351"/>
      <c r="L42" s="352"/>
      <c r="M42" s="240">
        <f>+'11+'!O367</f>
        <v>1</v>
      </c>
      <c r="N42" s="240">
        <f>+'11+'!P367</f>
        <v>3</v>
      </c>
      <c r="O42" s="166" t="s">
        <v>326</v>
      </c>
      <c r="P42" s="167" t="s">
        <v>39</v>
      </c>
      <c r="Q42" s="353"/>
      <c r="R42" s="354"/>
      <c r="S42" s="397">
        <f>+'11+'!U367</f>
        <v>646.34</v>
      </c>
      <c r="T42" s="398">
        <f>+'11+'!V367</f>
        <v>144.54993999999999</v>
      </c>
      <c r="U42" s="257">
        <f t="shared" si="0"/>
        <v>22.364380975956923</v>
      </c>
    </row>
    <row r="43" spans="1:21" s="153" customFormat="1" ht="32.25" customHeight="1" x14ac:dyDescent="0.2">
      <c r="A43" s="155"/>
      <c r="B43" s="351" t="str">
        <f>+'11+'!B368:M368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3" s="351"/>
      <c r="D43" s="351"/>
      <c r="E43" s="351"/>
      <c r="F43" s="351"/>
      <c r="G43" s="351"/>
      <c r="H43" s="351"/>
      <c r="I43" s="351"/>
      <c r="J43" s="351"/>
      <c r="K43" s="351"/>
      <c r="L43" s="352"/>
      <c r="M43" s="240">
        <f>+'11+'!O368</f>
        <v>1</v>
      </c>
      <c r="N43" s="240">
        <f>+'11+'!P368</f>
        <v>3</v>
      </c>
      <c r="O43" s="166" t="s">
        <v>326</v>
      </c>
      <c r="P43" s="167" t="s">
        <v>41</v>
      </c>
      <c r="Q43" s="353"/>
      <c r="R43" s="354"/>
      <c r="S43" s="397">
        <f>+'11+'!U368</f>
        <v>195.19499999999999</v>
      </c>
      <c r="T43" s="398">
        <f>+'11+'!V368</f>
        <v>43.65408</v>
      </c>
      <c r="U43" s="257">
        <f t="shared" si="0"/>
        <v>22.364343348958734</v>
      </c>
    </row>
    <row r="44" spans="1:21" s="153" customFormat="1" ht="32.25" customHeight="1" x14ac:dyDescent="0.2">
      <c r="A44" s="155"/>
      <c r="B44" s="351" t="str">
        <f>+'11+'!B369:M369</f>
        <v>Обеспечение деятельности представительного органа местного самоуправления (Закупка товаров, работ и услуг для обеспечения муниципальных нужд)</v>
      </c>
      <c r="C44" s="351"/>
      <c r="D44" s="351"/>
      <c r="E44" s="351"/>
      <c r="F44" s="351"/>
      <c r="G44" s="351"/>
      <c r="H44" s="351"/>
      <c r="I44" s="351"/>
      <c r="J44" s="351"/>
      <c r="K44" s="351"/>
      <c r="L44" s="352"/>
      <c r="M44" s="240">
        <f>+'11+'!O369</f>
        <v>1</v>
      </c>
      <c r="N44" s="240">
        <f>+'11+'!P369</f>
        <v>3</v>
      </c>
      <c r="O44" s="166" t="s">
        <v>328</v>
      </c>
      <c r="P44" s="167">
        <v>0</v>
      </c>
      <c r="Q44" s="353"/>
      <c r="R44" s="354"/>
      <c r="S44" s="397">
        <f>+'11+'!U369</f>
        <v>836.3</v>
      </c>
      <c r="T44" s="398">
        <f>+'11+'!V369</f>
        <v>212.95604</v>
      </c>
      <c r="U44" s="257">
        <f t="shared" si="0"/>
        <v>25.464072701183788</v>
      </c>
    </row>
    <row r="45" spans="1:21" s="153" customFormat="1" ht="21.75" customHeight="1" x14ac:dyDescent="0.2">
      <c r="A45" s="155"/>
      <c r="B45" s="351" t="str">
        <f>+'11+'!B370:M370</f>
        <v>Закупка товаров, работ и услуг для обеспечения государственных (муниципальных) нужд</v>
      </c>
      <c r="C45" s="351"/>
      <c r="D45" s="351"/>
      <c r="E45" s="351"/>
      <c r="F45" s="351"/>
      <c r="G45" s="351"/>
      <c r="H45" s="351"/>
      <c r="I45" s="351"/>
      <c r="J45" s="351"/>
      <c r="K45" s="351"/>
      <c r="L45" s="352"/>
      <c r="M45" s="240">
        <f>+'11+'!O370</f>
        <v>1</v>
      </c>
      <c r="N45" s="240">
        <f>+'11+'!P370</f>
        <v>3</v>
      </c>
      <c r="O45" s="166" t="s">
        <v>328</v>
      </c>
      <c r="P45" s="167" t="s">
        <v>24</v>
      </c>
      <c r="Q45" s="353"/>
      <c r="R45" s="354"/>
      <c r="S45" s="397">
        <f>+'11+'!U370</f>
        <v>826.3</v>
      </c>
      <c r="T45" s="398">
        <f>+'11+'!V370</f>
        <v>212.58682999999999</v>
      </c>
      <c r="U45" s="257">
        <f t="shared" si="0"/>
        <v>25.727560208156845</v>
      </c>
    </row>
    <row r="46" spans="1:21" s="153" customFormat="1" ht="21.75" customHeight="1" x14ac:dyDescent="0.2">
      <c r="A46" s="155"/>
      <c r="B46" s="351" t="str">
        <f>+'11+'!B371:M371</f>
        <v>Иные закупки товаров, работ и услуг для обеспечения государственных (муниципальных) нужд</v>
      </c>
      <c r="C46" s="351"/>
      <c r="D46" s="351"/>
      <c r="E46" s="351"/>
      <c r="F46" s="351"/>
      <c r="G46" s="351"/>
      <c r="H46" s="351"/>
      <c r="I46" s="351"/>
      <c r="J46" s="351"/>
      <c r="K46" s="351"/>
      <c r="L46" s="352"/>
      <c r="M46" s="240">
        <f>+'11+'!O371</f>
        <v>1</v>
      </c>
      <c r="N46" s="240">
        <f>+'11+'!P371</f>
        <v>3</v>
      </c>
      <c r="O46" s="166" t="s">
        <v>328</v>
      </c>
      <c r="P46" s="167" t="s">
        <v>26</v>
      </c>
      <c r="Q46" s="353"/>
      <c r="R46" s="354"/>
      <c r="S46" s="397">
        <f>+'11+'!U371</f>
        <v>826.3</v>
      </c>
      <c r="T46" s="398">
        <f>+'11+'!V371</f>
        <v>212.58682999999999</v>
      </c>
      <c r="U46" s="257">
        <f t="shared" si="0"/>
        <v>25.727560208156845</v>
      </c>
    </row>
    <row r="47" spans="1:21" s="153" customFormat="1" ht="21.75" customHeight="1" x14ac:dyDescent="0.2">
      <c r="A47" s="155"/>
      <c r="B47" s="351" t="str">
        <f>+'11+'!B372:M372</f>
        <v>Закупка товаров, работ, услуг в сфере информационно-коммуникационных технологий</v>
      </c>
      <c r="C47" s="351"/>
      <c r="D47" s="351"/>
      <c r="E47" s="351"/>
      <c r="F47" s="351"/>
      <c r="G47" s="351"/>
      <c r="H47" s="351"/>
      <c r="I47" s="351"/>
      <c r="J47" s="351"/>
      <c r="K47" s="351"/>
      <c r="L47" s="352"/>
      <c r="M47" s="240">
        <f>+'11+'!O372</f>
        <v>1</v>
      </c>
      <c r="N47" s="240">
        <f>+'11+'!P372</f>
        <v>3</v>
      </c>
      <c r="O47" s="166" t="s">
        <v>328</v>
      </c>
      <c r="P47" s="167" t="s">
        <v>27</v>
      </c>
      <c r="Q47" s="353"/>
      <c r="R47" s="354"/>
      <c r="S47" s="397">
        <f>+'11+'!U372</f>
        <v>127.9</v>
      </c>
      <c r="T47" s="398">
        <f>+'11+'!V372</f>
        <v>23.736830000000001</v>
      </c>
      <c r="U47" s="257">
        <f t="shared" si="0"/>
        <v>18.558897576231431</v>
      </c>
    </row>
    <row r="48" spans="1:21" s="153" customFormat="1" ht="12.75" customHeight="1" x14ac:dyDescent="0.2">
      <c r="A48" s="155"/>
      <c r="B48" s="351" t="str">
        <f>+'11+'!B373:M373</f>
        <v>Прочая закупка товаров, работ и услуг</v>
      </c>
      <c r="C48" s="351"/>
      <c r="D48" s="351"/>
      <c r="E48" s="351"/>
      <c r="F48" s="351"/>
      <c r="G48" s="351"/>
      <c r="H48" s="351"/>
      <c r="I48" s="351"/>
      <c r="J48" s="351"/>
      <c r="K48" s="351"/>
      <c r="L48" s="352"/>
      <c r="M48" s="240">
        <f>+'11+'!O373</f>
        <v>1</v>
      </c>
      <c r="N48" s="240">
        <f>+'11+'!P373</f>
        <v>3</v>
      </c>
      <c r="O48" s="166" t="s">
        <v>328</v>
      </c>
      <c r="P48" s="167" t="s">
        <v>28</v>
      </c>
      <c r="Q48" s="353"/>
      <c r="R48" s="354"/>
      <c r="S48" s="397">
        <f>+'11+'!U373</f>
        <v>698.4</v>
      </c>
      <c r="T48" s="398">
        <f>+'11+'!V373</f>
        <v>188.85</v>
      </c>
      <c r="U48" s="257">
        <f t="shared" si="0"/>
        <v>27.040378006872849</v>
      </c>
    </row>
    <row r="49" spans="1:21" s="153" customFormat="1" ht="12.75" customHeight="1" x14ac:dyDescent="0.2">
      <c r="A49" s="155"/>
      <c r="B49" s="351" t="str">
        <f>+'11+'!B374:M374</f>
        <v>Иные бюджетные ассигнования</v>
      </c>
      <c r="C49" s="351"/>
      <c r="D49" s="351"/>
      <c r="E49" s="351"/>
      <c r="F49" s="351"/>
      <c r="G49" s="351"/>
      <c r="H49" s="351"/>
      <c r="I49" s="351"/>
      <c r="J49" s="351"/>
      <c r="K49" s="351"/>
      <c r="L49" s="352"/>
      <c r="M49" s="240">
        <f>+'11+'!O374</f>
        <v>1</v>
      </c>
      <c r="N49" s="240">
        <f>+'11+'!P374</f>
        <v>3</v>
      </c>
      <c r="O49" s="166" t="s">
        <v>328</v>
      </c>
      <c r="P49" s="167" t="s">
        <v>30</v>
      </c>
      <c r="Q49" s="353"/>
      <c r="R49" s="354"/>
      <c r="S49" s="397">
        <f>+'11+'!U374</f>
        <v>10</v>
      </c>
      <c r="T49" s="398">
        <f>+'11+'!V374</f>
        <v>0.36920999999999998</v>
      </c>
      <c r="U49" s="257">
        <f t="shared" si="0"/>
        <v>3.6920999999999995</v>
      </c>
    </row>
    <row r="50" spans="1:21" s="153" customFormat="1" ht="12.75" customHeight="1" x14ac:dyDescent="0.2">
      <c r="A50" s="155"/>
      <c r="B50" s="351" t="str">
        <f>+'11+'!B375:M375</f>
        <v>Уплата налогов, сборов и иных платежей</v>
      </c>
      <c r="C50" s="351"/>
      <c r="D50" s="351"/>
      <c r="E50" s="351"/>
      <c r="F50" s="351"/>
      <c r="G50" s="351"/>
      <c r="H50" s="351"/>
      <c r="I50" s="351"/>
      <c r="J50" s="351"/>
      <c r="K50" s="351"/>
      <c r="L50" s="352"/>
      <c r="M50" s="240">
        <f>+'11+'!O375</f>
        <v>1</v>
      </c>
      <c r="N50" s="240">
        <f>+'11+'!P375</f>
        <v>3</v>
      </c>
      <c r="O50" s="166" t="s">
        <v>328</v>
      </c>
      <c r="P50" s="167" t="s">
        <v>31</v>
      </c>
      <c r="Q50" s="353"/>
      <c r="R50" s="354"/>
      <c r="S50" s="397">
        <f>+'11+'!U375</f>
        <v>10</v>
      </c>
      <c r="T50" s="398">
        <f>+'11+'!V375</f>
        <v>0.36920999999999998</v>
      </c>
      <c r="U50" s="257">
        <f t="shared" si="0"/>
        <v>3.6920999999999995</v>
      </c>
    </row>
    <row r="51" spans="1:21" s="153" customFormat="1" ht="21.75" customHeight="1" x14ac:dyDescent="0.2">
      <c r="A51" s="155"/>
      <c r="B51" s="351" t="str">
        <f>+'11+'!B376:M376</f>
        <v>Уплата налога на имущество организаций и земельного налога</v>
      </c>
      <c r="C51" s="351"/>
      <c r="D51" s="351"/>
      <c r="E51" s="351"/>
      <c r="F51" s="351"/>
      <c r="G51" s="351"/>
      <c r="H51" s="351"/>
      <c r="I51" s="351"/>
      <c r="J51" s="351"/>
      <c r="K51" s="351"/>
      <c r="L51" s="352"/>
      <c r="M51" s="240">
        <f>+'11+'!O376</f>
        <v>1</v>
      </c>
      <c r="N51" s="240">
        <f>+'11+'!P376</f>
        <v>3</v>
      </c>
      <c r="O51" s="166" t="s">
        <v>328</v>
      </c>
      <c r="P51" s="167" t="s">
        <v>33</v>
      </c>
      <c r="Q51" s="353"/>
      <c r="R51" s="354"/>
      <c r="S51" s="397">
        <f>+'11+'!U376</f>
        <v>6.5</v>
      </c>
      <c r="T51" s="398">
        <f>+'11+'!V376</f>
        <v>0.35199999999999998</v>
      </c>
      <c r="U51" s="257">
        <f t="shared" si="0"/>
        <v>5.4153846153846148</v>
      </c>
    </row>
    <row r="52" spans="1:21" s="153" customFormat="1" ht="12.75" customHeight="1" x14ac:dyDescent="0.2">
      <c r="A52" s="155"/>
      <c r="B52" s="351" t="str">
        <f>+'11+'!B377:M377</f>
        <v>Уплата прочих налогов, сборов</v>
      </c>
      <c r="C52" s="351"/>
      <c r="D52" s="351"/>
      <c r="E52" s="351"/>
      <c r="F52" s="351"/>
      <c r="G52" s="351"/>
      <c r="H52" s="351"/>
      <c r="I52" s="351"/>
      <c r="J52" s="351"/>
      <c r="K52" s="351"/>
      <c r="L52" s="352"/>
      <c r="M52" s="240">
        <f>+'11+'!O377</f>
        <v>1</v>
      </c>
      <c r="N52" s="240">
        <f>+'11+'!P377</f>
        <v>3</v>
      </c>
      <c r="O52" s="166" t="s">
        <v>328</v>
      </c>
      <c r="P52" s="167" t="s">
        <v>34</v>
      </c>
      <c r="Q52" s="353"/>
      <c r="R52" s="354"/>
      <c r="S52" s="397">
        <f>+'11+'!U377</f>
        <v>2</v>
      </c>
      <c r="T52" s="398">
        <f>+'11+'!V377</f>
        <v>0</v>
      </c>
      <c r="U52" s="257">
        <f t="shared" si="0"/>
        <v>0</v>
      </c>
    </row>
    <row r="53" spans="1:21" s="153" customFormat="1" ht="12.75" customHeight="1" x14ac:dyDescent="0.2">
      <c r="A53" s="155"/>
      <c r="B53" s="351" t="str">
        <f>+'11+'!B378:M378</f>
        <v>Уплата иных платежей</v>
      </c>
      <c r="C53" s="351"/>
      <c r="D53" s="351"/>
      <c r="E53" s="351"/>
      <c r="F53" s="351"/>
      <c r="G53" s="351"/>
      <c r="H53" s="351"/>
      <c r="I53" s="351"/>
      <c r="J53" s="351"/>
      <c r="K53" s="351"/>
      <c r="L53" s="352"/>
      <c r="M53" s="240">
        <f>+'11+'!O378</f>
        <v>1</v>
      </c>
      <c r="N53" s="240">
        <f>+'11+'!P378</f>
        <v>3</v>
      </c>
      <c r="O53" s="166" t="s">
        <v>328</v>
      </c>
      <c r="P53" s="167" t="s">
        <v>82</v>
      </c>
      <c r="Q53" s="353"/>
      <c r="R53" s="354"/>
      <c r="S53" s="397">
        <f>+'11+'!U378</f>
        <v>1.5</v>
      </c>
      <c r="T53" s="398">
        <f>+'11+'!V378</f>
        <v>1.721E-2</v>
      </c>
      <c r="U53" s="257">
        <f t="shared" si="0"/>
        <v>1.1473333333333333</v>
      </c>
    </row>
    <row r="54" spans="1:21" s="153" customFormat="1" ht="42.75" customHeight="1" x14ac:dyDescent="0.2">
      <c r="A54" s="155"/>
      <c r="B54" s="351" t="str">
        <f>+'11+'!B379:M379</f>
        <v>Обеспечение деятельности представительного органа местного самоуправления (Иные выплаты персоналу муниципальных органов, за исключением фонда оплаты труда)</v>
      </c>
      <c r="C54" s="351"/>
      <c r="D54" s="351"/>
      <c r="E54" s="351"/>
      <c r="F54" s="351"/>
      <c r="G54" s="351"/>
      <c r="H54" s="351"/>
      <c r="I54" s="351"/>
      <c r="J54" s="351"/>
      <c r="K54" s="351"/>
      <c r="L54" s="352"/>
      <c r="M54" s="240">
        <f>+'11+'!O379</f>
        <v>1</v>
      </c>
      <c r="N54" s="240">
        <f>+'11+'!P379</f>
        <v>3</v>
      </c>
      <c r="O54" s="166" t="s">
        <v>591</v>
      </c>
      <c r="P54" s="167">
        <v>0</v>
      </c>
      <c r="Q54" s="353"/>
      <c r="R54" s="354"/>
      <c r="S54" s="397">
        <f>+'11+'!U379</f>
        <v>22</v>
      </c>
      <c r="T54" s="398">
        <f>+'11+'!V379</f>
        <v>0</v>
      </c>
      <c r="U54" s="257">
        <f t="shared" si="0"/>
        <v>0</v>
      </c>
    </row>
    <row r="55" spans="1:21" s="153" customFormat="1" ht="53.25" customHeight="1" x14ac:dyDescent="0.2">
      <c r="A55" s="155"/>
      <c r="B55" s="351" t="str">
        <f>+'11+'!B380:M380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5" s="351"/>
      <c r="D55" s="351"/>
      <c r="E55" s="351"/>
      <c r="F55" s="351"/>
      <c r="G55" s="351"/>
      <c r="H55" s="351"/>
      <c r="I55" s="351"/>
      <c r="J55" s="351"/>
      <c r="K55" s="351"/>
      <c r="L55" s="352"/>
      <c r="M55" s="240">
        <f>+'11+'!O380</f>
        <v>1</v>
      </c>
      <c r="N55" s="240">
        <f>+'11+'!P380</f>
        <v>3</v>
      </c>
      <c r="O55" s="166" t="s">
        <v>591</v>
      </c>
      <c r="P55" s="167" t="s">
        <v>18</v>
      </c>
      <c r="Q55" s="353"/>
      <c r="R55" s="354"/>
      <c r="S55" s="397">
        <f>+'11+'!U380</f>
        <v>22</v>
      </c>
      <c r="T55" s="398">
        <f>+'11+'!V380</f>
        <v>0</v>
      </c>
      <c r="U55" s="257">
        <f t="shared" si="0"/>
        <v>0</v>
      </c>
    </row>
    <row r="56" spans="1:21" s="153" customFormat="1" ht="21.75" customHeight="1" x14ac:dyDescent="0.2">
      <c r="A56" s="155"/>
      <c r="B56" s="351" t="str">
        <f>+'11+'!B381:M381</f>
        <v>Расходы на выплаты персоналу государственных (муниципальных) органов</v>
      </c>
      <c r="C56" s="351"/>
      <c r="D56" s="351"/>
      <c r="E56" s="351"/>
      <c r="F56" s="351"/>
      <c r="G56" s="351"/>
      <c r="H56" s="351"/>
      <c r="I56" s="351"/>
      <c r="J56" s="351"/>
      <c r="K56" s="351"/>
      <c r="L56" s="352"/>
      <c r="M56" s="240">
        <f>+'11+'!O381</f>
        <v>1</v>
      </c>
      <c r="N56" s="240">
        <f>+'11+'!P381</f>
        <v>3</v>
      </c>
      <c r="O56" s="166" t="s">
        <v>591</v>
      </c>
      <c r="P56" s="167" t="s">
        <v>38</v>
      </c>
      <c r="Q56" s="353"/>
      <c r="R56" s="354"/>
      <c r="S56" s="397">
        <f>+'11+'!U381</f>
        <v>22</v>
      </c>
      <c r="T56" s="398">
        <f>+'11+'!V381</f>
        <v>0</v>
      </c>
      <c r="U56" s="257">
        <f t="shared" si="0"/>
        <v>0</v>
      </c>
    </row>
    <row r="57" spans="1:21" s="153" customFormat="1" ht="32.25" customHeight="1" x14ac:dyDescent="0.2">
      <c r="A57" s="155"/>
      <c r="B57" s="351" t="str">
        <f>+'11+'!B382:M382</f>
        <v>Иные выплаты персоналу государственных (муниципальных) органов, за исключением фонда оплаты труда</v>
      </c>
      <c r="C57" s="351"/>
      <c r="D57" s="351"/>
      <c r="E57" s="351"/>
      <c r="F57" s="351"/>
      <c r="G57" s="351"/>
      <c r="H57" s="351"/>
      <c r="I57" s="351"/>
      <c r="J57" s="351"/>
      <c r="K57" s="351"/>
      <c r="L57" s="352"/>
      <c r="M57" s="240">
        <f>+'11+'!O382</f>
        <v>1</v>
      </c>
      <c r="N57" s="240">
        <f>+'11+'!P382</f>
        <v>3</v>
      </c>
      <c r="O57" s="166" t="s">
        <v>591</v>
      </c>
      <c r="P57" s="167" t="s">
        <v>40</v>
      </c>
      <c r="Q57" s="353"/>
      <c r="R57" s="354"/>
      <c r="S57" s="397">
        <f>+'11+'!U382</f>
        <v>22</v>
      </c>
      <c r="T57" s="398">
        <f>+'11+'!V382</f>
        <v>0</v>
      </c>
      <c r="U57" s="257">
        <f t="shared" si="0"/>
        <v>0</v>
      </c>
    </row>
    <row r="58" spans="1:21" s="153" customFormat="1" ht="39.75" customHeight="1" x14ac:dyDescent="0.25">
      <c r="A58" s="155"/>
      <c r="B58" s="351" t="str">
        <f>+'11+'!B413:M413</f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C58" s="351"/>
      <c r="D58" s="351"/>
      <c r="E58" s="351"/>
      <c r="F58" s="351"/>
      <c r="G58" s="351"/>
      <c r="H58" s="351"/>
      <c r="I58" s="351"/>
      <c r="J58" s="351"/>
      <c r="K58" s="351"/>
      <c r="L58" s="352"/>
      <c r="M58" s="240">
        <f>+'11+'!O413</f>
        <v>1</v>
      </c>
      <c r="N58" s="240">
        <f>+'11+'!P413</f>
        <v>4</v>
      </c>
      <c r="O58" s="240">
        <f>+'11+'!Q413</f>
        <v>0</v>
      </c>
      <c r="P58" s="165">
        <f>+'11+'!R413</f>
        <v>0</v>
      </c>
      <c r="Q58" s="355"/>
      <c r="R58" s="356"/>
      <c r="S58" s="397">
        <f>+'11+'!U413</f>
        <v>20363.179</v>
      </c>
      <c r="T58" s="398">
        <f>+'11+'!V413</f>
        <v>5330.3606799999998</v>
      </c>
      <c r="U58" s="257">
        <f t="shared" si="0"/>
        <v>26.176466258043501</v>
      </c>
    </row>
    <row r="59" spans="1:21" s="153" customFormat="1" ht="32.25" customHeight="1" x14ac:dyDescent="0.25">
      <c r="A59" s="155"/>
      <c r="B59" s="351" t="str">
        <f>+'11+'!B414:M414</f>
        <v>Программа "Развитие муниципальной службы муниципального района "Овюрский кожуун"Республики Тыва на 2018-2020 гг"</v>
      </c>
      <c r="C59" s="351"/>
      <c r="D59" s="351"/>
      <c r="E59" s="351"/>
      <c r="F59" s="351"/>
      <c r="G59" s="351"/>
      <c r="H59" s="351"/>
      <c r="I59" s="351"/>
      <c r="J59" s="351"/>
      <c r="K59" s="351"/>
      <c r="L59" s="352"/>
      <c r="M59" s="240">
        <f>+'11+'!O414</f>
        <v>1</v>
      </c>
      <c r="N59" s="240">
        <f>+'11+'!P414</f>
        <v>4</v>
      </c>
      <c r="O59" s="240" t="str">
        <f>+'11+'!Q414</f>
        <v>1100000000</v>
      </c>
      <c r="P59" s="165">
        <f>+'11+'!R414</f>
        <v>0</v>
      </c>
      <c r="Q59" s="353"/>
      <c r="R59" s="354"/>
      <c r="S59" s="397">
        <f>+'11+'!U414</f>
        <v>50</v>
      </c>
      <c r="T59" s="398">
        <f>+'11+'!V414</f>
        <v>4.5</v>
      </c>
      <c r="U59" s="257">
        <f t="shared" si="0"/>
        <v>9</v>
      </c>
    </row>
    <row r="60" spans="1:21" s="153" customFormat="1" ht="21.75" customHeight="1" x14ac:dyDescent="0.25">
      <c r="A60" s="155"/>
      <c r="B60" s="351" t="str">
        <f>+'11+'!B415:M415</f>
        <v>Иные закупки товаров, работ и услуг для государственных (муниципальных) нужд</v>
      </c>
      <c r="C60" s="351"/>
      <c r="D60" s="351"/>
      <c r="E60" s="351"/>
      <c r="F60" s="351"/>
      <c r="G60" s="351"/>
      <c r="H60" s="351"/>
      <c r="I60" s="351"/>
      <c r="J60" s="351"/>
      <c r="K60" s="351"/>
      <c r="L60" s="352"/>
      <c r="M60" s="240">
        <f>+'11+'!O415</f>
        <v>1</v>
      </c>
      <c r="N60" s="240">
        <f>+'11+'!P415</f>
        <v>4</v>
      </c>
      <c r="O60" s="240" t="str">
        <f>+'11+'!Q415</f>
        <v>1100200020</v>
      </c>
      <c r="P60" s="165">
        <f>+'11+'!R415</f>
        <v>0</v>
      </c>
      <c r="Q60" s="353"/>
      <c r="R60" s="354"/>
      <c r="S60" s="397">
        <f>+'11+'!U415</f>
        <v>50</v>
      </c>
      <c r="T60" s="398">
        <f>+'11+'!V415</f>
        <v>4.5</v>
      </c>
      <c r="U60" s="257">
        <f t="shared" si="0"/>
        <v>9</v>
      </c>
    </row>
    <row r="61" spans="1:21" s="153" customFormat="1" ht="21.75" customHeight="1" x14ac:dyDescent="0.25">
      <c r="A61" s="155"/>
      <c r="B61" s="351" t="str">
        <f>+'11+'!B416:M416</f>
        <v>Закупка товаров, работ и услуг для обеспечения государственных (муниципальных) нужд</v>
      </c>
      <c r="C61" s="351"/>
      <c r="D61" s="351"/>
      <c r="E61" s="351"/>
      <c r="F61" s="351"/>
      <c r="G61" s="351"/>
      <c r="H61" s="351"/>
      <c r="I61" s="351"/>
      <c r="J61" s="351"/>
      <c r="K61" s="351"/>
      <c r="L61" s="352"/>
      <c r="M61" s="240">
        <f>+'11+'!O416</f>
        <v>1</v>
      </c>
      <c r="N61" s="240">
        <f>+'11+'!P416</f>
        <v>4</v>
      </c>
      <c r="O61" s="240" t="str">
        <f>+'11+'!Q416</f>
        <v>1100200020</v>
      </c>
      <c r="P61" s="165" t="str">
        <f>+'11+'!R416</f>
        <v>200</v>
      </c>
      <c r="Q61" s="353"/>
      <c r="R61" s="354"/>
      <c r="S61" s="397">
        <f>+'11+'!U416</f>
        <v>50</v>
      </c>
      <c r="T61" s="398">
        <f>+'11+'!V416</f>
        <v>4.5</v>
      </c>
      <c r="U61" s="257">
        <f t="shared" si="0"/>
        <v>9</v>
      </c>
    </row>
    <row r="62" spans="1:21" s="153" customFormat="1" ht="21.75" customHeight="1" x14ac:dyDescent="0.25">
      <c r="A62" s="155"/>
      <c r="B62" s="351" t="str">
        <f>+'11+'!B417:M417</f>
        <v>Иные закупки товаров, работ и услуг для обеспечения государственных (муниципальных) нужд</v>
      </c>
      <c r="C62" s="351"/>
      <c r="D62" s="351"/>
      <c r="E62" s="351"/>
      <c r="F62" s="351"/>
      <c r="G62" s="351"/>
      <c r="H62" s="351"/>
      <c r="I62" s="351"/>
      <c r="J62" s="351"/>
      <c r="K62" s="351"/>
      <c r="L62" s="352"/>
      <c r="M62" s="240">
        <f>+'11+'!O417</f>
        <v>1</v>
      </c>
      <c r="N62" s="240">
        <f>+'11+'!P417</f>
        <v>4</v>
      </c>
      <c r="O62" s="240" t="str">
        <f>+'11+'!Q417</f>
        <v>1100200020</v>
      </c>
      <c r="P62" s="165" t="str">
        <f>+'11+'!R417</f>
        <v>240</v>
      </c>
      <c r="Q62" s="353"/>
      <c r="R62" s="354"/>
      <c r="S62" s="397">
        <f>+'11+'!U417</f>
        <v>50</v>
      </c>
      <c r="T62" s="398">
        <f>+'11+'!V417</f>
        <v>4.5</v>
      </c>
      <c r="U62" s="257">
        <f t="shared" si="0"/>
        <v>9</v>
      </c>
    </row>
    <row r="63" spans="1:21" s="153" customFormat="1" ht="12.75" customHeight="1" x14ac:dyDescent="0.25">
      <c r="A63" s="155"/>
      <c r="B63" s="351" t="str">
        <f>+'11+'!B418:M418</f>
        <v>Прочая закупка товаров, работ и услуг</v>
      </c>
      <c r="C63" s="351"/>
      <c r="D63" s="351"/>
      <c r="E63" s="351"/>
      <c r="F63" s="351"/>
      <c r="G63" s="351"/>
      <c r="H63" s="351"/>
      <c r="I63" s="351"/>
      <c r="J63" s="351"/>
      <c r="K63" s="351"/>
      <c r="L63" s="352"/>
      <c r="M63" s="240">
        <f>+'11+'!O418</f>
        <v>1</v>
      </c>
      <c r="N63" s="240">
        <f>+'11+'!P418</f>
        <v>4</v>
      </c>
      <c r="O63" s="240" t="str">
        <f>+'11+'!Q418</f>
        <v>1100200020</v>
      </c>
      <c r="P63" s="165" t="str">
        <f>+'11+'!R418</f>
        <v>244</v>
      </c>
      <c r="Q63" s="353"/>
      <c r="R63" s="354"/>
      <c r="S63" s="397">
        <f>+'11+'!U418</f>
        <v>50</v>
      </c>
      <c r="T63" s="398">
        <f>+'11+'!V418</f>
        <v>4.5</v>
      </c>
      <c r="U63" s="257">
        <f t="shared" si="0"/>
        <v>9</v>
      </c>
    </row>
    <row r="64" spans="1:21" s="153" customFormat="1" ht="32.25" customHeight="1" x14ac:dyDescent="0.25">
      <c r="A64" s="155"/>
      <c r="B64" s="351" t="str">
        <f>+'11+'!B419:M419</f>
        <v>Функционирование Главы муниципального райлна, высшего должностного лица муниципального образования, его заместителей, местных администраций</v>
      </c>
      <c r="C64" s="351"/>
      <c r="D64" s="351"/>
      <c r="E64" s="351"/>
      <c r="F64" s="351"/>
      <c r="G64" s="351"/>
      <c r="H64" s="351"/>
      <c r="I64" s="351"/>
      <c r="J64" s="351"/>
      <c r="K64" s="351"/>
      <c r="L64" s="352"/>
      <c r="M64" s="240">
        <f>+'11+'!O419</f>
        <v>1</v>
      </c>
      <c r="N64" s="240">
        <f>+'11+'!P419</f>
        <v>4</v>
      </c>
      <c r="O64" s="240" t="str">
        <f>+'11+'!Q419</f>
        <v>7800000000</v>
      </c>
      <c r="P64" s="165">
        <f>+'11+'!R419</f>
        <v>0</v>
      </c>
      <c r="Q64" s="353"/>
      <c r="R64" s="354"/>
      <c r="S64" s="397">
        <f>+'11+'!U419</f>
        <v>20313.179</v>
      </c>
      <c r="T64" s="398">
        <f>+'11+'!V419</f>
        <v>5325.8606799999998</v>
      </c>
      <c r="U64" s="257">
        <f t="shared" si="0"/>
        <v>26.218745377077607</v>
      </c>
    </row>
    <row r="65" spans="1:21" s="153" customFormat="1" ht="21.75" customHeight="1" x14ac:dyDescent="0.25">
      <c r="A65" s="155"/>
      <c r="B65" s="351" t="str">
        <f>+'11+'!B420:M420</f>
        <v>Обеспечение функционирования высшего должностного лица муниципального района</v>
      </c>
      <c r="C65" s="351"/>
      <c r="D65" s="351"/>
      <c r="E65" s="351"/>
      <c r="F65" s="351"/>
      <c r="G65" s="351"/>
      <c r="H65" s="351"/>
      <c r="I65" s="351"/>
      <c r="J65" s="351"/>
      <c r="K65" s="351"/>
      <c r="L65" s="352"/>
      <c r="M65" s="240">
        <f>+'11+'!O420</f>
        <v>1</v>
      </c>
      <c r="N65" s="240">
        <f>+'11+'!P420</f>
        <v>4</v>
      </c>
      <c r="O65" s="240" t="str">
        <f>+'11+'!Q420</f>
        <v>7800000112</v>
      </c>
      <c r="P65" s="165">
        <f>+'11+'!R420</f>
        <v>0</v>
      </c>
      <c r="Q65" s="353"/>
      <c r="R65" s="354"/>
      <c r="S65" s="397">
        <f>+'11+'!U420</f>
        <v>14479.722</v>
      </c>
      <c r="T65" s="398">
        <f>+'11+'!V420</f>
        <v>3915.6708699999999</v>
      </c>
      <c r="U65" s="257">
        <f t="shared" si="0"/>
        <v>27.042445082854492</v>
      </c>
    </row>
    <row r="66" spans="1:21" s="153" customFormat="1" ht="53.25" customHeight="1" x14ac:dyDescent="0.25">
      <c r="A66" s="155"/>
      <c r="B66" s="351" t="str">
        <f>+'11+'!B421:M421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66" s="351"/>
      <c r="D66" s="351"/>
      <c r="E66" s="351"/>
      <c r="F66" s="351"/>
      <c r="G66" s="351"/>
      <c r="H66" s="351"/>
      <c r="I66" s="351"/>
      <c r="J66" s="351"/>
      <c r="K66" s="351"/>
      <c r="L66" s="352"/>
      <c r="M66" s="240">
        <f>+'11+'!O421</f>
        <v>1</v>
      </c>
      <c r="N66" s="240">
        <f>+'11+'!P421</f>
        <v>4</v>
      </c>
      <c r="O66" s="240" t="str">
        <f>+'11+'!Q421</f>
        <v>7800000112</v>
      </c>
      <c r="P66" s="165" t="str">
        <f>+'11+'!R421</f>
        <v>100</v>
      </c>
      <c r="Q66" s="353"/>
      <c r="R66" s="354"/>
      <c r="S66" s="397">
        <f>+'11+'!U421</f>
        <v>14479.722</v>
      </c>
      <c r="T66" s="398">
        <f>+'11+'!V421</f>
        <v>3915.6708699999999</v>
      </c>
      <c r="U66" s="257">
        <f t="shared" si="0"/>
        <v>27.042445082854492</v>
      </c>
    </row>
    <row r="67" spans="1:21" s="153" customFormat="1" ht="21.75" customHeight="1" x14ac:dyDescent="0.25">
      <c r="A67" s="155"/>
      <c r="B67" s="351" t="str">
        <f>+'11+'!B422:M422</f>
        <v>Расходы на выплаты персоналу государственных (муниципальных) органов</v>
      </c>
      <c r="C67" s="351"/>
      <c r="D67" s="351"/>
      <c r="E67" s="351"/>
      <c r="F67" s="351"/>
      <c r="G67" s="351"/>
      <c r="H67" s="351"/>
      <c r="I67" s="351"/>
      <c r="J67" s="351"/>
      <c r="K67" s="351"/>
      <c r="L67" s="352"/>
      <c r="M67" s="240">
        <f>+'11+'!O422</f>
        <v>1</v>
      </c>
      <c r="N67" s="240">
        <f>+'11+'!P422</f>
        <v>4</v>
      </c>
      <c r="O67" s="240" t="str">
        <f>+'11+'!Q422</f>
        <v>7800000112</v>
      </c>
      <c r="P67" s="165" t="str">
        <f>+'11+'!R422</f>
        <v>120</v>
      </c>
      <c r="Q67" s="353"/>
      <c r="R67" s="354"/>
      <c r="S67" s="397">
        <f>+'11+'!U422</f>
        <v>14479.722</v>
      </c>
      <c r="T67" s="398">
        <f>+'11+'!V422</f>
        <v>3915.6708699999999</v>
      </c>
      <c r="U67" s="257">
        <f t="shared" si="0"/>
        <v>27.042445082854492</v>
      </c>
    </row>
    <row r="68" spans="1:21" s="153" customFormat="1" ht="21.75" customHeight="1" x14ac:dyDescent="0.25">
      <c r="A68" s="155"/>
      <c r="B68" s="351" t="str">
        <f>+'11+'!B423:M423</f>
        <v>Фонд оплаты труда государственных (муниципальных) органов</v>
      </c>
      <c r="C68" s="351"/>
      <c r="D68" s="351"/>
      <c r="E68" s="351"/>
      <c r="F68" s="351"/>
      <c r="G68" s="351"/>
      <c r="H68" s="351"/>
      <c r="I68" s="351"/>
      <c r="J68" s="351"/>
      <c r="K68" s="351"/>
      <c r="L68" s="352"/>
      <c r="M68" s="240">
        <f>+'11+'!O423</f>
        <v>1</v>
      </c>
      <c r="N68" s="240">
        <f>+'11+'!P423</f>
        <v>4</v>
      </c>
      <c r="O68" s="240" t="str">
        <f>+'11+'!Q423</f>
        <v>7800000112</v>
      </c>
      <c r="P68" s="165" t="str">
        <f>+'11+'!R423</f>
        <v>121</v>
      </c>
      <c r="Q68" s="353"/>
      <c r="R68" s="354"/>
      <c r="S68" s="397">
        <f>+'11+'!U423</f>
        <v>11121.138000000001</v>
      </c>
      <c r="T68" s="398">
        <f>+'11+'!V423</f>
        <v>3015.85835</v>
      </c>
      <c r="U68" s="257">
        <f t="shared" si="0"/>
        <v>27.118253096041066</v>
      </c>
    </row>
    <row r="69" spans="1:21" s="153" customFormat="1" ht="32.25" customHeight="1" x14ac:dyDescent="0.25">
      <c r="A69" s="155"/>
      <c r="B69" s="351" t="str">
        <f>+'11+'!B424:M424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69" s="351"/>
      <c r="D69" s="351"/>
      <c r="E69" s="351"/>
      <c r="F69" s="351"/>
      <c r="G69" s="351"/>
      <c r="H69" s="351"/>
      <c r="I69" s="351"/>
      <c r="J69" s="351"/>
      <c r="K69" s="351"/>
      <c r="L69" s="352"/>
      <c r="M69" s="240">
        <f>+'11+'!O424</f>
        <v>1</v>
      </c>
      <c r="N69" s="240">
        <f>+'11+'!P424</f>
        <v>4</v>
      </c>
      <c r="O69" s="240" t="str">
        <f>+'11+'!Q424</f>
        <v>7800000112</v>
      </c>
      <c r="P69" s="165" t="str">
        <f>+'11+'!R424</f>
        <v>129</v>
      </c>
      <c r="Q69" s="353"/>
      <c r="R69" s="354"/>
      <c r="S69" s="397">
        <f>+'11+'!U424</f>
        <v>3358.5839999999998</v>
      </c>
      <c r="T69" s="398">
        <f>+'11+'!V424</f>
        <v>899.81251999999995</v>
      </c>
      <c r="U69" s="257">
        <f t="shared" si="0"/>
        <v>26.791425195856348</v>
      </c>
    </row>
    <row r="70" spans="1:21" s="153" customFormat="1" ht="32.25" customHeight="1" x14ac:dyDescent="0.25">
      <c r="A70" s="155"/>
      <c r="B70" s="351" t="str">
        <f>+'11+'!B425:M425</f>
        <v>Обеспечение функционирования местной администрации (Закупка товаров, работ и услуг для обеспечения муниципальных нужд)</v>
      </c>
      <c r="C70" s="351"/>
      <c r="D70" s="351"/>
      <c r="E70" s="351"/>
      <c r="F70" s="351"/>
      <c r="G70" s="351"/>
      <c r="H70" s="351"/>
      <c r="I70" s="351"/>
      <c r="J70" s="351"/>
      <c r="K70" s="351"/>
      <c r="L70" s="352"/>
      <c r="M70" s="240">
        <f>+'11+'!O425</f>
        <v>1</v>
      </c>
      <c r="N70" s="240">
        <f>+'11+'!P425</f>
        <v>4</v>
      </c>
      <c r="O70" s="240" t="str">
        <f>+'11+'!Q425</f>
        <v>7800000194</v>
      </c>
      <c r="P70" s="165">
        <f>+'11+'!R425</f>
        <v>0</v>
      </c>
      <c r="Q70" s="353"/>
      <c r="R70" s="354"/>
      <c r="S70" s="397">
        <f>+'11+'!U425</f>
        <v>5833.4570000000003</v>
      </c>
      <c r="T70" s="398">
        <f>+'11+'!V425</f>
        <v>1410.1898099999999</v>
      </c>
      <c r="U70" s="257">
        <f t="shared" si="0"/>
        <v>24.174169964739601</v>
      </c>
    </row>
    <row r="71" spans="1:21" s="153" customFormat="1" ht="21.75" customHeight="1" x14ac:dyDescent="0.25">
      <c r="A71" s="155"/>
      <c r="B71" s="351" t="str">
        <f>+'11+'!B426:M426</f>
        <v>Закупка товаров, работ и услуг для обеспечения государственных (муниципальных) нужд</v>
      </c>
      <c r="C71" s="351"/>
      <c r="D71" s="351"/>
      <c r="E71" s="351"/>
      <c r="F71" s="351"/>
      <c r="G71" s="351"/>
      <c r="H71" s="351"/>
      <c r="I71" s="351"/>
      <c r="J71" s="351"/>
      <c r="K71" s="351"/>
      <c r="L71" s="352"/>
      <c r="M71" s="240">
        <f>+'11+'!O426</f>
        <v>1</v>
      </c>
      <c r="N71" s="240">
        <f>+'11+'!P426</f>
        <v>4</v>
      </c>
      <c r="O71" s="240" t="str">
        <f>+'11+'!Q426</f>
        <v>7800000194</v>
      </c>
      <c r="P71" s="165" t="str">
        <f>+'11+'!R426</f>
        <v>200</v>
      </c>
      <c r="Q71" s="353"/>
      <c r="R71" s="354"/>
      <c r="S71" s="397">
        <f>+'11+'!U426</f>
        <v>5386.4570000000003</v>
      </c>
      <c r="T71" s="398">
        <f>+'11+'!V426</f>
        <v>1095.4309699999999</v>
      </c>
      <c r="U71" s="257">
        <f t="shared" si="0"/>
        <v>20.336762550968103</v>
      </c>
    </row>
    <row r="72" spans="1:21" s="153" customFormat="1" ht="21.75" customHeight="1" x14ac:dyDescent="0.25">
      <c r="A72" s="155"/>
      <c r="B72" s="351" t="str">
        <f>+'11+'!B427:M427</f>
        <v>Иные закупки товаров, работ и услуг для обеспечения государственных (муниципальных) нужд</v>
      </c>
      <c r="C72" s="351"/>
      <c r="D72" s="351"/>
      <c r="E72" s="351"/>
      <c r="F72" s="351"/>
      <c r="G72" s="351"/>
      <c r="H72" s="351"/>
      <c r="I72" s="351"/>
      <c r="J72" s="351"/>
      <c r="K72" s="351"/>
      <c r="L72" s="352"/>
      <c r="M72" s="240">
        <f>+'11+'!O427</f>
        <v>1</v>
      </c>
      <c r="N72" s="240">
        <f>+'11+'!P427</f>
        <v>4</v>
      </c>
      <c r="O72" s="240" t="str">
        <f>+'11+'!Q427</f>
        <v>7800000194</v>
      </c>
      <c r="P72" s="165" t="str">
        <f>+'11+'!R427</f>
        <v>240</v>
      </c>
      <c r="Q72" s="353"/>
      <c r="R72" s="354"/>
      <c r="S72" s="397">
        <f>+'11+'!U427</f>
        <v>5386.4570000000003</v>
      </c>
      <c r="T72" s="398">
        <f>+'11+'!V427</f>
        <v>1095.4309699999999</v>
      </c>
      <c r="U72" s="257">
        <f t="shared" si="0"/>
        <v>20.336762550968103</v>
      </c>
    </row>
    <row r="73" spans="1:21" s="153" customFormat="1" ht="21.75" customHeight="1" x14ac:dyDescent="0.25">
      <c r="A73" s="155"/>
      <c r="B73" s="351" t="str">
        <f>+'11+'!B428:M428</f>
        <v>Закупка товаров, работ, услуг в сфере информационно-коммуникационных технологий</v>
      </c>
      <c r="C73" s="351"/>
      <c r="D73" s="351"/>
      <c r="E73" s="351"/>
      <c r="F73" s="351"/>
      <c r="G73" s="351"/>
      <c r="H73" s="351"/>
      <c r="I73" s="351"/>
      <c r="J73" s="351"/>
      <c r="K73" s="351"/>
      <c r="L73" s="352"/>
      <c r="M73" s="240">
        <f>+'11+'!O428</f>
        <v>1</v>
      </c>
      <c r="N73" s="240">
        <f>+'11+'!P428</f>
        <v>4</v>
      </c>
      <c r="O73" s="240" t="str">
        <f>+'11+'!Q428</f>
        <v>7800000194</v>
      </c>
      <c r="P73" s="165" t="str">
        <f>+'11+'!R428</f>
        <v>242</v>
      </c>
      <c r="Q73" s="353"/>
      <c r="R73" s="354"/>
      <c r="S73" s="397">
        <f>+'11+'!U428</f>
        <v>859.93799999999999</v>
      </c>
      <c r="T73" s="398">
        <f>+'11+'!V428</f>
        <v>346.70603</v>
      </c>
      <c r="U73" s="257">
        <f t="shared" si="0"/>
        <v>40.317561266044763</v>
      </c>
    </row>
    <row r="74" spans="1:21" s="153" customFormat="1" ht="12.75" customHeight="1" x14ac:dyDescent="0.25">
      <c r="A74" s="155"/>
      <c r="B74" s="351" t="str">
        <f>+'11+'!B429:M429</f>
        <v>Прочая закупка товаров, работ и услуг</v>
      </c>
      <c r="C74" s="351"/>
      <c r="D74" s="351"/>
      <c r="E74" s="351"/>
      <c r="F74" s="351"/>
      <c r="G74" s="351"/>
      <c r="H74" s="351"/>
      <c r="I74" s="351"/>
      <c r="J74" s="351"/>
      <c r="K74" s="351"/>
      <c r="L74" s="352"/>
      <c r="M74" s="240">
        <f>+'11+'!O429</f>
        <v>1</v>
      </c>
      <c r="N74" s="240">
        <f>+'11+'!P429</f>
        <v>4</v>
      </c>
      <c r="O74" s="240" t="str">
        <f>+'11+'!Q429</f>
        <v>7800000194</v>
      </c>
      <c r="P74" s="165" t="str">
        <f>+'11+'!R429</f>
        <v>244</v>
      </c>
      <c r="Q74" s="353"/>
      <c r="R74" s="354"/>
      <c r="S74" s="397">
        <f>+'11+'!U429</f>
        <v>4526.5190000000002</v>
      </c>
      <c r="T74" s="398">
        <f>+'11+'!V429</f>
        <v>536.13720999999998</v>
      </c>
      <c r="U74" s="257">
        <f t="shared" si="0"/>
        <v>11.844360092159118</v>
      </c>
    </row>
    <row r="75" spans="1:21" s="153" customFormat="1" ht="12.75" customHeight="1" x14ac:dyDescent="0.25">
      <c r="A75" s="155"/>
      <c r="B75" s="351" t="str">
        <f>+'11+'!B430:M430</f>
        <v>Расходы по коммунальным услугам</v>
      </c>
      <c r="C75" s="351"/>
      <c r="D75" s="351"/>
      <c r="E75" s="351"/>
      <c r="F75" s="351"/>
      <c r="G75" s="351"/>
      <c r="H75" s="351"/>
      <c r="I75" s="351"/>
      <c r="J75" s="351"/>
      <c r="K75" s="351"/>
      <c r="L75" s="352"/>
      <c r="M75" s="240">
        <f>+'11+'!O430</f>
        <v>1</v>
      </c>
      <c r="N75" s="240">
        <f>+'11+'!P430</f>
        <v>4</v>
      </c>
      <c r="O75" s="240" t="str">
        <f>+'11+'!Q430</f>
        <v>7800000194</v>
      </c>
      <c r="P75" s="165" t="str">
        <f>+'11+'!R430</f>
        <v>247</v>
      </c>
      <c r="Q75" s="353"/>
      <c r="R75" s="354"/>
      <c r="S75" s="397">
        <f>+'11+'!U430</f>
        <v>0</v>
      </c>
      <c r="T75" s="398">
        <f>+'11+'!V430</f>
        <v>212.58772999999999</v>
      </c>
      <c r="U75" s="257" t="e">
        <f t="shared" si="0"/>
        <v>#DIV/0!</v>
      </c>
    </row>
    <row r="76" spans="1:21" s="153" customFormat="1" ht="12.75" customHeight="1" x14ac:dyDescent="0.25">
      <c r="A76" s="155"/>
      <c r="B76" s="351" t="str">
        <f>+'11+'!B431:M431</f>
        <v>Иные бюджетные ассигнования</v>
      </c>
      <c r="C76" s="351"/>
      <c r="D76" s="351"/>
      <c r="E76" s="351"/>
      <c r="F76" s="351"/>
      <c r="G76" s="351"/>
      <c r="H76" s="351"/>
      <c r="I76" s="351"/>
      <c r="J76" s="351"/>
      <c r="K76" s="351"/>
      <c r="L76" s="352"/>
      <c r="M76" s="240">
        <f>+'11+'!O431</f>
        <v>1</v>
      </c>
      <c r="N76" s="240">
        <f>+'11+'!P431</f>
        <v>4</v>
      </c>
      <c r="O76" s="240" t="str">
        <f>+'11+'!Q431</f>
        <v>7800000194</v>
      </c>
      <c r="P76" s="165" t="str">
        <f>+'11+'!R431</f>
        <v>800</v>
      </c>
      <c r="Q76" s="353"/>
      <c r="R76" s="354"/>
      <c r="S76" s="397">
        <f>+'11+'!U431</f>
        <v>447</v>
      </c>
      <c r="T76" s="398">
        <f>+'11+'!V431</f>
        <v>314.75884000000002</v>
      </c>
      <c r="U76" s="257">
        <f t="shared" si="0"/>
        <v>70.415847874720356</v>
      </c>
    </row>
    <row r="77" spans="1:21" s="153" customFormat="1" ht="21.75" customHeight="1" x14ac:dyDescent="0.25">
      <c r="A77" s="155"/>
      <c r="B77" s="351" t="str">
        <f>+'11+'!B432:M432</f>
        <v>Уплата налогов, сборов и иных платежей</v>
      </c>
      <c r="C77" s="351"/>
      <c r="D77" s="351"/>
      <c r="E77" s="351"/>
      <c r="F77" s="351"/>
      <c r="G77" s="351"/>
      <c r="H77" s="351"/>
      <c r="I77" s="351"/>
      <c r="J77" s="351"/>
      <c r="K77" s="351"/>
      <c r="L77" s="352"/>
      <c r="M77" s="240">
        <f>+'11+'!O432</f>
        <v>1</v>
      </c>
      <c r="N77" s="240">
        <f>+'11+'!P432</f>
        <v>4</v>
      </c>
      <c r="O77" s="240" t="str">
        <f>+'11+'!Q432</f>
        <v>7800000194</v>
      </c>
      <c r="P77" s="165" t="str">
        <f>+'11+'!R432</f>
        <v>850</v>
      </c>
      <c r="Q77" s="353"/>
      <c r="R77" s="354"/>
      <c r="S77" s="397">
        <f>+'11+'!U432</f>
        <v>447</v>
      </c>
      <c r="T77" s="398">
        <f>+'11+'!V432</f>
        <v>314.75884000000002</v>
      </c>
      <c r="U77" s="257">
        <f t="shared" si="0"/>
        <v>70.415847874720356</v>
      </c>
    </row>
    <row r="78" spans="1:21" s="153" customFormat="1" ht="12.75" customHeight="1" x14ac:dyDescent="0.25">
      <c r="A78" s="155"/>
      <c r="B78" s="351" t="str">
        <f>+'11+'!B433:M433</f>
        <v>Уплата налога на имущество организаций и земельного налога</v>
      </c>
      <c r="C78" s="351"/>
      <c r="D78" s="351"/>
      <c r="E78" s="351"/>
      <c r="F78" s="351"/>
      <c r="G78" s="351"/>
      <c r="H78" s="351"/>
      <c r="I78" s="351"/>
      <c r="J78" s="351"/>
      <c r="K78" s="351"/>
      <c r="L78" s="352"/>
      <c r="M78" s="240">
        <f>+'11+'!O433</f>
        <v>1</v>
      </c>
      <c r="N78" s="240">
        <f>+'11+'!P433</f>
        <v>4</v>
      </c>
      <c r="O78" s="240" t="str">
        <f>+'11+'!Q433</f>
        <v>7800000194</v>
      </c>
      <c r="P78" s="165" t="str">
        <f>+'11+'!R433</f>
        <v>851</v>
      </c>
      <c r="Q78" s="353"/>
      <c r="R78" s="354"/>
      <c r="S78" s="397">
        <f>+'11+'!U433</f>
        <v>190</v>
      </c>
      <c r="T78" s="398">
        <f>+'11+'!V433</f>
        <v>190</v>
      </c>
      <c r="U78" s="257">
        <f t="shared" si="0"/>
        <v>100</v>
      </c>
    </row>
    <row r="79" spans="1:21" s="153" customFormat="1" ht="12.75" customHeight="1" x14ac:dyDescent="0.25">
      <c r="A79" s="155"/>
      <c r="B79" s="351" t="str">
        <f>+'11+'!B434:M434</f>
        <v>Уплата прочих налогов, сборов</v>
      </c>
      <c r="C79" s="351"/>
      <c r="D79" s="351"/>
      <c r="E79" s="351"/>
      <c r="F79" s="351"/>
      <c r="G79" s="351"/>
      <c r="H79" s="351"/>
      <c r="I79" s="351"/>
      <c r="J79" s="351"/>
      <c r="K79" s="351"/>
      <c r="L79" s="352"/>
      <c r="M79" s="240">
        <f>+'11+'!O434</f>
        <v>1</v>
      </c>
      <c r="N79" s="240">
        <f>+'11+'!P434</f>
        <v>4</v>
      </c>
      <c r="O79" s="240" t="str">
        <f>+'11+'!Q434</f>
        <v>7800000194</v>
      </c>
      <c r="P79" s="165" t="str">
        <f>+'11+'!R434</f>
        <v>852</v>
      </c>
      <c r="Q79" s="353"/>
      <c r="R79" s="354"/>
      <c r="S79" s="397">
        <f>+'11+'!U434</f>
        <v>80</v>
      </c>
      <c r="T79" s="398">
        <f>+'11+'!V434</f>
        <v>80</v>
      </c>
      <c r="U79" s="257">
        <f t="shared" si="0"/>
        <v>100</v>
      </c>
    </row>
    <row r="80" spans="1:21" s="153" customFormat="1" ht="12.75" customHeight="1" x14ac:dyDescent="0.25">
      <c r="A80" s="155"/>
      <c r="B80" s="351" t="str">
        <f>+'11+'!B435:M435</f>
        <v>Уплата иных платежей</v>
      </c>
      <c r="C80" s="351"/>
      <c r="D80" s="351"/>
      <c r="E80" s="351"/>
      <c r="F80" s="351"/>
      <c r="G80" s="351"/>
      <c r="H80" s="351"/>
      <c r="I80" s="351"/>
      <c r="J80" s="351"/>
      <c r="K80" s="351"/>
      <c r="L80" s="352"/>
      <c r="M80" s="240">
        <f>+'11+'!O435</f>
        <v>1</v>
      </c>
      <c r="N80" s="240">
        <f>+'11+'!P435</f>
        <v>4</v>
      </c>
      <c r="O80" s="240" t="str">
        <f>+'11+'!Q435</f>
        <v>7800000194</v>
      </c>
      <c r="P80" s="165" t="str">
        <f>+'11+'!R435</f>
        <v>853</v>
      </c>
      <c r="Q80" s="355"/>
      <c r="R80" s="356"/>
      <c r="S80" s="397">
        <f>+'11+'!U435</f>
        <v>177</v>
      </c>
      <c r="T80" s="398">
        <f>+'11+'!V435</f>
        <v>44.758839999999999</v>
      </c>
      <c r="U80" s="257">
        <f t="shared" si="0"/>
        <v>25.287480225988702</v>
      </c>
    </row>
    <row r="81" spans="1:21" s="153" customFormat="1" ht="32.25" customHeight="1" x14ac:dyDescent="0.25">
      <c r="A81" s="155"/>
      <c r="B81" s="351" t="str">
        <f>+'11+'!B436:M436</f>
        <v>Судебная система</v>
      </c>
      <c r="C81" s="351"/>
      <c r="D81" s="351"/>
      <c r="E81" s="351"/>
      <c r="F81" s="351"/>
      <c r="G81" s="351"/>
      <c r="H81" s="351"/>
      <c r="I81" s="351"/>
      <c r="J81" s="351"/>
      <c r="K81" s="351"/>
      <c r="L81" s="352"/>
      <c r="M81" s="240">
        <f>+'11+'!O436</f>
        <v>1</v>
      </c>
      <c r="N81" s="240">
        <f>+'11+'!P436</f>
        <v>5</v>
      </c>
      <c r="O81" s="240">
        <f>+'11+'!Q436</f>
        <v>0</v>
      </c>
      <c r="P81" s="165">
        <f>+'11+'!R436</f>
        <v>0</v>
      </c>
      <c r="Q81" s="353"/>
      <c r="R81" s="354"/>
      <c r="S81" s="397">
        <f>+'11+'!U436</f>
        <v>17.7</v>
      </c>
      <c r="T81" s="398">
        <f>+'11+'!V436</f>
        <v>0</v>
      </c>
      <c r="U81" s="257">
        <f t="shared" si="0"/>
        <v>0</v>
      </c>
    </row>
    <row r="82" spans="1:21" s="153" customFormat="1" ht="42.75" customHeight="1" x14ac:dyDescent="0.25">
      <c r="A82" s="155"/>
      <c r="B82" s="351" t="str">
        <f>+'11+'!B437:M437</f>
        <v>Непрограммные расходы на реализацию переданных полномочий Российской Федерации и субъекта Российской Федерации</v>
      </c>
      <c r="C82" s="351"/>
      <c r="D82" s="351"/>
      <c r="E82" s="351"/>
      <c r="F82" s="351"/>
      <c r="G82" s="351"/>
      <c r="H82" s="351"/>
      <c r="I82" s="351"/>
      <c r="J82" s="351"/>
      <c r="K82" s="351"/>
      <c r="L82" s="352"/>
      <c r="M82" s="240">
        <f>+'11+'!O437</f>
        <v>1</v>
      </c>
      <c r="N82" s="240">
        <f>+'11+'!P437</f>
        <v>5</v>
      </c>
      <c r="O82" s="240" t="str">
        <f>+'11+'!Q437</f>
        <v>9900000000</v>
      </c>
      <c r="P82" s="165">
        <f>+'11+'!R437</f>
        <v>0</v>
      </c>
      <c r="Q82" s="353"/>
      <c r="R82" s="354"/>
      <c r="S82" s="397">
        <f>+'11+'!U437</f>
        <v>17.7</v>
      </c>
      <c r="T82" s="398">
        <f>+'11+'!V437</f>
        <v>0</v>
      </c>
      <c r="U82" s="257">
        <f t="shared" si="0"/>
        <v>0</v>
      </c>
    </row>
    <row r="83" spans="1:21" s="153" customFormat="1" ht="21.75" customHeight="1" x14ac:dyDescent="0.25">
      <c r="A83" s="155"/>
      <c r="B83" s="351" t="str">
        <f>+'11+'!B438:M438</f>
        <v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C83" s="351"/>
      <c r="D83" s="351"/>
      <c r="E83" s="351"/>
      <c r="F83" s="351"/>
      <c r="G83" s="351"/>
      <c r="H83" s="351"/>
      <c r="I83" s="351"/>
      <c r="J83" s="351"/>
      <c r="K83" s="351"/>
      <c r="L83" s="352"/>
      <c r="M83" s="240">
        <f>+'11+'!O438</f>
        <v>1</v>
      </c>
      <c r="N83" s="240">
        <f>+'11+'!P438</f>
        <v>5</v>
      </c>
      <c r="O83" s="240" t="str">
        <f>+'11+'!Q438</f>
        <v>9900051200</v>
      </c>
      <c r="P83" s="165">
        <f>+'11+'!R438</f>
        <v>0</v>
      </c>
      <c r="Q83" s="353"/>
      <c r="R83" s="354"/>
      <c r="S83" s="397">
        <f>+'11+'!U438</f>
        <v>17.7</v>
      </c>
      <c r="T83" s="398">
        <f>+'11+'!V438</f>
        <v>0</v>
      </c>
      <c r="U83" s="257">
        <f t="shared" ref="U83:U146" si="1">T83/S83*100</f>
        <v>0</v>
      </c>
    </row>
    <row r="84" spans="1:21" s="153" customFormat="1" ht="21.75" customHeight="1" x14ac:dyDescent="0.25">
      <c r="A84" s="155"/>
      <c r="B84" s="351" t="str">
        <f>+'11+'!B439:M439</f>
        <v>Закупка товаров, работ и услуг для обеспечения государственных (муниципальных) нужд</v>
      </c>
      <c r="C84" s="351"/>
      <c r="D84" s="351"/>
      <c r="E84" s="351"/>
      <c r="F84" s="351"/>
      <c r="G84" s="351"/>
      <c r="H84" s="351"/>
      <c r="I84" s="351"/>
      <c r="J84" s="351"/>
      <c r="K84" s="351"/>
      <c r="L84" s="352"/>
      <c r="M84" s="240">
        <f>+'11+'!O439</f>
        <v>1</v>
      </c>
      <c r="N84" s="240">
        <f>+'11+'!P439</f>
        <v>5</v>
      </c>
      <c r="O84" s="240" t="str">
        <f>+'11+'!Q439</f>
        <v>9900051200</v>
      </c>
      <c r="P84" s="165" t="str">
        <f>+'11+'!R439</f>
        <v>200</v>
      </c>
      <c r="Q84" s="353"/>
      <c r="R84" s="354"/>
      <c r="S84" s="397">
        <f>+'11+'!U439</f>
        <v>17.7</v>
      </c>
      <c r="T84" s="398">
        <f>+'11+'!V439</f>
        <v>0</v>
      </c>
      <c r="U84" s="257">
        <f t="shared" si="1"/>
        <v>0</v>
      </c>
    </row>
    <row r="85" spans="1:21" s="153" customFormat="1" ht="12.75" customHeight="1" x14ac:dyDescent="0.25">
      <c r="A85" s="155"/>
      <c r="B85" s="351" t="str">
        <f>+'11+'!B440:M440</f>
        <v>Иные закупки товаров, работ и услуг для обеспечения государственных (муниципальных) нужд</v>
      </c>
      <c r="C85" s="351"/>
      <c r="D85" s="351"/>
      <c r="E85" s="351"/>
      <c r="F85" s="351"/>
      <c r="G85" s="351"/>
      <c r="H85" s="351"/>
      <c r="I85" s="351"/>
      <c r="J85" s="351"/>
      <c r="K85" s="351"/>
      <c r="L85" s="352"/>
      <c r="M85" s="240">
        <f>+'11+'!O440</f>
        <v>1</v>
      </c>
      <c r="N85" s="240">
        <f>+'11+'!P440</f>
        <v>5</v>
      </c>
      <c r="O85" s="240" t="str">
        <f>+'11+'!Q440</f>
        <v>9900051200</v>
      </c>
      <c r="P85" s="165" t="str">
        <f>+'11+'!R440</f>
        <v>240</v>
      </c>
      <c r="Q85" s="353"/>
      <c r="R85" s="354"/>
      <c r="S85" s="397">
        <f>+'11+'!U440</f>
        <v>17.7</v>
      </c>
      <c r="T85" s="398">
        <f>+'11+'!V440</f>
        <v>0</v>
      </c>
      <c r="U85" s="257">
        <f t="shared" si="1"/>
        <v>0</v>
      </c>
    </row>
    <row r="86" spans="1:21" s="153" customFormat="1" ht="30" customHeight="1" x14ac:dyDescent="0.25">
      <c r="A86" s="155"/>
      <c r="B86" s="351" t="str">
        <f>+'11+'!B441:M441</f>
        <v>Прочая закупка товаров, работ и услуг</v>
      </c>
      <c r="C86" s="351"/>
      <c r="D86" s="351"/>
      <c r="E86" s="351"/>
      <c r="F86" s="351"/>
      <c r="G86" s="351"/>
      <c r="H86" s="351"/>
      <c r="I86" s="351"/>
      <c r="J86" s="351"/>
      <c r="K86" s="351"/>
      <c r="L86" s="352"/>
      <c r="M86" s="240">
        <f>+'11+'!O441</f>
        <v>1</v>
      </c>
      <c r="N86" s="240">
        <f>+'11+'!P441</f>
        <v>5</v>
      </c>
      <c r="O86" s="240" t="str">
        <f>+'11+'!Q441</f>
        <v>9900051200</v>
      </c>
      <c r="P86" s="165" t="str">
        <f>+'11+'!R441</f>
        <v>244</v>
      </c>
      <c r="Q86" s="355"/>
      <c r="R86" s="356"/>
      <c r="S86" s="397">
        <f>+'11+'!U441</f>
        <v>17.7</v>
      </c>
      <c r="T86" s="398">
        <f>+'11+'!V441</f>
        <v>0</v>
      </c>
      <c r="U86" s="257">
        <f t="shared" si="1"/>
        <v>0</v>
      </c>
    </row>
    <row r="87" spans="1:21" s="153" customFormat="1" ht="21.75" customHeight="1" x14ac:dyDescent="0.2">
      <c r="A87" s="155"/>
      <c r="B87" s="351" t="str">
        <f>+'11+'!B660:M660</f>
        <v>Обеспечение деятельности финансовых, налоговых и таможенных органов и органов финансового (финансово-бюджетного) надзора</v>
      </c>
      <c r="C87" s="351"/>
      <c r="D87" s="351"/>
      <c r="E87" s="351"/>
      <c r="F87" s="351"/>
      <c r="G87" s="351"/>
      <c r="H87" s="351"/>
      <c r="I87" s="351"/>
      <c r="J87" s="351"/>
      <c r="K87" s="351"/>
      <c r="L87" s="352"/>
      <c r="M87" s="171">
        <f>+'11+'!O660</f>
        <v>1</v>
      </c>
      <c r="N87" s="240">
        <f>+'11+'!P660</f>
        <v>6</v>
      </c>
      <c r="O87" s="240">
        <f>+'11+'!Q660</f>
        <v>0</v>
      </c>
      <c r="P87" s="240">
        <f>+'11+'!R660</f>
        <v>0</v>
      </c>
      <c r="Q87" s="353"/>
      <c r="R87" s="354"/>
      <c r="S87" s="397">
        <f>+S88+S108</f>
        <v>7723.53</v>
      </c>
      <c r="T87" s="399">
        <f>+T88+T108</f>
        <v>1548.36546</v>
      </c>
      <c r="U87" s="257">
        <f t="shared" si="1"/>
        <v>20.047380666612288</v>
      </c>
    </row>
    <row r="88" spans="1:21" s="153" customFormat="1" ht="42.75" customHeight="1" x14ac:dyDescent="0.2">
      <c r="A88" s="155"/>
      <c r="B88" s="351" t="str">
        <f>+'11+'!B661:M661</f>
        <v>Обеспечение деятельности органов местного самоуправления</v>
      </c>
      <c r="C88" s="351"/>
      <c r="D88" s="351"/>
      <c r="E88" s="351"/>
      <c r="F88" s="351"/>
      <c r="G88" s="351"/>
      <c r="H88" s="351"/>
      <c r="I88" s="351"/>
      <c r="J88" s="351"/>
      <c r="K88" s="351"/>
      <c r="L88" s="352"/>
      <c r="M88" s="240">
        <f>+'11+'!O661</f>
        <v>1</v>
      </c>
      <c r="N88" s="240">
        <f>+'11+'!P661</f>
        <v>6</v>
      </c>
      <c r="O88" s="240" t="str">
        <f>+'11+'!Q661</f>
        <v>8900000000</v>
      </c>
      <c r="P88" s="240">
        <f>+'11+'!R661</f>
        <v>0</v>
      </c>
      <c r="Q88" s="353"/>
      <c r="R88" s="354"/>
      <c r="S88" s="397">
        <f>+'11+'!U661</f>
        <v>6185.6909999999998</v>
      </c>
      <c r="T88" s="398">
        <f>+'11+'!V661</f>
        <v>1094.50449</v>
      </c>
      <c r="U88" s="257">
        <f t="shared" si="1"/>
        <v>17.694134576072422</v>
      </c>
    </row>
    <row r="89" spans="1:21" s="153" customFormat="1" ht="53.25" customHeight="1" x14ac:dyDescent="0.2">
      <c r="A89" s="155"/>
      <c r="B89" s="351" t="str">
        <f>+'11+'!B662:M662</f>
        <v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v>
      </c>
      <c r="C89" s="351"/>
      <c r="D89" s="351"/>
      <c r="E89" s="351"/>
      <c r="F89" s="351"/>
      <c r="G89" s="351"/>
      <c r="H89" s="351"/>
      <c r="I89" s="351"/>
      <c r="J89" s="351"/>
      <c r="K89" s="351"/>
      <c r="L89" s="352"/>
      <c r="M89" s="240">
        <f>+'11+'!O662</f>
        <v>1</v>
      </c>
      <c r="N89" s="240">
        <f>+'11+'!P662</f>
        <v>6</v>
      </c>
      <c r="O89" s="240" t="str">
        <f>+'11+'!Q662</f>
        <v>8900000110</v>
      </c>
      <c r="P89" s="240">
        <f>+'11+'!R662</f>
        <v>0</v>
      </c>
      <c r="Q89" s="353"/>
      <c r="R89" s="354"/>
      <c r="S89" s="397">
        <f>+'11+'!U662</f>
        <v>4958.0910000000003</v>
      </c>
      <c r="T89" s="398">
        <f>+'11+'!V662</f>
        <v>947.5002300000001</v>
      </c>
      <c r="U89" s="257">
        <f t="shared" si="1"/>
        <v>19.110182326221928</v>
      </c>
    </row>
    <row r="90" spans="1:21" s="153" customFormat="1" ht="21.75" customHeight="1" x14ac:dyDescent="0.2">
      <c r="A90" s="155"/>
      <c r="B90" s="351" t="str">
        <f>+'11+'!B663:M663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90" s="351"/>
      <c r="D90" s="351"/>
      <c r="E90" s="351"/>
      <c r="F90" s="351"/>
      <c r="G90" s="351"/>
      <c r="H90" s="351"/>
      <c r="I90" s="351"/>
      <c r="J90" s="351"/>
      <c r="K90" s="351"/>
      <c r="L90" s="352"/>
      <c r="M90" s="240">
        <f>+'11+'!O663</f>
        <v>1</v>
      </c>
      <c r="N90" s="240">
        <f>+'11+'!P663</f>
        <v>6</v>
      </c>
      <c r="O90" s="240" t="str">
        <f>+'11+'!Q663</f>
        <v>8900000110</v>
      </c>
      <c r="P90" s="240" t="str">
        <f>+'11+'!R663</f>
        <v>100</v>
      </c>
      <c r="Q90" s="353"/>
      <c r="R90" s="354"/>
      <c r="S90" s="397">
        <f>+'11+'!U663</f>
        <v>4958.0910000000003</v>
      </c>
      <c r="T90" s="398">
        <f>+'11+'!V663</f>
        <v>947.5002300000001</v>
      </c>
      <c r="U90" s="257">
        <f t="shared" si="1"/>
        <v>19.110182326221928</v>
      </c>
    </row>
    <row r="91" spans="1:21" s="153" customFormat="1" ht="21.75" customHeight="1" x14ac:dyDescent="0.2">
      <c r="A91" s="155"/>
      <c r="B91" s="351" t="str">
        <f>+'11+'!B664:M664</f>
        <v>Расходы на выплаты персоналу государственных (муниципальных) органов</v>
      </c>
      <c r="C91" s="351"/>
      <c r="D91" s="351"/>
      <c r="E91" s="351"/>
      <c r="F91" s="351"/>
      <c r="G91" s="351"/>
      <c r="H91" s="351"/>
      <c r="I91" s="351"/>
      <c r="J91" s="351"/>
      <c r="K91" s="351"/>
      <c r="L91" s="352"/>
      <c r="M91" s="240">
        <f>+'11+'!O664</f>
        <v>1</v>
      </c>
      <c r="N91" s="240">
        <f>+'11+'!P664</f>
        <v>6</v>
      </c>
      <c r="O91" s="240" t="str">
        <f>+'11+'!Q664</f>
        <v>8900000110</v>
      </c>
      <c r="P91" s="240" t="str">
        <f>+'11+'!R664</f>
        <v>120</v>
      </c>
      <c r="Q91" s="353"/>
      <c r="R91" s="354"/>
      <c r="S91" s="397">
        <f>+'11+'!U664</f>
        <v>4958.0910000000003</v>
      </c>
      <c r="T91" s="398">
        <f>+'11+'!V664</f>
        <v>947.5002300000001</v>
      </c>
      <c r="U91" s="257">
        <f t="shared" si="1"/>
        <v>19.110182326221928</v>
      </c>
    </row>
    <row r="92" spans="1:21" s="153" customFormat="1" ht="32.25" customHeight="1" x14ac:dyDescent="0.2">
      <c r="A92" s="155"/>
      <c r="B92" s="351" t="str">
        <f>+'11+'!B665:M665</f>
        <v>Фонд оплаты труда государственных (муниципальных) органов</v>
      </c>
      <c r="C92" s="351"/>
      <c r="D92" s="351"/>
      <c r="E92" s="351"/>
      <c r="F92" s="351"/>
      <c r="G92" s="351"/>
      <c r="H92" s="351"/>
      <c r="I92" s="351"/>
      <c r="J92" s="351"/>
      <c r="K92" s="351"/>
      <c r="L92" s="352"/>
      <c r="M92" s="240">
        <f>+'11+'!O665</f>
        <v>1</v>
      </c>
      <c r="N92" s="240">
        <f>+'11+'!P665</f>
        <v>6</v>
      </c>
      <c r="O92" s="240" t="str">
        <f>+'11+'!Q665</f>
        <v>8900000110</v>
      </c>
      <c r="P92" s="240" t="str">
        <f>+'11+'!R665</f>
        <v>121</v>
      </c>
      <c r="Q92" s="353"/>
      <c r="R92" s="354"/>
      <c r="S92" s="397">
        <f>+'11+'!U665</f>
        <v>3808.058</v>
      </c>
      <c r="T92" s="398">
        <f>+'11+'!V665</f>
        <v>727.72675000000004</v>
      </c>
      <c r="U92" s="257">
        <f t="shared" si="1"/>
        <v>19.110180307127674</v>
      </c>
    </row>
    <row r="93" spans="1:21" s="153" customFormat="1" ht="21.75" customHeight="1" x14ac:dyDescent="0.2">
      <c r="A93" s="155"/>
      <c r="B93" s="351" t="str">
        <f>+'11+'!B666:M666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93" s="351"/>
      <c r="D93" s="351"/>
      <c r="E93" s="351"/>
      <c r="F93" s="351"/>
      <c r="G93" s="351"/>
      <c r="H93" s="351"/>
      <c r="I93" s="351"/>
      <c r="J93" s="351"/>
      <c r="K93" s="351"/>
      <c r="L93" s="352"/>
      <c r="M93" s="240">
        <f>+'11+'!O666</f>
        <v>1</v>
      </c>
      <c r="N93" s="240">
        <f>+'11+'!P666</f>
        <v>6</v>
      </c>
      <c r="O93" s="240" t="str">
        <f>+'11+'!Q666</f>
        <v>8900000110</v>
      </c>
      <c r="P93" s="240" t="str">
        <f>+'11+'!R666</f>
        <v>129</v>
      </c>
      <c r="Q93" s="353"/>
      <c r="R93" s="354"/>
      <c r="S93" s="397">
        <f>+'11+'!U666</f>
        <v>1150.0329999999999</v>
      </c>
      <c r="T93" s="398">
        <f>+'11+'!V666</f>
        <v>219.77348000000001</v>
      </c>
      <c r="U93" s="257">
        <f t="shared" si="1"/>
        <v>19.110189011967485</v>
      </c>
    </row>
    <row r="94" spans="1:21" s="153" customFormat="1" ht="21.75" customHeight="1" x14ac:dyDescent="0.2">
      <c r="A94" s="155"/>
      <c r="B94" s="351" t="str">
        <f>+'11+'!B667:M667</f>
        <v>Обеспечение деятельности органов местного самоуправления</v>
      </c>
      <c r="C94" s="351"/>
      <c r="D94" s="351"/>
      <c r="E94" s="351"/>
      <c r="F94" s="351"/>
      <c r="G94" s="351"/>
      <c r="H94" s="351"/>
      <c r="I94" s="351"/>
      <c r="J94" s="351"/>
      <c r="K94" s="351"/>
      <c r="L94" s="352"/>
      <c r="M94" s="240">
        <f>+'11+'!O667</f>
        <v>1</v>
      </c>
      <c r="N94" s="240">
        <f>+'11+'!P667</f>
        <v>6</v>
      </c>
      <c r="O94" s="240" t="str">
        <f>+'11+'!Q667</f>
        <v>8900000190</v>
      </c>
      <c r="P94" s="240">
        <f>+'11+'!R667</f>
        <v>0</v>
      </c>
      <c r="Q94" s="353"/>
      <c r="R94" s="354"/>
      <c r="S94" s="397">
        <f>+'11+'!U667</f>
        <v>1190.5999999999999</v>
      </c>
      <c r="T94" s="398">
        <f>+'11+'!V667</f>
        <v>147.00426000000002</v>
      </c>
      <c r="U94" s="257">
        <f t="shared" si="1"/>
        <v>12.347073744330592</v>
      </c>
    </row>
    <row r="95" spans="1:21" s="153" customFormat="1" ht="21.75" customHeight="1" x14ac:dyDescent="0.2">
      <c r="A95" s="155"/>
      <c r="B95" s="351" t="str">
        <f>+'11+'!B668:M668</f>
        <v>Закупка товаров, работ и услуг для обеспечения государственных (муниципальных) нужд</v>
      </c>
      <c r="C95" s="351"/>
      <c r="D95" s="351"/>
      <c r="E95" s="351"/>
      <c r="F95" s="351"/>
      <c r="G95" s="351"/>
      <c r="H95" s="351"/>
      <c r="I95" s="351"/>
      <c r="J95" s="351"/>
      <c r="K95" s="351"/>
      <c r="L95" s="352"/>
      <c r="M95" s="240">
        <f>+'11+'!O668</f>
        <v>1</v>
      </c>
      <c r="N95" s="240">
        <f>+'11+'!P668</f>
        <v>6</v>
      </c>
      <c r="O95" s="240" t="str">
        <f>+'11+'!Q668</f>
        <v>8900000190</v>
      </c>
      <c r="P95" s="240" t="str">
        <f>+'11+'!R668</f>
        <v>200</v>
      </c>
      <c r="Q95" s="353"/>
      <c r="R95" s="354"/>
      <c r="S95" s="397">
        <f>+'11+'!U668</f>
        <v>1008.1</v>
      </c>
      <c r="T95" s="398">
        <f>+'11+'!V668</f>
        <v>146.48626000000002</v>
      </c>
      <c r="U95" s="257">
        <f t="shared" si="1"/>
        <v>14.530925503422282</v>
      </c>
    </row>
    <row r="96" spans="1:21" s="153" customFormat="1" ht="21.75" customHeight="1" x14ac:dyDescent="0.2">
      <c r="A96" s="155"/>
      <c r="B96" s="351" t="str">
        <f>+'11+'!B669:M669</f>
        <v>Иные закупки товаров, работ и услуг для обеспечения государственных (муниципальных) нужд</v>
      </c>
      <c r="C96" s="351"/>
      <c r="D96" s="351"/>
      <c r="E96" s="351"/>
      <c r="F96" s="351"/>
      <c r="G96" s="351"/>
      <c r="H96" s="351"/>
      <c r="I96" s="351"/>
      <c r="J96" s="351"/>
      <c r="K96" s="351"/>
      <c r="L96" s="352"/>
      <c r="M96" s="240">
        <f>+'11+'!O669</f>
        <v>1</v>
      </c>
      <c r="N96" s="240">
        <f>+'11+'!P669</f>
        <v>6</v>
      </c>
      <c r="O96" s="240" t="str">
        <f>+'11+'!Q669</f>
        <v>8900000190</v>
      </c>
      <c r="P96" s="240" t="str">
        <f>+'11+'!R669</f>
        <v>240</v>
      </c>
      <c r="Q96" s="353"/>
      <c r="R96" s="354"/>
      <c r="S96" s="397">
        <f>+'11+'!U669</f>
        <v>1008.1</v>
      </c>
      <c r="T96" s="398">
        <f>+'11+'!V669</f>
        <v>146.48626000000002</v>
      </c>
      <c r="U96" s="257">
        <f t="shared" si="1"/>
        <v>14.530925503422282</v>
      </c>
    </row>
    <row r="97" spans="1:21" s="153" customFormat="1" ht="12.75" customHeight="1" x14ac:dyDescent="0.2">
      <c r="A97" s="155"/>
      <c r="B97" s="351" t="str">
        <f>+'11+'!B670:M670</f>
        <v>Закупка товаров, работ, услуг в сфере информационно-коммуникационных технологий</v>
      </c>
      <c r="C97" s="351"/>
      <c r="D97" s="351"/>
      <c r="E97" s="351"/>
      <c r="F97" s="351"/>
      <c r="G97" s="351"/>
      <c r="H97" s="351"/>
      <c r="I97" s="351"/>
      <c r="J97" s="351"/>
      <c r="K97" s="351"/>
      <c r="L97" s="352"/>
      <c r="M97" s="240">
        <f>+'11+'!O670</f>
        <v>1</v>
      </c>
      <c r="N97" s="240">
        <f>+'11+'!P670</f>
        <v>6</v>
      </c>
      <c r="O97" s="240" t="str">
        <f>+'11+'!Q670</f>
        <v>8900000190</v>
      </c>
      <c r="P97" s="240" t="str">
        <f>+'11+'!R670</f>
        <v>242</v>
      </c>
      <c r="Q97" s="353"/>
      <c r="R97" s="354"/>
      <c r="S97" s="397">
        <f>+'11+'!U670</f>
        <v>637</v>
      </c>
      <c r="T97" s="398">
        <f>+'11+'!V670</f>
        <v>69.017679999999999</v>
      </c>
      <c r="U97" s="257">
        <f t="shared" si="1"/>
        <v>10.834800627943485</v>
      </c>
    </row>
    <row r="98" spans="1:21" s="153" customFormat="1" ht="12.75" customHeight="1" x14ac:dyDescent="0.2">
      <c r="A98" s="155"/>
      <c r="B98" s="351" t="str">
        <f>+'11+'!B671:M671</f>
        <v>Прочая закупка товаров, работ и услуг</v>
      </c>
      <c r="C98" s="351"/>
      <c r="D98" s="351"/>
      <c r="E98" s="351"/>
      <c r="F98" s="351"/>
      <c r="G98" s="351"/>
      <c r="H98" s="351"/>
      <c r="I98" s="351"/>
      <c r="J98" s="351"/>
      <c r="K98" s="351"/>
      <c r="L98" s="352"/>
      <c r="M98" s="240">
        <f>+'11+'!O671</f>
        <v>1</v>
      </c>
      <c r="N98" s="240">
        <f>+'11+'!P671</f>
        <v>6</v>
      </c>
      <c r="O98" s="240" t="str">
        <f>+'11+'!Q671</f>
        <v>8900000190</v>
      </c>
      <c r="P98" s="240" t="str">
        <f>+'11+'!R671</f>
        <v>244</v>
      </c>
      <c r="Q98" s="353"/>
      <c r="R98" s="354"/>
      <c r="S98" s="397">
        <f>+'11+'!U671</f>
        <v>371.1</v>
      </c>
      <c r="T98" s="398">
        <f>+'11+'!V671</f>
        <v>77.468580000000003</v>
      </c>
      <c r="U98" s="257">
        <f t="shared" si="1"/>
        <v>20.875392077607113</v>
      </c>
    </row>
    <row r="99" spans="1:21" s="153" customFormat="1" ht="12.75" customHeight="1" x14ac:dyDescent="0.2">
      <c r="A99" s="155"/>
      <c r="B99" s="351" t="str">
        <f>+'11+'!B672:M672</f>
        <v>Иные бюджетные ассигнования</v>
      </c>
      <c r="C99" s="351"/>
      <c r="D99" s="351"/>
      <c r="E99" s="351"/>
      <c r="F99" s="351"/>
      <c r="G99" s="351"/>
      <c r="H99" s="351"/>
      <c r="I99" s="351"/>
      <c r="J99" s="351"/>
      <c r="K99" s="351"/>
      <c r="L99" s="352"/>
      <c r="M99" s="240">
        <f>+'11+'!O672</f>
        <v>1</v>
      </c>
      <c r="N99" s="240">
        <f>+'11+'!P672</f>
        <v>6</v>
      </c>
      <c r="O99" s="240" t="str">
        <f>+'11+'!Q672</f>
        <v>8900000190</v>
      </c>
      <c r="P99" s="240" t="str">
        <f>+'11+'!R672</f>
        <v>800</v>
      </c>
      <c r="Q99" s="353"/>
      <c r="R99" s="354"/>
      <c r="S99" s="397">
        <f>+'11+'!U672</f>
        <v>182.5</v>
      </c>
      <c r="T99" s="398">
        <f>+'11+'!V672</f>
        <v>0.51800000000000002</v>
      </c>
      <c r="U99" s="257">
        <f t="shared" si="1"/>
        <v>0.28383561643835614</v>
      </c>
    </row>
    <row r="100" spans="1:21" s="153" customFormat="1" ht="21.75" customHeight="1" x14ac:dyDescent="0.2">
      <c r="A100" s="155"/>
      <c r="B100" s="351" t="str">
        <f>+'11+'!B673:M673</f>
        <v>Уплата налогов, сборов и иных платежей</v>
      </c>
      <c r="C100" s="351"/>
      <c r="D100" s="351"/>
      <c r="E100" s="351"/>
      <c r="F100" s="351"/>
      <c r="G100" s="351"/>
      <c r="H100" s="351"/>
      <c r="I100" s="351"/>
      <c r="J100" s="351"/>
      <c r="K100" s="351"/>
      <c r="L100" s="352"/>
      <c r="M100" s="240">
        <f>+'11+'!O673</f>
        <v>1</v>
      </c>
      <c r="N100" s="240">
        <f>+'11+'!P673</f>
        <v>6</v>
      </c>
      <c r="O100" s="240" t="str">
        <f>+'11+'!Q673</f>
        <v>8900000190</v>
      </c>
      <c r="P100" s="240" t="str">
        <f>+'11+'!R673</f>
        <v>850</v>
      </c>
      <c r="Q100" s="353"/>
      <c r="R100" s="354"/>
      <c r="S100" s="397">
        <f>+'11+'!U673</f>
        <v>182.5</v>
      </c>
      <c r="T100" s="398">
        <f>+'11+'!V673</f>
        <v>0.51800000000000002</v>
      </c>
      <c r="U100" s="257">
        <f t="shared" si="1"/>
        <v>0.28383561643835614</v>
      </c>
    </row>
    <row r="101" spans="1:21" s="153" customFormat="1" ht="12.75" customHeight="1" x14ac:dyDescent="0.2">
      <c r="A101" s="155"/>
      <c r="B101" s="351" t="str">
        <f>+'11+'!B674:M674</f>
        <v>Уплата налога на имущество организаций и земельного налога</v>
      </c>
      <c r="C101" s="351"/>
      <c r="D101" s="351"/>
      <c r="E101" s="351"/>
      <c r="F101" s="351"/>
      <c r="G101" s="351"/>
      <c r="H101" s="351"/>
      <c r="I101" s="351"/>
      <c r="J101" s="351"/>
      <c r="K101" s="351"/>
      <c r="L101" s="352"/>
      <c r="M101" s="240">
        <f>+'11+'!O674</f>
        <v>1</v>
      </c>
      <c r="N101" s="240">
        <f>+'11+'!P674</f>
        <v>6</v>
      </c>
      <c r="O101" s="240" t="str">
        <f>+'11+'!Q674</f>
        <v>8900000190</v>
      </c>
      <c r="P101" s="240" t="str">
        <f>+'11+'!R674</f>
        <v>851</v>
      </c>
      <c r="Q101" s="353"/>
      <c r="R101" s="354"/>
      <c r="S101" s="397">
        <f>+'11+'!U674</f>
        <v>5</v>
      </c>
      <c r="T101" s="398">
        <f>+'11+'!V674</f>
        <v>0</v>
      </c>
      <c r="U101" s="257">
        <f t="shared" si="1"/>
        <v>0</v>
      </c>
    </row>
    <row r="102" spans="1:21" s="153" customFormat="1" ht="12.75" customHeight="1" x14ac:dyDescent="0.2">
      <c r="A102" s="155"/>
      <c r="B102" s="351" t="str">
        <f>+'11+'!B675:M675</f>
        <v>Уплата прочих налогов, сборов</v>
      </c>
      <c r="C102" s="351"/>
      <c r="D102" s="351"/>
      <c r="E102" s="351"/>
      <c r="F102" s="351"/>
      <c r="G102" s="351"/>
      <c r="H102" s="351"/>
      <c r="I102" s="351"/>
      <c r="J102" s="351"/>
      <c r="K102" s="351"/>
      <c r="L102" s="352"/>
      <c r="M102" s="240">
        <f>+'11+'!O675</f>
        <v>1</v>
      </c>
      <c r="N102" s="240">
        <f>+'11+'!P675</f>
        <v>6</v>
      </c>
      <c r="O102" s="240" t="str">
        <f>+'11+'!Q675</f>
        <v>8900000190</v>
      </c>
      <c r="P102" s="240" t="str">
        <f>+'11+'!R675</f>
        <v>852</v>
      </c>
      <c r="Q102" s="353"/>
      <c r="R102" s="354"/>
      <c r="S102" s="397">
        <f>+'11+'!U675</f>
        <v>3</v>
      </c>
      <c r="T102" s="398">
        <f>+'11+'!V675</f>
        <v>0.51800000000000002</v>
      </c>
      <c r="U102" s="257">
        <f t="shared" si="1"/>
        <v>17.266666666666666</v>
      </c>
    </row>
    <row r="103" spans="1:21" s="153" customFormat="1" ht="42.75" customHeight="1" x14ac:dyDescent="0.2">
      <c r="A103" s="155"/>
      <c r="B103" s="351" t="str">
        <f>+'11+'!B676:M676</f>
        <v>Уплата иных платежей</v>
      </c>
      <c r="C103" s="351"/>
      <c r="D103" s="351"/>
      <c r="E103" s="351"/>
      <c r="F103" s="351"/>
      <c r="G103" s="351"/>
      <c r="H103" s="351"/>
      <c r="I103" s="351"/>
      <c r="J103" s="351"/>
      <c r="K103" s="351"/>
      <c r="L103" s="352"/>
      <c r="M103" s="240">
        <f>+'11+'!O676</f>
        <v>1</v>
      </c>
      <c r="N103" s="240">
        <f>+'11+'!P676</f>
        <v>6</v>
      </c>
      <c r="O103" s="240" t="str">
        <f>+'11+'!Q676</f>
        <v>8900000190</v>
      </c>
      <c r="P103" s="240" t="str">
        <f>+'11+'!R676</f>
        <v>853</v>
      </c>
      <c r="Q103" s="353"/>
      <c r="R103" s="354"/>
      <c r="S103" s="397">
        <f>+'11+'!U676</f>
        <v>174.5</v>
      </c>
      <c r="T103" s="398">
        <f>+'11+'!V676</f>
        <v>0</v>
      </c>
      <c r="U103" s="257">
        <f t="shared" si="1"/>
        <v>0</v>
      </c>
    </row>
    <row r="104" spans="1:21" s="153" customFormat="1" ht="53.25" customHeight="1" x14ac:dyDescent="0.2">
      <c r="A104" s="155"/>
      <c r="B104" s="351" t="str">
        <f>+'11+'!B677:M677</f>
        <v>Обеспечение деятельности органов местного самоуправления (Иные выплаты персоналу муниципальных органов, за исключением фонда оплаты труда)</v>
      </c>
      <c r="C104" s="351"/>
      <c r="D104" s="351"/>
      <c r="E104" s="351"/>
      <c r="F104" s="351"/>
      <c r="G104" s="351"/>
      <c r="H104" s="351"/>
      <c r="I104" s="351"/>
      <c r="J104" s="351"/>
      <c r="K104" s="351"/>
      <c r="L104" s="352"/>
      <c r="M104" s="240">
        <f>+'11+'!O677</f>
        <v>1</v>
      </c>
      <c r="N104" s="240">
        <f>+'11+'!P677</f>
        <v>6</v>
      </c>
      <c r="O104" s="240" t="str">
        <f>+'11+'!Q677</f>
        <v>8900000870</v>
      </c>
      <c r="P104" s="240">
        <f>+'11+'!R677</f>
        <v>0</v>
      </c>
      <c r="Q104" s="353"/>
      <c r="R104" s="354"/>
      <c r="S104" s="397">
        <f>+'11+'!U677</f>
        <v>37</v>
      </c>
      <c r="T104" s="398">
        <f>+'11+'!V677</f>
        <v>0</v>
      </c>
      <c r="U104" s="257">
        <f t="shared" si="1"/>
        <v>0</v>
      </c>
    </row>
    <row r="105" spans="1:21" s="153" customFormat="1" ht="21.75" customHeight="1" x14ac:dyDescent="0.2">
      <c r="A105" s="155"/>
      <c r="B105" s="351" t="str">
        <f>+'11+'!B678:M678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05" s="351"/>
      <c r="D105" s="351"/>
      <c r="E105" s="351"/>
      <c r="F105" s="351"/>
      <c r="G105" s="351"/>
      <c r="H105" s="351"/>
      <c r="I105" s="351"/>
      <c r="J105" s="351"/>
      <c r="K105" s="351"/>
      <c r="L105" s="352"/>
      <c r="M105" s="240">
        <f>+'11+'!O678</f>
        <v>1</v>
      </c>
      <c r="N105" s="240">
        <f>+'11+'!P678</f>
        <v>6</v>
      </c>
      <c r="O105" s="240" t="str">
        <f>+'11+'!Q678</f>
        <v>8900000870</v>
      </c>
      <c r="P105" s="240" t="str">
        <f>+'11+'!R678</f>
        <v>100</v>
      </c>
      <c r="Q105" s="353"/>
      <c r="R105" s="354"/>
      <c r="S105" s="397">
        <f>+'11+'!U678</f>
        <v>37</v>
      </c>
      <c r="T105" s="398">
        <f>+'11+'!V678</f>
        <v>0</v>
      </c>
      <c r="U105" s="257">
        <f t="shared" si="1"/>
        <v>0</v>
      </c>
    </row>
    <row r="106" spans="1:21" s="153" customFormat="1" ht="32.25" customHeight="1" x14ac:dyDescent="0.2">
      <c r="A106" s="155"/>
      <c r="B106" s="351" t="str">
        <f>+'11+'!B679:M679</f>
        <v>Расходы на выплаты персоналу государственных (муниципальных) органов</v>
      </c>
      <c r="C106" s="351"/>
      <c r="D106" s="351"/>
      <c r="E106" s="351"/>
      <c r="F106" s="351"/>
      <c r="G106" s="351"/>
      <c r="H106" s="351"/>
      <c r="I106" s="351"/>
      <c r="J106" s="351"/>
      <c r="K106" s="351"/>
      <c r="L106" s="352"/>
      <c r="M106" s="240">
        <f>+'11+'!O679</f>
        <v>1</v>
      </c>
      <c r="N106" s="240">
        <f>+'11+'!P679</f>
        <v>6</v>
      </c>
      <c r="O106" s="240" t="str">
        <f>+'11+'!Q679</f>
        <v>8900000870</v>
      </c>
      <c r="P106" s="240" t="str">
        <f>+'11+'!R679</f>
        <v>120</v>
      </c>
      <c r="Q106" s="353"/>
      <c r="R106" s="354"/>
      <c r="S106" s="397">
        <f>+'11+'!U679</f>
        <v>37</v>
      </c>
      <c r="T106" s="398">
        <f>+'11+'!V679</f>
        <v>0</v>
      </c>
      <c r="U106" s="257">
        <f t="shared" si="1"/>
        <v>0</v>
      </c>
    </row>
    <row r="107" spans="1:21" s="153" customFormat="1" ht="32.25" customHeight="1" x14ac:dyDescent="0.2">
      <c r="A107" s="155"/>
      <c r="B107" s="351" t="str">
        <f>+'11+'!B680:M680</f>
        <v>Иные выплаты персоналу государственных (муниципальных) органов, за исключением фонда оплаты труда</v>
      </c>
      <c r="C107" s="351"/>
      <c r="D107" s="351"/>
      <c r="E107" s="351"/>
      <c r="F107" s="351"/>
      <c r="G107" s="351"/>
      <c r="H107" s="351"/>
      <c r="I107" s="351"/>
      <c r="J107" s="351"/>
      <c r="K107" s="351"/>
      <c r="L107" s="352"/>
      <c r="M107" s="240">
        <f>+'11+'!O680</f>
        <v>1</v>
      </c>
      <c r="N107" s="240">
        <f>+'11+'!P680</f>
        <v>6</v>
      </c>
      <c r="O107" s="240" t="str">
        <f>+'11+'!Q680</f>
        <v>8900000870</v>
      </c>
      <c r="P107" s="240" t="str">
        <f>+'11+'!R680</f>
        <v>122</v>
      </c>
      <c r="Q107" s="240">
        <f>+'11+'!S680</f>
        <v>0</v>
      </c>
      <c r="R107" s="240">
        <f>+'11+'!T680</f>
        <v>0</v>
      </c>
      <c r="S107" s="397">
        <f>+'11+'!U680</f>
        <v>37</v>
      </c>
      <c r="T107" s="398">
        <f>+'11+'!V680</f>
        <v>0</v>
      </c>
      <c r="U107" s="257">
        <f t="shared" si="1"/>
        <v>0</v>
      </c>
    </row>
    <row r="108" spans="1:21" s="153" customFormat="1" ht="32.25" customHeight="1" x14ac:dyDescent="0.2">
      <c r="A108" s="155"/>
      <c r="B108" s="351" t="str">
        <f>+'11+'!B384:M384</f>
        <v>Обеспечение деятельности органов местного самоуправления, осуществляющих функции финансового (финансово-бюджетного) надзора (контроля)</v>
      </c>
      <c r="C108" s="351"/>
      <c r="D108" s="351"/>
      <c r="E108" s="351"/>
      <c r="F108" s="351"/>
      <c r="G108" s="351"/>
      <c r="H108" s="351"/>
      <c r="I108" s="351"/>
      <c r="J108" s="351"/>
      <c r="K108" s="351"/>
      <c r="L108" s="352"/>
      <c r="M108" s="240">
        <f>+'11+'!O384</f>
        <v>1</v>
      </c>
      <c r="N108" s="240">
        <f>+'11+'!P384</f>
        <v>6</v>
      </c>
      <c r="O108" s="240" t="str">
        <f>+'11+'!Q384</f>
        <v>9300000000</v>
      </c>
      <c r="P108" s="240">
        <f>+'11+'!R384</f>
        <v>0</v>
      </c>
      <c r="Q108" s="353"/>
      <c r="R108" s="354"/>
      <c r="S108" s="397">
        <f>+'11+'!U384</f>
        <v>1537.8389999999999</v>
      </c>
      <c r="T108" s="398">
        <f>+'11+'!V384</f>
        <v>453.86096999999995</v>
      </c>
      <c r="U108" s="257">
        <f t="shared" si="1"/>
        <v>29.512905447189201</v>
      </c>
    </row>
    <row r="109" spans="1:21" s="153" customFormat="1" ht="53.25" customHeight="1" x14ac:dyDescent="0.2">
      <c r="A109" s="155"/>
      <c r="B109" s="351" t="str">
        <f>+'11+'!B385:M385</f>
        <v>Функционирование контрольно-счетных органов (Расходы на выплаты персоналу в целях обеспечения выполнения функций муниципальными органами)</v>
      </c>
      <c r="C109" s="351"/>
      <c r="D109" s="351"/>
      <c r="E109" s="351"/>
      <c r="F109" s="351"/>
      <c r="G109" s="351"/>
      <c r="H109" s="351"/>
      <c r="I109" s="351"/>
      <c r="J109" s="351"/>
      <c r="K109" s="351"/>
      <c r="L109" s="352"/>
      <c r="M109" s="240">
        <f>+'11+'!O385</f>
        <v>1</v>
      </c>
      <c r="N109" s="240">
        <f>+'11+'!P385</f>
        <v>6</v>
      </c>
      <c r="O109" s="240" t="str">
        <f>+'11+'!Q385</f>
        <v>9300000110</v>
      </c>
      <c r="P109" s="240">
        <f>+'11+'!R385</f>
        <v>0</v>
      </c>
      <c r="Q109" s="353"/>
      <c r="R109" s="354"/>
      <c r="S109" s="397">
        <f>+'11+'!U385</f>
        <v>786.44399999999996</v>
      </c>
      <c r="T109" s="398">
        <f>+'11+'!V385</f>
        <v>182.02665999999999</v>
      </c>
      <c r="U109" s="257">
        <f t="shared" si="1"/>
        <v>23.145533566280626</v>
      </c>
    </row>
    <row r="110" spans="1:21" s="153" customFormat="1" ht="21.75" customHeight="1" x14ac:dyDescent="0.2">
      <c r="A110" s="155"/>
      <c r="B110" s="351" t="str">
        <f>+'11+'!B386:M386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10" s="351"/>
      <c r="D110" s="351"/>
      <c r="E110" s="351"/>
      <c r="F110" s="351"/>
      <c r="G110" s="351"/>
      <c r="H110" s="351"/>
      <c r="I110" s="351"/>
      <c r="J110" s="351"/>
      <c r="K110" s="351"/>
      <c r="L110" s="352"/>
      <c r="M110" s="240">
        <f>+'11+'!O386</f>
        <v>1</v>
      </c>
      <c r="N110" s="240">
        <f>+'11+'!P386</f>
        <v>6</v>
      </c>
      <c r="O110" s="240" t="str">
        <f>+'11+'!Q386</f>
        <v>9300000110</v>
      </c>
      <c r="P110" s="240" t="str">
        <f>+'11+'!R386</f>
        <v>100</v>
      </c>
      <c r="Q110" s="353"/>
      <c r="R110" s="354"/>
      <c r="S110" s="397">
        <f>+'11+'!U386</f>
        <v>786.44399999999996</v>
      </c>
      <c r="T110" s="398">
        <f>+'11+'!V386</f>
        <v>182.02665999999999</v>
      </c>
      <c r="U110" s="257">
        <f t="shared" si="1"/>
        <v>23.145533566280626</v>
      </c>
    </row>
    <row r="111" spans="1:21" s="153" customFormat="1" ht="21.75" customHeight="1" x14ac:dyDescent="0.2">
      <c r="A111" s="155"/>
      <c r="B111" s="351" t="str">
        <f>+'11+'!B387:M387</f>
        <v>Расходы на выплаты персоналу государственных (муниципальных) органов</v>
      </c>
      <c r="C111" s="351"/>
      <c r="D111" s="351"/>
      <c r="E111" s="351"/>
      <c r="F111" s="351"/>
      <c r="G111" s="351"/>
      <c r="H111" s="351"/>
      <c r="I111" s="351"/>
      <c r="J111" s="351"/>
      <c r="K111" s="351"/>
      <c r="L111" s="352"/>
      <c r="M111" s="240">
        <f>+'11+'!O387</f>
        <v>1</v>
      </c>
      <c r="N111" s="240">
        <f>+'11+'!P387</f>
        <v>6</v>
      </c>
      <c r="O111" s="240" t="str">
        <f>+'11+'!Q387</f>
        <v>9300000110</v>
      </c>
      <c r="P111" s="240" t="str">
        <f>+'11+'!R387</f>
        <v>120</v>
      </c>
      <c r="Q111" s="353"/>
      <c r="R111" s="354"/>
      <c r="S111" s="397">
        <f>+'11+'!U387</f>
        <v>786.44399999999996</v>
      </c>
      <c r="T111" s="398">
        <f>+'11+'!V387</f>
        <v>182.02665999999999</v>
      </c>
      <c r="U111" s="257">
        <f t="shared" si="1"/>
        <v>23.145533566280626</v>
      </c>
    </row>
    <row r="112" spans="1:21" s="153" customFormat="1" ht="32.25" customHeight="1" x14ac:dyDescent="0.2">
      <c r="A112" s="155"/>
      <c r="B112" s="351" t="str">
        <f>+'11+'!B388:M388</f>
        <v>Фонд оплаты труда государственных (муниципальных) органов</v>
      </c>
      <c r="C112" s="351"/>
      <c r="D112" s="351"/>
      <c r="E112" s="351"/>
      <c r="F112" s="351"/>
      <c r="G112" s="351"/>
      <c r="H112" s="351"/>
      <c r="I112" s="351"/>
      <c r="J112" s="351"/>
      <c r="K112" s="351"/>
      <c r="L112" s="352"/>
      <c r="M112" s="240">
        <f>+'11+'!O388</f>
        <v>1</v>
      </c>
      <c r="N112" s="240">
        <f>+'11+'!P388</f>
        <v>6</v>
      </c>
      <c r="O112" s="240" t="str">
        <f>+'11+'!Q388</f>
        <v>9300000110</v>
      </c>
      <c r="P112" s="240" t="str">
        <f>+'11+'!R388</f>
        <v>121</v>
      </c>
      <c r="Q112" s="353"/>
      <c r="R112" s="354"/>
      <c r="S112" s="397">
        <f>+'11+'!U388</f>
        <v>604.02700000000004</v>
      </c>
      <c r="T112" s="398">
        <f>+'11+'!V388</f>
        <v>139.80542</v>
      </c>
      <c r="U112" s="257">
        <f t="shared" si="1"/>
        <v>23.145558062801825</v>
      </c>
    </row>
    <row r="113" spans="1:21" s="153" customFormat="1" ht="32.25" customHeight="1" x14ac:dyDescent="0.2">
      <c r="A113" s="155"/>
      <c r="B113" s="351" t="str">
        <f>+'11+'!B389:M389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113" s="351"/>
      <c r="D113" s="351"/>
      <c r="E113" s="351"/>
      <c r="F113" s="351"/>
      <c r="G113" s="351"/>
      <c r="H113" s="351"/>
      <c r="I113" s="351"/>
      <c r="J113" s="351"/>
      <c r="K113" s="351"/>
      <c r="L113" s="352"/>
      <c r="M113" s="240">
        <f>+'11+'!O389</f>
        <v>1</v>
      </c>
      <c r="N113" s="240">
        <f>+'11+'!P389</f>
        <v>6</v>
      </c>
      <c r="O113" s="240" t="str">
        <f>+'11+'!Q389</f>
        <v>9300000110</v>
      </c>
      <c r="P113" s="240" t="str">
        <f>+'11+'!R389</f>
        <v>129</v>
      </c>
      <c r="Q113" s="353"/>
      <c r="R113" s="354"/>
      <c r="S113" s="397">
        <f>+'11+'!U389</f>
        <v>182.417</v>
      </c>
      <c r="T113" s="398">
        <f>+'11+'!V389</f>
        <v>42.221240000000002</v>
      </c>
      <c r="U113" s="257">
        <f t="shared" si="1"/>
        <v>23.145452452348191</v>
      </c>
    </row>
    <row r="114" spans="1:21" s="153" customFormat="1" ht="53.25" customHeight="1" x14ac:dyDescent="0.2">
      <c r="A114" s="155"/>
      <c r="B114" s="351" t="str">
        <f>+'11+'!B390:M390</f>
        <v>Функционирование контрольно-счетных органов (Расходы на выплаты персоналу в целях обеспечения выполнения функций муниципальными органами ИНСПЕКТОР)</v>
      </c>
      <c r="C114" s="351"/>
      <c r="D114" s="351"/>
      <c r="E114" s="351"/>
      <c r="F114" s="351"/>
      <c r="G114" s="351"/>
      <c r="H114" s="351"/>
      <c r="I114" s="351"/>
      <c r="J114" s="351"/>
      <c r="K114" s="351"/>
      <c r="L114" s="352"/>
      <c r="M114" s="240">
        <f>+'11+'!O390</f>
        <v>1</v>
      </c>
      <c r="N114" s="240">
        <f>+'11+'!P390</f>
        <v>6</v>
      </c>
      <c r="O114" s="240" t="str">
        <f>+'11+'!Q390</f>
        <v>9300000120</v>
      </c>
      <c r="P114" s="240">
        <f>+'11+'!R390</f>
        <v>0</v>
      </c>
      <c r="Q114" s="353"/>
      <c r="R114" s="354"/>
      <c r="S114" s="397">
        <f>+'11+'!U390</f>
        <v>680.39499999999998</v>
      </c>
      <c r="T114" s="398">
        <f>+'11+'!V390</f>
        <v>268.51704999999998</v>
      </c>
      <c r="U114" s="257">
        <f t="shared" si="1"/>
        <v>39.464877019966345</v>
      </c>
    </row>
    <row r="115" spans="1:21" s="153" customFormat="1" ht="21.75" customHeight="1" x14ac:dyDescent="0.2">
      <c r="A115" s="155"/>
      <c r="B115" s="351" t="str">
        <f>+'11+'!B391:M391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15" s="351"/>
      <c r="D115" s="351"/>
      <c r="E115" s="351"/>
      <c r="F115" s="351"/>
      <c r="G115" s="351"/>
      <c r="H115" s="351"/>
      <c r="I115" s="351"/>
      <c r="J115" s="351"/>
      <c r="K115" s="351"/>
      <c r="L115" s="352"/>
      <c r="M115" s="240">
        <f>+'11+'!O391</f>
        <v>1</v>
      </c>
      <c r="N115" s="240">
        <f>+'11+'!P391</f>
        <v>6</v>
      </c>
      <c r="O115" s="240" t="str">
        <f>+'11+'!Q391</f>
        <v>9300000120</v>
      </c>
      <c r="P115" s="240" t="str">
        <f>+'11+'!R391</f>
        <v>100</v>
      </c>
      <c r="Q115" s="353"/>
      <c r="R115" s="354"/>
      <c r="S115" s="397">
        <f>+'11+'!U391</f>
        <v>680.39499999999998</v>
      </c>
      <c r="T115" s="398">
        <f>+'11+'!V391</f>
        <v>268.51704999999998</v>
      </c>
      <c r="U115" s="257">
        <f t="shared" si="1"/>
        <v>39.464877019966345</v>
      </c>
    </row>
    <row r="116" spans="1:21" s="153" customFormat="1" ht="21.75" customHeight="1" x14ac:dyDescent="0.2">
      <c r="A116" s="155"/>
      <c r="B116" s="351" t="str">
        <f>+'11+'!B392:M392</f>
        <v>Расходы на выплаты персоналу государственных (муниципальных) органов</v>
      </c>
      <c r="C116" s="351"/>
      <c r="D116" s="351"/>
      <c r="E116" s="351"/>
      <c r="F116" s="351"/>
      <c r="G116" s="351"/>
      <c r="H116" s="351"/>
      <c r="I116" s="351"/>
      <c r="J116" s="351"/>
      <c r="K116" s="351"/>
      <c r="L116" s="352"/>
      <c r="M116" s="240">
        <f>+'11+'!O392</f>
        <v>1</v>
      </c>
      <c r="N116" s="240">
        <f>+'11+'!P392</f>
        <v>6</v>
      </c>
      <c r="O116" s="240" t="str">
        <f>+'11+'!Q392</f>
        <v>9300000120</v>
      </c>
      <c r="P116" s="240" t="str">
        <f>+'11+'!R392</f>
        <v>120</v>
      </c>
      <c r="Q116" s="353"/>
      <c r="R116" s="354"/>
      <c r="S116" s="397">
        <f>+'11+'!U392</f>
        <v>680.39499999999998</v>
      </c>
      <c r="T116" s="398">
        <f>+'11+'!V392</f>
        <v>268.51704999999998</v>
      </c>
      <c r="U116" s="257">
        <f t="shared" si="1"/>
        <v>39.464877019966345</v>
      </c>
    </row>
    <row r="117" spans="1:21" s="153" customFormat="1" ht="32.25" customHeight="1" x14ac:dyDescent="0.2">
      <c r="A117" s="155"/>
      <c r="B117" s="351" t="str">
        <f>+'11+'!B393:M393</f>
        <v>Фонд оплаты труда государственных (муниципальных) органов</v>
      </c>
      <c r="C117" s="351"/>
      <c r="D117" s="351"/>
      <c r="E117" s="351"/>
      <c r="F117" s="351"/>
      <c r="G117" s="351"/>
      <c r="H117" s="351"/>
      <c r="I117" s="351"/>
      <c r="J117" s="351"/>
      <c r="K117" s="351"/>
      <c r="L117" s="352"/>
      <c r="M117" s="240">
        <f>+'11+'!O393</f>
        <v>1</v>
      </c>
      <c r="N117" s="240">
        <f>+'11+'!P393</f>
        <v>6</v>
      </c>
      <c r="O117" s="240" t="str">
        <f>+'11+'!Q393</f>
        <v>9300000120</v>
      </c>
      <c r="P117" s="240" t="str">
        <f>+'11+'!R393</f>
        <v>121</v>
      </c>
      <c r="Q117" s="353"/>
      <c r="R117" s="354"/>
      <c r="S117" s="397">
        <f>+'11+'!U393</f>
        <v>522.577</v>
      </c>
      <c r="T117" s="398">
        <f>+'11+'!V393</f>
        <v>207.15594999999999</v>
      </c>
      <c r="U117" s="257">
        <f t="shared" si="1"/>
        <v>39.64122990487526</v>
      </c>
    </row>
    <row r="118" spans="1:21" s="153" customFormat="1" ht="32.25" customHeight="1" x14ac:dyDescent="0.2">
      <c r="A118" s="155"/>
      <c r="B118" s="351" t="str">
        <f>+'11+'!B394:M394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118" s="351"/>
      <c r="D118" s="351"/>
      <c r="E118" s="351"/>
      <c r="F118" s="351"/>
      <c r="G118" s="351"/>
      <c r="H118" s="351"/>
      <c r="I118" s="351"/>
      <c r="J118" s="351"/>
      <c r="K118" s="351"/>
      <c r="L118" s="352"/>
      <c r="M118" s="240">
        <f>+'11+'!O394</f>
        <v>1</v>
      </c>
      <c r="N118" s="240">
        <f>+'11+'!P394</f>
        <v>6</v>
      </c>
      <c r="O118" s="240" t="str">
        <f>+'11+'!Q394</f>
        <v>9300000120</v>
      </c>
      <c r="P118" s="240" t="str">
        <f>+'11+'!R394</f>
        <v>129</v>
      </c>
      <c r="Q118" s="353"/>
      <c r="R118" s="354"/>
      <c r="S118" s="397">
        <f>+'11+'!U394</f>
        <v>157.81800000000001</v>
      </c>
      <c r="T118" s="398">
        <f>+'11+'!V394</f>
        <v>61.3611</v>
      </c>
      <c r="U118" s="257">
        <f t="shared" si="1"/>
        <v>38.880926130099226</v>
      </c>
    </row>
    <row r="119" spans="1:21" s="153" customFormat="1" ht="21.75" customHeight="1" x14ac:dyDescent="0.2">
      <c r="A119" s="155"/>
      <c r="B119" s="351" t="str">
        <f>+'11+'!B395:M395</f>
        <v>Функционирование контрольно-счетных органов (Закупка товаров, работ и услуг для обеспечения муниципальных нужд)</v>
      </c>
      <c r="C119" s="351"/>
      <c r="D119" s="351"/>
      <c r="E119" s="351"/>
      <c r="F119" s="351"/>
      <c r="G119" s="351"/>
      <c r="H119" s="351"/>
      <c r="I119" s="351"/>
      <c r="J119" s="351"/>
      <c r="K119" s="351"/>
      <c r="L119" s="352"/>
      <c r="M119" s="240">
        <f>+'11+'!O395</f>
        <v>1</v>
      </c>
      <c r="N119" s="240">
        <f>+'11+'!P395</f>
        <v>6</v>
      </c>
      <c r="O119" s="240" t="str">
        <f>+'11+'!Q395</f>
        <v>9300000190</v>
      </c>
      <c r="P119" s="240">
        <f>+'11+'!R395</f>
        <v>0</v>
      </c>
      <c r="Q119" s="353"/>
      <c r="R119" s="354"/>
      <c r="S119" s="397">
        <f>+'11+'!U395</f>
        <v>66</v>
      </c>
      <c r="T119" s="398">
        <f>+'11+'!V395</f>
        <v>3.3172600000000001</v>
      </c>
      <c r="U119" s="257">
        <f t="shared" si="1"/>
        <v>5.0261515151515157</v>
      </c>
    </row>
    <row r="120" spans="1:21" s="153" customFormat="1" ht="21.75" customHeight="1" x14ac:dyDescent="0.2">
      <c r="A120" s="155"/>
      <c r="B120" s="351" t="str">
        <f>+'11+'!B396:M396</f>
        <v>Закупка товаров, работ и услуг для обеспечения государственных (муниципальных) нужд</v>
      </c>
      <c r="C120" s="351"/>
      <c r="D120" s="351"/>
      <c r="E120" s="351"/>
      <c r="F120" s="351"/>
      <c r="G120" s="351"/>
      <c r="H120" s="351"/>
      <c r="I120" s="351"/>
      <c r="J120" s="351"/>
      <c r="K120" s="351"/>
      <c r="L120" s="352"/>
      <c r="M120" s="240">
        <f>+'11+'!O396</f>
        <v>1</v>
      </c>
      <c r="N120" s="240">
        <f>+'11+'!P396</f>
        <v>6</v>
      </c>
      <c r="O120" s="240" t="str">
        <f>+'11+'!Q396</f>
        <v>9300000190</v>
      </c>
      <c r="P120" s="240" t="str">
        <f>+'11+'!R396</f>
        <v>200</v>
      </c>
      <c r="Q120" s="353"/>
      <c r="R120" s="354"/>
      <c r="S120" s="397">
        <f>+'11+'!U396</f>
        <v>66</v>
      </c>
      <c r="T120" s="398">
        <f>+'11+'!V396</f>
        <v>3.3172600000000001</v>
      </c>
      <c r="U120" s="257">
        <f t="shared" si="1"/>
        <v>5.0261515151515157</v>
      </c>
    </row>
    <row r="121" spans="1:21" s="153" customFormat="1" ht="21.75" customHeight="1" x14ac:dyDescent="0.2">
      <c r="A121" s="155"/>
      <c r="B121" s="351" t="str">
        <f>+'11+'!B397:M397</f>
        <v>Иные закупки товаров, работ и услуг для обеспечения государственных (муниципальных) нужд</v>
      </c>
      <c r="C121" s="351"/>
      <c r="D121" s="351"/>
      <c r="E121" s="351"/>
      <c r="F121" s="351"/>
      <c r="G121" s="351"/>
      <c r="H121" s="351"/>
      <c r="I121" s="351"/>
      <c r="J121" s="351"/>
      <c r="K121" s="351"/>
      <c r="L121" s="352"/>
      <c r="M121" s="240">
        <f>+'11+'!O397</f>
        <v>1</v>
      </c>
      <c r="N121" s="240">
        <f>+'11+'!P397</f>
        <v>6</v>
      </c>
      <c r="O121" s="240" t="str">
        <f>+'11+'!Q397</f>
        <v>9300000190</v>
      </c>
      <c r="P121" s="240" t="str">
        <f>+'11+'!R397</f>
        <v>240</v>
      </c>
      <c r="Q121" s="353"/>
      <c r="R121" s="354"/>
      <c r="S121" s="397">
        <f>+'11+'!U397</f>
        <v>66</v>
      </c>
      <c r="T121" s="398">
        <f>+'11+'!V397</f>
        <v>3.3172600000000001</v>
      </c>
      <c r="U121" s="257">
        <f t="shared" si="1"/>
        <v>5.0261515151515157</v>
      </c>
    </row>
    <row r="122" spans="1:21" s="153" customFormat="1" ht="12.75" customHeight="1" x14ac:dyDescent="0.2">
      <c r="A122" s="155"/>
      <c r="B122" s="351" t="str">
        <f>+'11+'!B398:M398</f>
        <v>Закупка товаров, работ, услуг в сфере информационно-коммуникационных технологий</v>
      </c>
      <c r="C122" s="351"/>
      <c r="D122" s="351"/>
      <c r="E122" s="351"/>
      <c r="F122" s="351"/>
      <c r="G122" s="351"/>
      <c r="H122" s="351"/>
      <c r="I122" s="351"/>
      <c r="J122" s="351"/>
      <c r="K122" s="351"/>
      <c r="L122" s="352"/>
      <c r="M122" s="240">
        <f>+'11+'!O398</f>
        <v>1</v>
      </c>
      <c r="N122" s="240">
        <f>+'11+'!P398</f>
        <v>6</v>
      </c>
      <c r="O122" s="240" t="str">
        <f>+'11+'!Q398</f>
        <v>9300000190</v>
      </c>
      <c r="P122" s="240" t="str">
        <f>+'11+'!R398</f>
        <v>242</v>
      </c>
      <c r="Q122" s="353"/>
      <c r="R122" s="354"/>
      <c r="S122" s="397">
        <f>+'11+'!U398</f>
        <v>42.4</v>
      </c>
      <c r="T122" s="398">
        <f>+'11+'!V398</f>
        <v>3.3172600000000001</v>
      </c>
      <c r="U122" s="257">
        <f t="shared" si="1"/>
        <v>7.82372641509434</v>
      </c>
    </row>
    <row r="123" spans="1:21" s="153" customFormat="1" ht="32.25" customHeight="1" x14ac:dyDescent="0.2">
      <c r="A123" s="155"/>
      <c r="B123" s="351" t="str">
        <f>+'11+'!B399:M399</f>
        <v>Прочая закупка товаров, работ и услуг</v>
      </c>
      <c r="C123" s="351"/>
      <c r="D123" s="351"/>
      <c r="E123" s="351"/>
      <c r="F123" s="351"/>
      <c r="G123" s="351"/>
      <c r="H123" s="351"/>
      <c r="I123" s="351"/>
      <c r="J123" s="351"/>
      <c r="K123" s="351"/>
      <c r="L123" s="352"/>
      <c r="M123" s="240">
        <f>+'11+'!O399</f>
        <v>1</v>
      </c>
      <c r="N123" s="240">
        <f>+'11+'!P399</f>
        <v>6</v>
      </c>
      <c r="O123" s="240" t="str">
        <f>+'11+'!Q399</f>
        <v>9300000190</v>
      </c>
      <c r="P123" s="240" t="str">
        <f>+'11+'!R399</f>
        <v>244</v>
      </c>
      <c r="Q123" s="353"/>
      <c r="R123" s="354"/>
      <c r="S123" s="397">
        <f>+'11+'!U399</f>
        <v>23.6</v>
      </c>
      <c r="T123" s="398">
        <f>+'11+'!V399</f>
        <v>0</v>
      </c>
      <c r="U123" s="257">
        <f t="shared" si="1"/>
        <v>0</v>
      </c>
    </row>
    <row r="124" spans="1:21" s="153" customFormat="1" ht="53.25" customHeight="1" x14ac:dyDescent="0.2">
      <c r="A124" s="155"/>
      <c r="B124" s="351" t="str">
        <f>+'11+'!B400:M400</f>
        <v>Функционирование контрольно-счетных органов (Иные выплаты персоналу муниципальных органов, за исключением фонда оплаты труда)</v>
      </c>
      <c r="C124" s="351"/>
      <c r="D124" s="351"/>
      <c r="E124" s="351"/>
      <c r="F124" s="351"/>
      <c r="G124" s="351"/>
      <c r="H124" s="351"/>
      <c r="I124" s="351"/>
      <c r="J124" s="351"/>
      <c r="K124" s="351"/>
      <c r="L124" s="352"/>
      <c r="M124" s="240">
        <f>+'11+'!O400</f>
        <v>1</v>
      </c>
      <c r="N124" s="240">
        <f>+'11+'!P400</f>
        <v>6</v>
      </c>
      <c r="O124" s="240" t="str">
        <f>+'11+'!Q400</f>
        <v>9300000870</v>
      </c>
      <c r="P124" s="240">
        <f>+'11+'!R400</f>
        <v>0</v>
      </c>
      <c r="Q124" s="353"/>
      <c r="R124" s="354"/>
      <c r="S124" s="397">
        <f>+'11+'!U400</f>
        <v>5</v>
      </c>
      <c r="T124" s="398">
        <f>+'11+'!V400</f>
        <v>0</v>
      </c>
      <c r="U124" s="257">
        <f t="shared" si="1"/>
        <v>0</v>
      </c>
    </row>
    <row r="125" spans="1:21" s="153" customFormat="1" ht="21.75" customHeight="1" x14ac:dyDescent="0.2">
      <c r="A125" s="155"/>
      <c r="B125" s="351" t="str">
        <f>+'11+'!B401:M401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25" s="351"/>
      <c r="D125" s="351"/>
      <c r="E125" s="351"/>
      <c r="F125" s="351"/>
      <c r="G125" s="351"/>
      <c r="H125" s="351"/>
      <c r="I125" s="351"/>
      <c r="J125" s="351"/>
      <c r="K125" s="351"/>
      <c r="L125" s="352"/>
      <c r="M125" s="240">
        <f>+'11+'!O401</f>
        <v>1</v>
      </c>
      <c r="N125" s="240">
        <f>+'11+'!P401</f>
        <v>6</v>
      </c>
      <c r="O125" s="240" t="str">
        <f>+'11+'!Q401</f>
        <v>9300000870</v>
      </c>
      <c r="P125" s="240" t="str">
        <f>+'11+'!R401</f>
        <v>100</v>
      </c>
      <c r="Q125" s="353"/>
      <c r="R125" s="354"/>
      <c r="S125" s="397">
        <f>+'11+'!U401</f>
        <v>5</v>
      </c>
      <c r="T125" s="398">
        <f>+'11+'!V401</f>
        <v>0</v>
      </c>
      <c r="U125" s="257">
        <f t="shared" si="1"/>
        <v>0</v>
      </c>
    </row>
    <row r="126" spans="1:21" s="153" customFormat="1" ht="32.25" customHeight="1" x14ac:dyDescent="0.2">
      <c r="A126" s="155"/>
      <c r="B126" s="351" t="str">
        <f>+'11+'!B402:M402</f>
        <v>Расходы на выплаты персоналу государственных (муниципальных) органов</v>
      </c>
      <c r="C126" s="351"/>
      <c r="D126" s="351"/>
      <c r="E126" s="351"/>
      <c r="F126" s="351"/>
      <c r="G126" s="351"/>
      <c r="H126" s="351"/>
      <c r="I126" s="351"/>
      <c r="J126" s="351"/>
      <c r="K126" s="351"/>
      <c r="L126" s="352"/>
      <c r="M126" s="240">
        <f>+'11+'!O402</f>
        <v>1</v>
      </c>
      <c r="N126" s="240">
        <f>+'11+'!P402</f>
        <v>6</v>
      </c>
      <c r="O126" s="240" t="str">
        <f>+'11+'!Q402</f>
        <v>9300000870</v>
      </c>
      <c r="P126" s="240" t="str">
        <f>+'11+'!R402</f>
        <v>120</v>
      </c>
      <c r="Q126" s="353"/>
      <c r="R126" s="354"/>
      <c r="S126" s="397">
        <f>+'11+'!U402</f>
        <v>5</v>
      </c>
      <c r="T126" s="398">
        <f>+'11+'!V402</f>
        <v>0</v>
      </c>
      <c r="U126" s="257">
        <f t="shared" si="1"/>
        <v>0</v>
      </c>
    </row>
    <row r="127" spans="1:21" s="153" customFormat="1" ht="12.75" customHeight="1" x14ac:dyDescent="0.25">
      <c r="A127" s="155"/>
      <c r="B127" s="351" t="str">
        <f>+'11+'!B403:M403</f>
        <v>Иные выплаты персоналу государственных (муниципальных) органов, за исключением фонда оплаты труда</v>
      </c>
      <c r="C127" s="351"/>
      <c r="D127" s="351"/>
      <c r="E127" s="351"/>
      <c r="F127" s="351"/>
      <c r="G127" s="351"/>
      <c r="H127" s="351"/>
      <c r="I127" s="351"/>
      <c r="J127" s="351"/>
      <c r="K127" s="351"/>
      <c r="L127" s="352"/>
      <c r="M127" s="240">
        <f>+'11+'!O403</f>
        <v>1</v>
      </c>
      <c r="N127" s="240">
        <f>+'11+'!P403</f>
        <v>6</v>
      </c>
      <c r="O127" s="240" t="str">
        <f>+'11+'!Q403</f>
        <v>9300000870</v>
      </c>
      <c r="P127" s="240" t="str">
        <f>+'11+'!R403</f>
        <v>122</v>
      </c>
      <c r="Q127" s="355"/>
      <c r="R127" s="356"/>
      <c r="S127" s="397">
        <f>+'11+'!U403</f>
        <v>5</v>
      </c>
      <c r="T127" s="398">
        <f>+'11+'!V403</f>
        <v>0</v>
      </c>
      <c r="U127" s="257">
        <f t="shared" si="1"/>
        <v>0</v>
      </c>
    </row>
    <row r="128" spans="1:21" s="153" customFormat="1" ht="21.75" customHeight="1" x14ac:dyDescent="0.2">
      <c r="A128" s="155"/>
      <c r="B128" s="351" t="str">
        <f>+'11+'!B442:M442</f>
        <v>Резервные фонды</v>
      </c>
      <c r="C128" s="351"/>
      <c r="D128" s="351"/>
      <c r="E128" s="351"/>
      <c r="F128" s="351"/>
      <c r="G128" s="351"/>
      <c r="H128" s="351"/>
      <c r="I128" s="351"/>
      <c r="J128" s="351"/>
      <c r="K128" s="351"/>
      <c r="L128" s="352"/>
      <c r="M128" s="240">
        <f>+'11+'!O442</f>
        <v>1</v>
      </c>
      <c r="N128" s="240">
        <f>+'11+'!P442</f>
        <v>11</v>
      </c>
      <c r="O128" s="240">
        <f>+'11+'!Q442</f>
        <v>0</v>
      </c>
      <c r="P128" s="240">
        <f>+'11+'!R442</f>
        <v>0</v>
      </c>
      <c r="Q128" s="353"/>
      <c r="R128" s="354"/>
      <c r="S128" s="397">
        <f>+'11+'!U442</f>
        <v>200</v>
      </c>
      <c r="T128" s="399">
        <f>+'11+'!V442</f>
        <v>0</v>
      </c>
      <c r="U128" s="257">
        <f t="shared" si="1"/>
        <v>0</v>
      </c>
    </row>
    <row r="129" spans="1:21" s="153" customFormat="1" ht="12.75" customHeight="1" x14ac:dyDescent="0.2">
      <c r="A129" s="155"/>
      <c r="B129" s="351" t="str">
        <f>+'11+'!B443:M443</f>
        <v>Непрограммные расходы по предоставлению межбюджетных трансфертов и резервные фонды</v>
      </c>
      <c r="C129" s="351"/>
      <c r="D129" s="351"/>
      <c r="E129" s="351"/>
      <c r="F129" s="351"/>
      <c r="G129" s="351"/>
      <c r="H129" s="351"/>
      <c r="I129" s="351"/>
      <c r="J129" s="351"/>
      <c r="K129" s="351"/>
      <c r="L129" s="352"/>
      <c r="M129" s="240">
        <f>+'11+'!O443</f>
        <v>1</v>
      </c>
      <c r="N129" s="240">
        <f>+'11+'!P443</f>
        <v>11</v>
      </c>
      <c r="O129" s="240" t="str">
        <f>+'11+'!Q443</f>
        <v>9700000000</v>
      </c>
      <c r="P129" s="240">
        <f>+'11+'!R443</f>
        <v>0</v>
      </c>
      <c r="Q129" s="353"/>
      <c r="R129" s="354"/>
      <c r="S129" s="397">
        <f>+'11+'!U443</f>
        <v>200</v>
      </c>
      <c r="T129" s="399">
        <f>+'11+'!V443</f>
        <v>0</v>
      </c>
      <c r="U129" s="257">
        <f t="shared" si="1"/>
        <v>0</v>
      </c>
    </row>
    <row r="130" spans="1:21" s="153" customFormat="1" ht="12.75" customHeight="1" x14ac:dyDescent="0.2">
      <c r="A130" s="155"/>
      <c r="B130" s="351" t="str">
        <f>+'11+'!B444:M444</f>
        <v>Резервный фонд администрации Овюрского кожууна</v>
      </c>
      <c r="C130" s="351"/>
      <c r="D130" s="351"/>
      <c r="E130" s="351"/>
      <c r="F130" s="351"/>
      <c r="G130" s="351"/>
      <c r="H130" s="351"/>
      <c r="I130" s="351"/>
      <c r="J130" s="351"/>
      <c r="K130" s="351"/>
      <c r="L130" s="352"/>
      <c r="M130" s="240">
        <f>+'11+'!O444</f>
        <v>1</v>
      </c>
      <c r="N130" s="240">
        <f>+'11+'!P444</f>
        <v>11</v>
      </c>
      <c r="O130" s="240" t="str">
        <f>+'11+'!Q444</f>
        <v>9700004000</v>
      </c>
      <c r="P130" s="240">
        <f>+'11+'!R444</f>
        <v>0</v>
      </c>
      <c r="Q130" s="353"/>
      <c r="R130" s="354"/>
      <c r="S130" s="397">
        <f>+'11+'!U444</f>
        <v>200</v>
      </c>
      <c r="T130" s="399">
        <f>+'11+'!V444</f>
        <v>0</v>
      </c>
      <c r="U130" s="257">
        <f t="shared" si="1"/>
        <v>0</v>
      </c>
    </row>
    <row r="131" spans="1:21" s="153" customFormat="1" ht="12.75" customHeight="1" x14ac:dyDescent="0.2">
      <c r="A131" s="155"/>
      <c r="B131" s="351" t="str">
        <f>+'11+'!B445:M445</f>
        <v>Иные бюджетные ассигнования</v>
      </c>
      <c r="C131" s="351"/>
      <c r="D131" s="351"/>
      <c r="E131" s="351"/>
      <c r="F131" s="351"/>
      <c r="G131" s="351"/>
      <c r="H131" s="351"/>
      <c r="I131" s="351"/>
      <c r="J131" s="351"/>
      <c r="K131" s="351"/>
      <c r="L131" s="352"/>
      <c r="M131" s="240">
        <f>+'11+'!O445</f>
        <v>1</v>
      </c>
      <c r="N131" s="240">
        <f>+'11+'!P445</f>
        <v>11</v>
      </c>
      <c r="O131" s="240" t="str">
        <f>+'11+'!Q445</f>
        <v>9700004000</v>
      </c>
      <c r="P131" s="240" t="str">
        <f>+'11+'!R445</f>
        <v>800</v>
      </c>
      <c r="Q131" s="353"/>
      <c r="R131" s="354"/>
      <c r="S131" s="397">
        <f>+'11+'!U445</f>
        <v>200</v>
      </c>
      <c r="T131" s="399">
        <f>+'11+'!V445</f>
        <v>0</v>
      </c>
      <c r="U131" s="257">
        <f t="shared" si="1"/>
        <v>0</v>
      </c>
    </row>
    <row r="132" spans="1:21" s="153" customFormat="1" ht="12.75" customHeight="1" x14ac:dyDescent="0.25">
      <c r="A132" s="155"/>
      <c r="B132" s="351" t="str">
        <f>+'11+'!B446:M446</f>
        <v>Резервные средства</v>
      </c>
      <c r="C132" s="351"/>
      <c r="D132" s="351"/>
      <c r="E132" s="351"/>
      <c r="F132" s="351"/>
      <c r="G132" s="351"/>
      <c r="H132" s="351"/>
      <c r="I132" s="351"/>
      <c r="J132" s="351"/>
      <c r="K132" s="351"/>
      <c r="L132" s="352"/>
      <c r="M132" s="240">
        <f>+'11+'!O446</f>
        <v>1</v>
      </c>
      <c r="N132" s="240">
        <f>+'11+'!P446</f>
        <v>11</v>
      </c>
      <c r="O132" s="240" t="str">
        <f>+'11+'!Q446</f>
        <v>9700004000</v>
      </c>
      <c r="P132" s="240" t="str">
        <f>+'11+'!R446</f>
        <v>870</v>
      </c>
      <c r="Q132" s="355"/>
      <c r="R132" s="356"/>
      <c r="S132" s="397">
        <f>+'11+'!U446</f>
        <v>200</v>
      </c>
      <c r="T132" s="399">
        <f>+'11+'!V446</f>
        <v>0</v>
      </c>
      <c r="U132" s="257">
        <f t="shared" si="1"/>
        <v>0</v>
      </c>
    </row>
    <row r="133" spans="1:21" s="153" customFormat="1" ht="21.75" customHeight="1" x14ac:dyDescent="0.2">
      <c r="A133" s="155"/>
      <c r="B133" s="351" t="str">
        <f>+'11+'!B447:M447</f>
        <v>Другие общегосударственные вопросы</v>
      </c>
      <c r="C133" s="351"/>
      <c r="D133" s="351"/>
      <c r="E133" s="351"/>
      <c r="F133" s="351"/>
      <c r="G133" s="351"/>
      <c r="H133" s="351"/>
      <c r="I133" s="351"/>
      <c r="J133" s="351"/>
      <c r="K133" s="351"/>
      <c r="L133" s="352"/>
      <c r="M133" s="171">
        <f>+'11+'!O447</f>
        <v>1</v>
      </c>
      <c r="N133" s="240">
        <f>+'11+'!P447</f>
        <v>13</v>
      </c>
      <c r="O133" s="240">
        <f>+'11+'!Q447</f>
        <v>0</v>
      </c>
      <c r="P133" s="240">
        <f>+'11+'!R447</f>
        <v>0</v>
      </c>
      <c r="Q133" s="353"/>
      <c r="R133" s="354"/>
      <c r="S133" s="397">
        <f>+S134+S140+S146+S151+S156+S162+S172</f>
        <v>6722.8489999999993</v>
      </c>
      <c r="T133" s="397">
        <f>+T134+T140+T146+T151+T156+T162+T172</f>
        <v>1603.5699</v>
      </c>
      <c r="U133" s="257">
        <f t="shared" si="1"/>
        <v>23.852534840511815</v>
      </c>
    </row>
    <row r="134" spans="1:21" s="153" customFormat="1" ht="12.75" customHeight="1" x14ac:dyDescent="0.2">
      <c r="A134" s="155"/>
      <c r="B134" s="351" t="str">
        <f>+'11+'!B448:M448</f>
        <v>Муниципальная программа "Безопасность Овюрского кожууна на 2016-2018 годы"</v>
      </c>
      <c r="C134" s="351"/>
      <c r="D134" s="351"/>
      <c r="E134" s="351"/>
      <c r="F134" s="351"/>
      <c r="G134" s="351"/>
      <c r="H134" s="351"/>
      <c r="I134" s="351"/>
      <c r="J134" s="351"/>
      <c r="K134" s="351"/>
      <c r="L134" s="352"/>
      <c r="M134" s="240">
        <f>+'11+'!O448</f>
        <v>1</v>
      </c>
      <c r="N134" s="240">
        <f>+'11+'!P448</f>
        <v>13</v>
      </c>
      <c r="O134" s="240" t="str">
        <f>+'11+'!Q448</f>
        <v>0200000000</v>
      </c>
      <c r="P134" s="240">
        <f>+'11+'!R448</f>
        <v>0</v>
      </c>
      <c r="Q134" s="353"/>
      <c r="R134" s="354"/>
      <c r="S134" s="397">
        <f>+'11+'!U448</f>
        <v>111</v>
      </c>
      <c r="T134" s="399">
        <f>+'11+'!V448</f>
        <v>11.17</v>
      </c>
      <c r="U134" s="257">
        <f t="shared" si="1"/>
        <v>10.063063063063064</v>
      </c>
    </row>
    <row r="135" spans="1:21" s="153" customFormat="1" ht="32.25" customHeight="1" x14ac:dyDescent="0.2">
      <c r="A135" s="155"/>
      <c r="B135" s="351" t="str">
        <f>+'11+'!B449:M449</f>
        <v>подпрограмма "Профилактика правонарушений"</v>
      </c>
      <c r="C135" s="351"/>
      <c r="D135" s="351"/>
      <c r="E135" s="351"/>
      <c r="F135" s="351"/>
      <c r="G135" s="351"/>
      <c r="H135" s="351"/>
      <c r="I135" s="351"/>
      <c r="J135" s="351"/>
      <c r="K135" s="351"/>
      <c r="L135" s="352"/>
      <c r="M135" s="240">
        <f>+'11+'!O449</f>
        <v>1</v>
      </c>
      <c r="N135" s="240">
        <f>+'11+'!P449</f>
        <v>13</v>
      </c>
      <c r="O135" s="240" t="str">
        <f>+'11+'!Q449</f>
        <v>0220000000</v>
      </c>
      <c r="P135" s="240">
        <f>+'11+'!R449</f>
        <v>0</v>
      </c>
      <c r="Q135" s="353"/>
      <c r="R135" s="354"/>
      <c r="S135" s="397">
        <f>+'11+'!U449</f>
        <v>111</v>
      </c>
      <c r="T135" s="399">
        <f>+'11+'!V449</f>
        <v>11.17</v>
      </c>
      <c r="U135" s="257">
        <f t="shared" si="1"/>
        <v>10.063063063063064</v>
      </c>
    </row>
    <row r="136" spans="1:21" s="153" customFormat="1" ht="21.75" customHeight="1" x14ac:dyDescent="0.2">
      <c r="A136" s="155"/>
      <c r="B136" s="351" t="str">
        <f>+'11+'!B450:M450</f>
        <v>Основное мероприятие: "Осуществление отдельных государственных полномочий по профилактике безнадзорности и правонарушений несовершеннолетних"</v>
      </c>
      <c r="C136" s="351"/>
      <c r="D136" s="351"/>
      <c r="E136" s="351"/>
      <c r="F136" s="351"/>
      <c r="G136" s="351"/>
      <c r="H136" s="351"/>
      <c r="I136" s="351"/>
      <c r="J136" s="351"/>
      <c r="K136" s="351"/>
      <c r="L136" s="352"/>
      <c r="M136" s="240">
        <f>+'11+'!O450</f>
        <v>1</v>
      </c>
      <c r="N136" s="240">
        <f>+'11+'!P450</f>
        <v>13</v>
      </c>
      <c r="O136" s="240" t="str">
        <f>+'11+'!Q450</f>
        <v>0220104016</v>
      </c>
      <c r="P136" s="240">
        <f>+'11+'!R450</f>
        <v>0</v>
      </c>
      <c r="Q136" s="353"/>
      <c r="R136" s="354"/>
      <c r="S136" s="397">
        <f>+'11+'!U450</f>
        <v>111</v>
      </c>
      <c r="T136" s="399">
        <f>+'11+'!V450</f>
        <v>11.17</v>
      </c>
      <c r="U136" s="257">
        <f t="shared" si="1"/>
        <v>10.063063063063064</v>
      </c>
    </row>
    <row r="137" spans="1:21" s="153" customFormat="1" ht="21.75" customHeight="1" x14ac:dyDescent="0.2">
      <c r="A137" s="155"/>
      <c r="B137" s="351" t="str">
        <f>+'11+'!B451:M451</f>
        <v>Закупка товаров, работ и услуг для обеспечения государственных (муниципальных) нужд</v>
      </c>
      <c r="C137" s="351"/>
      <c r="D137" s="351"/>
      <c r="E137" s="351"/>
      <c r="F137" s="351"/>
      <c r="G137" s="351"/>
      <c r="H137" s="351"/>
      <c r="I137" s="351"/>
      <c r="J137" s="351"/>
      <c r="K137" s="351"/>
      <c r="L137" s="352"/>
      <c r="M137" s="240">
        <f>+'11+'!O451</f>
        <v>1</v>
      </c>
      <c r="N137" s="240">
        <f>+'11+'!P451</f>
        <v>13</v>
      </c>
      <c r="O137" s="240" t="str">
        <f>+'11+'!Q451</f>
        <v>0220104016</v>
      </c>
      <c r="P137" s="240" t="str">
        <f>+'11+'!R451</f>
        <v>200</v>
      </c>
      <c r="Q137" s="353"/>
      <c r="R137" s="354"/>
      <c r="S137" s="397">
        <f>+'11+'!U451</f>
        <v>111</v>
      </c>
      <c r="T137" s="399">
        <f>+'11+'!V451</f>
        <v>11.17</v>
      </c>
      <c r="U137" s="257">
        <f t="shared" si="1"/>
        <v>10.063063063063064</v>
      </c>
    </row>
    <row r="138" spans="1:21" s="153" customFormat="1" ht="12.75" customHeight="1" x14ac:dyDescent="0.2">
      <c r="A138" s="155"/>
      <c r="B138" s="351" t="str">
        <f>+'11+'!B452:M452</f>
        <v>Иные закупки товаров, работ и услуг для обеспечения государственных (муниципальных) нужд</v>
      </c>
      <c r="C138" s="351"/>
      <c r="D138" s="351"/>
      <c r="E138" s="351"/>
      <c r="F138" s="351"/>
      <c r="G138" s="351"/>
      <c r="H138" s="351"/>
      <c r="I138" s="351"/>
      <c r="J138" s="351"/>
      <c r="K138" s="351"/>
      <c r="L138" s="352"/>
      <c r="M138" s="240">
        <f>+'11+'!O452</f>
        <v>1</v>
      </c>
      <c r="N138" s="240">
        <f>+'11+'!P452</f>
        <v>13</v>
      </c>
      <c r="O138" s="240" t="str">
        <f>+'11+'!Q452</f>
        <v>0220104016</v>
      </c>
      <c r="P138" s="240" t="str">
        <f>+'11+'!R452</f>
        <v>240</v>
      </c>
      <c r="Q138" s="353"/>
      <c r="R138" s="354"/>
      <c r="S138" s="397">
        <f>+'11+'!U452</f>
        <v>111</v>
      </c>
      <c r="T138" s="399">
        <f>+'11+'!V452</f>
        <v>11.17</v>
      </c>
      <c r="U138" s="257">
        <f t="shared" si="1"/>
        <v>10.063063063063064</v>
      </c>
    </row>
    <row r="139" spans="1:21" s="153" customFormat="1" ht="21.75" customHeight="1" x14ac:dyDescent="0.2">
      <c r="A139" s="155"/>
      <c r="B139" s="351" t="str">
        <f>+'11+'!B453:M453</f>
        <v>Прочая закупка товаров, работ и услуг</v>
      </c>
      <c r="C139" s="351"/>
      <c r="D139" s="351"/>
      <c r="E139" s="351"/>
      <c r="F139" s="351"/>
      <c r="G139" s="351"/>
      <c r="H139" s="351"/>
      <c r="I139" s="351"/>
      <c r="J139" s="351"/>
      <c r="K139" s="351"/>
      <c r="L139" s="352"/>
      <c r="M139" s="240">
        <f>+'11+'!O453</f>
        <v>1</v>
      </c>
      <c r="N139" s="240">
        <f>+'11+'!P453</f>
        <v>13</v>
      </c>
      <c r="O139" s="240" t="str">
        <f>+'11+'!Q453</f>
        <v>0220104016</v>
      </c>
      <c r="P139" s="240" t="str">
        <f>+'11+'!R453</f>
        <v>244</v>
      </c>
      <c r="Q139" s="353"/>
      <c r="R139" s="354"/>
      <c r="S139" s="397">
        <f>+'11+'!U453</f>
        <v>111</v>
      </c>
      <c r="T139" s="399">
        <f>+'11+'!V453</f>
        <v>11.17</v>
      </c>
      <c r="U139" s="257">
        <f t="shared" si="1"/>
        <v>10.063063063063064</v>
      </c>
    </row>
    <row r="140" spans="1:21" s="153" customFormat="1" ht="21.75" customHeight="1" x14ac:dyDescent="0.2">
      <c r="A140" s="155"/>
      <c r="B140" s="351" t="str">
        <f>+'11+'!B454:M454</f>
        <v xml:space="preserve">Программа "Создание благоприятных условий для ведения бизнеса" </v>
      </c>
      <c r="C140" s="351"/>
      <c r="D140" s="351"/>
      <c r="E140" s="351"/>
      <c r="F140" s="351"/>
      <c r="G140" s="351"/>
      <c r="H140" s="351"/>
      <c r="I140" s="351"/>
      <c r="J140" s="351"/>
      <c r="K140" s="351"/>
      <c r="L140" s="352"/>
      <c r="M140" s="240">
        <f>+'11+'!O454</f>
        <v>1</v>
      </c>
      <c r="N140" s="240">
        <f>+'11+'!P454</f>
        <v>13</v>
      </c>
      <c r="O140" s="240" t="str">
        <f>+'11+'!Q454</f>
        <v>0900000000</v>
      </c>
      <c r="P140" s="240">
        <f>+'11+'!R454</f>
        <v>0</v>
      </c>
      <c r="Q140" s="353"/>
      <c r="R140" s="354"/>
      <c r="S140" s="397">
        <f>+'11+'!U454</f>
        <v>320</v>
      </c>
      <c r="T140" s="399">
        <f>+'11+'!V454</f>
        <v>0</v>
      </c>
      <c r="U140" s="257">
        <f t="shared" si="1"/>
        <v>0</v>
      </c>
    </row>
    <row r="141" spans="1:21" s="153" customFormat="1" ht="21.75" customHeight="1" x14ac:dyDescent="0.2">
      <c r="A141" s="155"/>
      <c r="B141" s="351" t="str">
        <f>+'11+'!B455:M455</f>
        <v>Реализация мероприятий направленных на создание условий для развития предпринимательства</v>
      </c>
      <c r="C141" s="351"/>
      <c r="D141" s="351"/>
      <c r="E141" s="351"/>
      <c r="F141" s="351"/>
      <c r="G141" s="351"/>
      <c r="H141" s="351"/>
      <c r="I141" s="351"/>
      <c r="J141" s="351"/>
      <c r="K141" s="351"/>
      <c r="L141" s="352"/>
      <c r="M141" s="240">
        <f>+'11+'!O455</f>
        <v>1</v>
      </c>
      <c r="N141" s="240">
        <f>+'11+'!P455</f>
        <v>13</v>
      </c>
      <c r="O141" s="240" t="str">
        <f>+'11+'!Q455</f>
        <v>0910000000</v>
      </c>
      <c r="P141" s="240">
        <f>+'11+'!R455</f>
        <v>0</v>
      </c>
      <c r="Q141" s="353"/>
      <c r="R141" s="354"/>
      <c r="S141" s="397">
        <f>+'11+'!U455</f>
        <v>320</v>
      </c>
      <c r="T141" s="399">
        <f>+'11+'!V455</f>
        <v>0</v>
      </c>
      <c r="U141" s="257">
        <f t="shared" si="1"/>
        <v>0</v>
      </c>
    </row>
    <row r="142" spans="1:21" s="153" customFormat="1" ht="21.75" customHeight="1" x14ac:dyDescent="0.2">
      <c r="A142" s="155"/>
      <c r="B142" s="351" t="str">
        <f>+'11+'!B456:M456</f>
        <v>Реализация мероприятий направленных на создание условий для развития предпринимательства</v>
      </c>
      <c r="C142" s="351"/>
      <c r="D142" s="351"/>
      <c r="E142" s="351"/>
      <c r="F142" s="351"/>
      <c r="G142" s="351"/>
      <c r="H142" s="351"/>
      <c r="I142" s="351"/>
      <c r="J142" s="351"/>
      <c r="K142" s="351"/>
      <c r="L142" s="352"/>
      <c r="M142" s="240">
        <f>+'11+'!O456</f>
        <v>1</v>
      </c>
      <c r="N142" s="240">
        <f>+'11+'!P456</f>
        <v>13</v>
      </c>
      <c r="O142" s="240" t="str">
        <f>+'11+'!Q456</f>
        <v>0910104014</v>
      </c>
      <c r="P142" s="240">
        <f>+'11+'!R456</f>
        <v>0</v>
      </c>
      <c r="Q142" s="353"/>
      <c r="R142" s="354"/>
      <c r="S142" s="397">
        <f>+'11+'!U456</f>
        <v>320</v>
      </c>
      <c r="T142" s="399">
        <f>+'11+'!V456</f>
        <v>0</v>
      </c>
      <c r="U142" s="257">
        <f t="shared" si="1"/>
        <v>0</v>
      </c>
    </row>
    <row r="143" spans="1:21" s="153" customFormat="1" ht="21.75" customHeight="1" x14ac:dyDescent="0.2">
      <c r="A143" s="155"/>
      <c r="B143" s="351" t="str">
        <f>+'11+'!B457:M457</f>
        <v>Закупка товаров, работ и услуг для обеспечения государственных (муниципальных) нужд</v>
      </c>
      <c r="C143" s="351"/>
      <c r="D143" s="351"/>
      <c r="E143" s="351"/>
      <c r="F143" s="351"/>
      <c r="G143" s="351"/>
      <c r="H143" s="351"/>
      <c r="I143" s="351"/>
      <c r="J143" s="351"/>
      <c r="K143" s="351"/>
      <c r="L143" s="352"/>
      <c r="M143" s="240">
        <f>+'11+'!O457</f>
        <v>1</v>
      </c>
      <c r="N143" s="240">
        <f>+'11+'!P457</f>
        <v>13</v>
      </c>
      <c r="O143" s="240" t="str">
        <f>+'11+'!Q457</f>
        <v>0910104014</v>
      </c>
      <c r="P143" s="240" t="str">
        <f>+'11+'!R457</f>
        <v>200</v>
      </c>
      <c r="Q143" s="353"/>
      <c r="R143" s="354"/>
      <c r="S143" s="397">
        <f>+'11+'!U457</f>
        <v>320</v>
      </c>
      <c r="T143" s="399">
        <f>+'11+'!V457</f>
        <v>0</v>
      </c>
      <c r="U143" s="257">
        <f t="shared" si="1"/>
        <v>0</v>
      </c>
    </row>
    <row r="144" spans="1:21" s="153" customFormat="1" ht="12.75" customHeight="1" x14ac:dyDescent="0.2">
      <c r="A144" s="155"/>
      <c r="B144" s="351" t="str">
        <f>+'11+'!B458:M458</f>
        <v>Иные закупки товаров, работ и услуг для обеспечения государственных (муниципальных) нужд</v>
      </c>
      <c r="C144" s="351"/>
      <c r="D144" s="351"/>
      <c r="E144" s="351"/>
      <c r="F144" s="351"/>
      <c r="G144" s="351"/>
      <c r="H144" s="351"/>
      <c r="I144" s="351"/>
      <c r="J144" s="351"/>
      <c r="K144" s="351"/>
      <c r="L144" s="352"/>
      <c r="M144" s="240">
        <f>+'11+'!O458</f>
        <v>1</v>
      </c>
      <c r="N144" s="240">
        <f>+'11+'!P458</f>
        <v>13</v>
      </c>
      <c r="O144" s="240" t="str">
        <f>+'11+'!Q458</f>
        <v>0910104014</v>
      </c>
      <c r="P144" s="240" t="str">
        <f>+'11+'!R458</f>
        <v>240</v>
      </c>
      <c r="Q144" s="353"/>
      <c r="R144" s="354"/>
      <c r="S144" s="397">
        <f>+'11+'!U458</f>
        <v>320</v>
      </c>
      <c r="T144" s="399">
        <f>+'11+'!V458</f>
        <v>0</v>
      </c>
      <c r="U144" s="257">
        <f t="shared" si="1"/>
        <v>0</v>
      </c>
    </row>
    <row r="145" spans="1:21" s="153" customFormat="1" ht="53.25" customHeight="1" x14ac:dyDescent="0.2">
      <c r="A145" s="155"/>
      <c r="B145" s="351" t="str">
        <f>+'11+'!B459:M459</f>
        <v>Прочая закупка товаров, работ и услуг</v>
      </c>
      <c r="C145" s="351"/>
      <c r="D145" s="351"/>
      <c r="E145" s="351"/>
      <c r="F145" s="351"/>
      <c r="G145" s="351"/>
      <c r="H145" s="351"/>
      <c r="I145" s="351"/>
      <c r="J145" s="351"/>
      <c r="K145" s="351"/>
      <c r="L145" s="352"/>
      <c r="M145" s="240">
        <f>+'11+'!O459</f>
        <v>1</v>
      </c>
      <c r="N145" s="240">
        <f>+'11+'!P459</f>
        <v>13</v>
      </c>
      <c r="O145" s="240" t="str">
        <f>+'11+'!Q459</f>
        <v>0910104014</v>
      </c>
      <c r="P145" s="240" t="str">
        <f>+'11+'!R459</f>
        <v>244</v>
      </c>
      <c r="Q145" s="353"/>
      <c r="R145" s="354"/>
      <c r="S145" s="397">
        <f>+'11+'!U459</f>
        <v>320</v>
      </c>
      <c r="T145" s="399">
        <f>+'11+'!V459</f>
        <v>0</v>
      </c>
      <c r="U145" s="257">
        <f t="shared" si="1"/>
        <v>0</v>
      </c>
    </row>
    <row r="146" spans="1:21" s="153" customFormat="1" ht="42.75" customHeight="1" x14ac:dyDescent="0.2">
      <c r="A146" s="155"/>
      <c r="B146" s="351" t="str">
        <f>+'11+'!B460:M460</f>
        <v>Муниципальная программа "Профилактика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 на 2020-2022 годы"</v>
      </c>
      <c r="C146" s="351"/>
      <c r="D146" s="351"/>
      <c r="E146" s="351"/>
      <c r="F146" s="351"/>
      <c r="G146" s="351"/>
      <c r="H146" s="351"/>
      <c r="I146" s="351"/>
      <c r="J146" s="351"/>
      <c r="K146" s="351"/>
      <c r="L146" s="352"/>
      <c r="M146" s="240">
        <f>+'11+'!O460</f>
        <v>1</v>
      </c>
      <c r="N146" s="240">
        <f>+'11+'!P460</f>
        <v>13</v>
      </c>
      <c r="O146" s="240" t="str">
        <f>+'11+'!Q460</f>
        <v>1200000000</v>
      </c>
      <c r="P146" s="240">
        <f>+'11+'!R460</f>
        <v>0</v>
      </c>
      <c r="Q146" s="353"/>
      <c r="R146" s="354"/>
      <c r="S146" s="397">
        <f>+'11+'!U460</f>
        <v>25</v>
      </c>
      <c r="T146" s="399">
        <f>+'11+'!V460</f>
        <v>0</v>
      </c>
      <c r="U146" s="257">
        <f t="shared" si="1"/>
        <v>0</v>
      </c>
    </row>
    <row r="147" spans="1:21" s="153" customFormat="1" ht="21.75" customHeight="1" x14ac:dyDescent="0.2">
      <c r="A147" s="155"/>
      <c r="B147" s="351" t="str">
        <f>+'11+'!B461:M461</f>
        <v>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</v>
      </c>
      <c r="C147" s="351"/>
      <c r="D147" s="351"/>
      <c r="E147" s="351"/>
      <c r="F147" s="351"/>
      <c r="G147" s="351"/>
      <c r="H147" s="351"/>
      <c r="I147" s="351"/>
      <c r="J147" s="351"/>
      <c r="K147" s="351"/>
      <c r="L147" s="352"/>
      <c r="M147" s="240">
        <f>+'11+'!O461</f>
        <v>1</v>
      </c>
      <c r="N147" s="240">
        <f>+'11+'!P461</f>
        <v>13</v>
      </c>
      <c r="O147" s="240" t="str">
        <f>+'11+'!Q461</f>
        <v>1200003150</v>
      </c>
      <c r="P147" s="240">
        <f>+'11+'!R461</f>
        <v>0</v>
      </c>
      <c r="Q147" s="353"/>
      <c r="R147" s="354"/>
      <c r="S147" s="397">
        <f>+'11+'!U461</f>
        <v>25</v>
      </c>
      <c r="T147" s="399">
        <f>+'11+'!V461</f>
        <v>0</v>
      </c>
      <c r="U147" s="257">
        <f t="shared" ref="U147:U210" si="2">T147/S147*100</f>
        <v>0</v>
      </c>
    </row>
    <row r="148" spans="1:21" s="153" customFormat="1" ht="21.75" customHeight="1" x14ac:dyDescent="0.2">
      <c r="A148" s="155"/>
      <c r="B148" s="351" t="str">
        <f>+'11+'!B462:M462</f>
        <v>Закупка товаров, работ и услуг для обеспечения государственных (муниципальных) нужд</v>
      </c>
      <c r="C148" s="351"/>
      <c r="D148" s="351"/>
      <c r="E148" s="351"/>
      <c r="F148" s="351"/>
      <c r="G148" s="351"/>
      <c r="H148" s="351"/>
      <c r="I148" s="351"/>
      <c r="J148" s="351"/>
      <c r="K148" s="351"/>
      <c r="L148" s="352"/>
      <c r="M148" s="240">
        <f>+'11+'!O462</f>
        <v>1</v>
      </c>
      <c r="N148" s="240">
        <f>+'11+'!P462</f>
        <v>13</v>
      </c>
      <c r="O148" s="240" t="str">
        <f>+'11+'!Q462</f>
        <v>1200003150</v>
      </c>
      <c r="P148" s="240" t="str">
        <f>+'11+'!R462</f>
        <v>200</v>
      </c>
      <c r="Q148" s="353"/>
      <c r="R148" s="354"/>
      <c r="S148" s="397">
        <f>+'11+'!U462</f>
        <v>25</v>
      </c>
      <c r="T148" s="399">
        <f>+'11+'!V462</f>
        <v>0</v>
      </c>
      <c r="U148" s="257">
        <f t="shared" si="2"/>
        <v>0</v>
      </c>
    </row>
    <row r="149" spans="1:21" s="153" customFormat="1" ht="12.75" customHeight="1" x14ac:dyDescent="0.2">
      <c r="A149" s="155"/>
      <c r="B149" s="351" t="str">
        <f>+'11+'!B463:M463</f>
        <v>Иные закупки товаров, работ и услуг для обеспечения государственных (муниципальных) нужд</v>
      </c>
      <c r="C149" s="351"/>
      <c r="D149" s="351"/>
      <c r="E149" s="351"/>
      <c r="F149" s="351"/>
      <c r="G149" s="351"/>
      <c r="H149" s="351"/>
      <c r="I149" s="351"/>
      <c r="J149" s="351"/>
      <c r="K149" s="351"/>
      <c r="L149" s="352"/>
      <c r="M149" s="240">
        <f>+'11+'!O463</f>
        <v>1</v>
      </c>
      <c r="N149" s="240">
        <f>+'11+'!P463</f>
        <v>13</v>
      </c>
      <c r="O149" s="240" t="str">
        <f>+'11+'!Q463</f>
        <v>1200003150</v>
      </c>
      <c r="P149" s="240" t="str">
        <f>+'11+'!R463</f>
        <v>240</v>
      </c>
      <c r="Q149" s="353"/>
      <c r="R149" s="354"/>
      <c r="S149" s="397">
        <f>+'11+'!U463</f>
        <v>25</v>
      </c>
      <c r="T149" s="399">
        <f>+'11+'!V463</f>
        <v>0</v>
      </c>
      <c r="U149" s="257">
        <f t="shared" si="2"/>
        <v>0</v>
      </c>
    </row>
    <row r="150" spans="1:21" s="153" customFormat="1" ht="53.25" customHeight="1" x14ac:dyDescent="0.2">
      <c r="A150" s="155"/>
      <c r="B150" s="351" t="str">
        <f>+'11+'!B464:M464</f>
        <v>Прочая закупка товаров, работ и услуг</v>
      </c>
      <c r="C150" s="351"/>
      <c r="D150" s="351"/>
      <c r="E150" s="351"/>
      <c r="F150" s="351"/>
      <c r="G150" s="351"/>
      <c r="H150" s="351"/>
      <c r="I150" s="351"/>
      <c r="J150" s="351"/>
      <c r="K150" s="351"/>
      <c r="L150" s="352"/>
      <c r="M150" s="240">
        <f>+'11+'!O464</f>
        <v>1</v>
      </c>
      <c r="N150" s="240">
        <f>+'11+'!P464</f>
        <v>13</v>
      </c>
      <c r="O150" s="240" t="str">
        <f>+'11+'!Q464</f>
        <v>1200003150</v>
      </c>
      <c r="P150" s="240" t="str">
        <f>+'11+'!R464</f>
        <v>244</v>
      </c>
      <c r="Q150" s="353"/>
      <c r="R150" s="354"/>
      <c r="S150" s="397">
        <f>+'11+'!U464</f>
        <v>25</v>
      </c>
      <c r="T150" s="399">
        <f>+'11+'!V464</f>
        <v>0</v>
      </c>
      <c r="U150" s="257">
        <f t="shared" si="2"/>
        <v>0</v>
      </c>
    </row>
    <row r="151" spans="1:21" s="153" customFormat="1" ht="32.25" customHeight="1" x14ac:dyDescent="0.2">
      <c r="A151" s="155"/>
      <c r="B151" s="351" t="str">
        <f>+'11+'!B465:M465</f>
        <v>Муниципальная программа " Совершенствование и развитие гражданской обороны, защиты населения и территорий от чрезвычайных ситуаций природного и техногенного характера на территории муниципального района "Овюрский кожуун" РТ на 2020-2022 г"</v>
      </c>
      <c r="C151" s="351"/>
      <c r="D151" s="351"/>
      <c r="E151" s="351"/>
      <c r="F151" s="351"/>
      <c r="G151" s="351"/>
      <c r="H151" s="351"/>
      <c r="I151" s="351"/>
      <c r="J151" s="351"/>
      <c r="K151" s="351"/>
      <c r="L151" s="352"/>
      <c r="M151" s="240">
        <f>+'11+'!O465</f>
        <v>1</v>
      </c>
      <c r="N151" s="240">
        <f>+'11+'!P465</f>
        <v>13</v>
      </c>
      <c r="O151" s="240" t="str">
        <f>+'11+'!Q465</f>
        <v>1400000000</v>
      </c>
      <c r="P151" s="240">
        <f>+'11+'!R465</f>
        <v>0</v>
      </c>
      <c r="Q151" s="353"/>
      <c r="R151" s="354"/>
      <c r="S151" s="397">
        <f>+'11+'!U465</f>
        <v>105</v>
      </c>
      <c r="T151" s="399">
        <f>+'11+'!V465</f>
        <v>0</v>
      </c>
      <c r="U151" s="257">
        <f t="shared" si="2"/>
        <v>0</v>
      </c>
    </row>
    <row r="152" spans="1:21" s="153" customFormat="1" ht="21.75" customHeight="1" x14ac:dyDescent="0.2">
      <c r="A152" s="155"/>
      <c r="B152" s="351" t="str">
        <f>+'11+'!B466:M466</f>
        <v>Основное направление "Обеспечение безопасности населения и территорий муниципального района "Овюрский кожуун"РТ"</v>
      </c>
      <c r="C152" s="351"/>
      <c r="D152" s="351"/>
      <c r="E152" s="351"/>
      <c r="F152" s="351"/>
      <c r="G152" s="351"/>
      <c r="H152" s="351"/>
      <c r="I152" s="351"/>
      <c r="J152" s="351"/>
      <c r="K152" s="351"/>
      <c r="L152" s="352"/>
      <c r="M152" s="240">
        <f>+'11+'!O466</f>
        <v>1</v>
      </c>
      <c r="N152" s="240">
        <f>+'11+'!P466</f>
        <v>13</v>
      </c>
      <c r="O152" s="240" t="str">
        <f>+'11+'!Q466</f>
        <v>1400004000</v>
      </c>
      <c r="P152" s="240">
        <f>+'11+'!R466</f>
        <v>0</v>
      </c>
      <c r="Q152" s="353"/>
      <c r="R152" s="354"/>
      <c r="S152" s="397">
        <f>+'11+'!U466</f>
        <v>105</v>
      </c>
      <c r="T152" s="399">
        <f>+'11+'!V466</f>
        <v>0</v>
      </c>
      <c r="U152" s="257">
        <f t="shared" si="2"/>
        <v>0</v>
      </c>
    </row>
    <row r="153" spans="1:21" s="153" customFormat="1" ht="21.75" customHeight="1" x14ac:dyDescent="0.2">
      <c r="A153" s="155"/>
      <c r="B153" s="351" t="str">
        <f>+'11+'!B467:M467</f>
        <v>Закупка товаров, работ и услуг для обеспечения государственных (муниципальных) нужд</v>
      </c>
      <c r="C153" s="351"/>
      <c r="D153" s="351"/>
      <c r="E153" s="351"/>
      <c r="F153" s="351"/>
      <c r="G153" s="351"/>
      <c r="H153" s="351"/>
      <c r="I153" s="351"/>
      <c r="J153" s="351"/>
      <c r="K153" s="351"/>
      <c r="L153" s="352"/>
      <c r="M153" s="240">
        <f>+'11+'!O467</f>
        <v>1</v>
      </c>
      <c r="N153" s="240">
        <f>+'11+'!P467</f>
        <v>13</v>
      </c>
      <c r="O153" s="240" t="str">
        <f>+'11+'!Q467</f>
        <v>1400004000</v>
      </c>
      <c r="P153" s="240" t="str">
        <f>+'11+'!R467</f>
        <v>200</v>
      </c>
      <c r="Q153" s="353"/>
      <c r="R153" s="354"/>
      <c r="S153" s="397">
        <f>+'11+'!U467</f>
        <v>105</v>
      </c>
      <c r="T153" s="399">
        <f>+'11+'!V467</f>
        <v>0</v>
      </c>
      <c r="U153" s="257">
        <f t="shared" si="2"/>
        <v>0</v>
      </c>
    </row>
    <row r="154" spans="1:21" s="153" customFormat="1" ht="12.75" customHeight="1" x14ac:dyDescent="0.2">
      <c r="A154" s="155"/>
      <c r="B154" s="351" t="str">
        <f>+'11+'!B468:M468</f>
        <v>Иные закупки товаров, работ и услуг для обеспечения государственных (муниципальных) нужд</v>
      </c>
      <c r="C154" s="351"/>
      <c r="D154" s="351"/>
      <c r="E154" s="351"/>
      <c r="F154" s="351"/>
      <c r="G154" s="351"/>
      <c r="H154" s="351"/>
      <c r="I154" s="351"/>
      <c r="J154" s="351"/>
      <c r="K154" s="351"/>
      <c r="L154" s="352"/>
      <c r="M154" s="240">
        <f>+'11+'!O468</f>
        <v>1</v>
      </c>
      <c r="N154" s="240">
        <f>+'11+'!P468</f>
        <v>13</v>
      </c>
      <c r="O154" s="240" t="str">
        <f>+'11+'!Q468</f>
        <v>1400004000</v>
      </c>
      <c r="P154" s="240" t="str">
        <f>+'11+'!R468</f>
        <v>240</v>
      </c>
      <c r="Q154" s="353"/>
      <c r="R154" s="354"/>
      <c r="S154" s="397">
        <f>+'11+'!U468</f>
        <v>105</v>
      </c>
      <c r="T154" s="399">
        <f>+'11+'!V468</f>
        <v>0</v>
      </c>
      <c r="U154" s="257">
        <f t="shared" si="2"/>
        <v>0</v>
      </c>
    </row>
    <row r="155" spans="1:21" s="153" customFormat="1" ht="32.25" customHeight="1" x14ac:dyDescent="0.2">
      <c r="A155" s="155"/>
      <c r="B155" s="351" t="str">
        <f>+'11+'!B469:M469</f>
        <v>Прочая закупка товаров, работ и услуг</v>
      </c>
      <c r="C155" s="351"/>
      <c r="D155" s="351"/>
      <c r="E155" s="351"/>
      <c r="F155" s="351"/>
      <c r="G155" s="351"/>
      <c r="H155" s="351"/>
      <c r="I155" s="351"/>
      <c r="J155" s="351"/>
      <c r="K155" s="351"/>
      <c r="L155" s="352"/>
      <c r="M155" s="240">
        <f>+'11+'!O469</f>
        <v>1</v>
      </c>
      <c r="N155" s="240">
        <f>+'11+'!P469</f>
        <v>13</v>
      </c>
      <c r="O155" s="240" t="str">
        <f>+'11+'!Q469</f>
        <v>1400004000</v>
      </c>
      <c r="P155" s="240" t="str">
        <f>+'11+'!R469</f>
        <v>244</v>
      </c>
      <c r="Q155" s="353"/>
      <c r="R155" s="354"/>
      <c r="S155" s="397">
        <f>+'11+'!U469</f>
        <v>105</v>
      </c>
      <c r="T155" s="399">
        <f>+'11+'!V469</f>
        <v>0</v>
      </c>
      <c r="U155" s="257">
        <f t="shared" si="2"/>
        <v>0</v>
      </c>
    </row>
    <row r="156" spans="1:21" s="153" customFormat="1" ht="21.75" customHeight="1" x14ac:dyDescent="0.2">
      <c r="A156" s="155"/>
      <c r="B156" s="351" t="str">
        <f>+'11+'!B470:M470</f>
        <v>Функционирование Главы муниципального райлна, высшего должностного лица муниципального образования, его заместителей, местных администраций</v>
      </c>
      <c r="C156" s="351"/>
      <c r="D156" s="351"/>
      <c r="E156" s="351"/>
      <c r="F156" s="351"/>
      <c r="G156" s="351"/>
      <c r="H156" s="351"/>
      <c r="I156" s="351"/>
      <c r="J156" s="351"/>
      <c r="K156" s="351"/>
      <c r="L156" s="352"/>
      <c r="M156" s="240">
        <f>+'11+'!O470</f>
        <v>1</v>
      </c>
      <c r="N156" s="240">
        <f>+'11+'!P470</f>
        <v>13</v>
      </c>
      <c r="O156" s="240" t="str">
        <f>+'11+'!Q470</f>
        <v>7800000000</v>
      </c>
      <c r="P156" s="240">
        <f>+'11+'!R470</f>
        <v>0</v>
      </c>
      <c r="Q156" s="353"/>
      <c r="R156" s="354"/>
      <c r="S156" s="397">
        <f>+'11+'!U470</f>
        <v>4832.4269999999997</v>
      </c>
      <c r="T156" s="399">
        <f>+'11+'!V470</f>
        <v>1315.9549299999999</v>
      </c>
      <c r="U156" s="257">
        <f t="shared" si="2"/>
        <v>27.231760148678912</v>
      </c>
    </row>
    <row r="157" spans="1:21" s="153" customFormat="1" ht="53.25" customHeight="1" x14ac:dyDescent="0.2">
      <c r="A157" s="155"/>
      <c r="B157" s="351" t="str">
        <f>+'11+'!B471:M471</f>
        <v>Обеспечение хозяйственного обслуживания в целях функционирования органов местного самоуправления</v>
      </c>
      <c r="C157" s="351"/>
      <c r="D157" s="351"/>
      <c r="E157" s="351"/>
      <c r="F157" s="351"/>
      <c r="G157" s="351"/>
      <c r="H157" s="351"/>
      <c r="I157" s="351"/>
      <c r="J157" s="351"/>
      <c r="K157" s="351"/>
      <c r="L157" s="352"/>
      <c r="M157" s="240">
        <f>+'11+'!O471</f>
        <v>1</v>
      </c>
      <c r="N157" s="240">
        <f>+'11+'!P471</f>
        <v>13</v>
      </c>
      <c r="O157" s="240" t="str">
        <f>+'11+'!Q471</f>
        <v>7800000114</v>
      </c>
      <c r="P157" s="240">
        <f>+'11+'!R471</f>
        <v>0</v>
      </c>
      <c r="Q157" s="353"/>
      <c r="R157" s="354"/>
      <c r="S157" s="397">
        <f>+'11+'!U471</f>
        <v>4832.4269999999997</v>
      </c>
      <c r="T157" s="399">
        <f>+'11+'!V471</f>
        <v>1315.9549299999999</v>
      </c>
      <c r="U157" s="257">
        <f t="shared" si="2"/>
        <v>27.231760148678912</v>
      </c>
    </row>
    <row r="158" spans="1:21" s="153" customFormat="1" ht="21.75" customHeight="1" x14ac:dyDescent="0.2">
      <c r="A158" s="155"/>
      <c r="B158" s="351" t="str">
        <f>+'11+'!B472:M472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58" s="351"/>
      <c r="D158" s="351"/>
      <c r="E158" s="351"/>
      <c r="F158" s="351"/>
      <c r="G158" s="351"/>
      <c r="H158" s="351"/>
      <c r="I158" s="351"/>
      <c r="J158" s="351"/>
      <c r="K158" s="351"/>
      <c r="L158" s="352"/>
      <c r="M158" s="240">
        <f>+'11+'!O472</f>
        <v>1</v>
      </c>
      <c r="N158" s="240">
        <f>+'11+'!P472</f>
        <v>13</v>
      </c>
      <c r="O158" s="240" t="str">
        <f>+'11+'!Q472</f>
        <v>7800000114</v>
      </c>
      <c r="P158" s="240" t="str">
        <f>+'11+'!R472</f>
        <v>100</v>
      </c>
      <c r="Q158" s="353"/>
      <c r="R158" s="354"/>
      <c r="S158" s="397">
        <f>+'11+'!U472</f>
        <v>4832.4269999999997</v>
      </c>
      <c r="T158" s="399">
        <f>+'11+'!V472</f>
        <v>1315.9549299999999</v>
      </c>
      <c r="U158" s="257">
        <f t="shared" si="2"/>
        <v>27.231760148678912</v>
      </c>
    </row>
    <row r="159" spans="1:21" s="153" customFormat="1" ht="21.75" customHeight="1" x14ac:dyDescent="0.2">
      <c r="A159" s="155"/>
      <c r="B159" s="351" t="str">
        <f>+'11+'!B473:M473</f>
        <v>Расходы на выплаты персоналу государственных (муниципальных) органов</v>
      </c>
      <c r="C159" s="351"/>
      <c r="D159" s="351"/>
      <c r="E159" s="351"/>
      <c r="F159" s="351"/>
      <c r="G159" s="351"/>
      <c r="H159" s="351"/>
      <c r="I159" s="351"/>
      <c r="J159" s="351"/>
      <c r="K159" s="351"/>
      <c r="L159" s="352"/>
      <c r="M159" s="240">
        <f>+'11+'!O473</f>
        <v>1</v>
      </c>
      <c r="N159" s="240">
        <f>+'11+'!P473</f>
        <v>13</v>
      </c>
      <c r="O159" s="240" t="str">
        <f>+'11+'!Q473</f>
        <v>7800000114</v>
      </c>
      <c r="P159" s="240" t="str">
        <f>+'11+'!R473</f>
        <v>120</v>
      </c>
      <c r="Q159" s="353"/>
      <c r="R159" s="354"/>
      <c r="S159" s="397">
        <f>+'11+'!U473</f>
        <v>4832.4269999999997</v>
      </c>
      <c r="T159" s="399">
        <f>+'11+'!V473</f>
        <v>1315.9549299999999</v>
      </c>
      <c r="U159" s="257">
        <f t="shared" si="2"/>
        <v>27.231760148678912</v>
      </c>
    </row>
    <row r="160" spans="1:21" s="153" customFormat="1" ht="32.25" customHeight="1" x14ac:dyDescent="0.2">
      <c r="A160" s="155"/>
      <c r="B160" s="351" t="str">
        <f>+'11+'!B474:M474</f>
        <v>Фонд оплаты труда государственных (муниципальных) органов</v>
      </c>
      <c r="C160" s="351"/>
      <c r="D160" s="351"/>
      <c r="E160" s="351"/>
      <c r="F160" s="351"/>
      <c r="G160" s="351"/>
      <c r="H160" s="351"/>
      <c r="I160" s="351"/>
      <c r="J160" s="351"/>
      <c r="K160" s="351"/>
      <c r="L160" s="352"/>
      <c r="M160" s="240">
        <f>+'11+'!O474</f>
        <v>1</v>
      </c>
      <c r="N160" s="240">
        <f>+'11+'!P474</f>
        <v>13</v>
      </c>
      <c r="O160" s="240" t="str">
        <f>+'11+'!Q474</f>
        <v>7800000114</v>
      </c>
      <c r="P160" s="240" t="str">
        <f>+'11+'!R474</f>
        <v>121</v>
      </c>
      <c r="Q160" s="353"/>
      <c r="R160" s="354"/>
      <c r="S160" s="397">
        <f>+'11+'!U474</f>
        <v>3711.5410000000002</v>
      </c>
      <c r="T160" s="399">
        <f>+'11+'!V474</f>
        <v>1011.23635</v>
      </c>
      <c r="U160" s="257">
        <f t="shared" si="2"/>
        <v>27.245727583232949</v>
      </c>
    </row>
    <row r="161" spans="1:21" s="153" customFormat="1" ht="21.75" customHeight="1" x14ac:dyDescent="0.2">
      <c r="A161" s="155"/>
      <c r="B161" s="351" t="str">
        <f>+'11+'!B475:M475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161" s="351"/>
      <c r="D161" s="351"/>
      <c r="E161" s="351"/>
      <c r="F161" s="351"/>
      <c r="G161" s="351"/>
      <c r="H161" s="351"/>
      <c r="I161" s="351"/>
      <c r="J161" s="351"/>
      <c r="K161" s="351"/>
      <c r="L161" s="352"/>
      <c r="M161" s="240">
        <f>+'11+'!O475</f>
        <v>1</v>
      </c>
      <c r="N161" s="240">
        <f>+'11+'!P475</f>
        <v>13</v>
      </c>
      <c r="O161" s="240" t="str">
        <f>+'11+'!Q475</f>
        <v>7800000114</v>
      </c>
      <c r="P161" s="240" t="str">
        <f>+'11+'!R475</f>
        <v>129</v>
      </c>
      <c r="Q161" s="353"/>
      <c r="R161" s="354"/>
      <c r="S161" s="397">
        <f>+'11+'!U475</f>
        <v>1120.886</v>
      </c>
      <c r="T161" s="399">
        <f>+'11+'!V475</f>
        <v>304.71857999999997</v>
      </c>
      <c r="U161" s="257">
        <f t="shared" si="2"/>
        <v>27.185510390887206</v>
      </c>
    </row>
    <row r="162" spans="1:21" s="153" customFormat="1" ht="21.75" customHeight="1" x14ac:dyDescent="0.2">
      <c r="A162" s="155"/>
      <c r="B162" s="351" t="str">
        <f>+'11+'!B682:M682</f>
        <v>Обеспечение деятельности органов местного самоуправления</v>
      </c>
      <c r="C162" s="351"/>
      <c r="D162" s="351"/>
      <c r="E162" s="351"/>
      <c r="F162" s="351"/>
      <c r="G162" s="351"/>
      <c r="H162" s="351"/>
      <c r="I162" s="351"/>
      <c r="J162" s="351"/>
      <c r="K162" s="351"/>
      <c r="L162" s="352"/>
      <c r="M162" s="171">
        <f>+'11+'!O682</f>
        <v>1</v>
      </c>
      <c r="N162" s="240">
        <f>+'11+'!P682</f>
        <v>13</v>
      </c>
      <c r="O162" s="240" t="str">
        <f>+'11+'!Q682</f>
        <v>8900000000</v>
      </c>
      <c r="P162" s="240">
        <f>+'11+'!R682</f>
        <v>0</v>
      </c>
      <c r="Q162" s="353"/>
      <c r="R162" s="354"/>
      <c r="S162" s="397">
        <f>+'11+'!U682</f>
        <v>407.52199999999999</v>
      </c>
      <c r="T162" s="399">
        <f>+'11+'!V682</f>
        <v>95.970969999999994</v>
      </c>
      <c r="U162" s="257">
        <f t="shared" si="2"/>
        <v>23.549886877272883</v>
      </c>
    </row>
    <row r="163" spans="1:21" s="153" customFormat="1" ht="53.25" customHeight="1" x14ac:dyDescent="0.2">
      <c r="A163" s="155"/>
      <c r="B163" s="351" t="str">
        <f>+'11+'!B683:M683</f>
        <v>Обеспечение хозяйственного обслуживания в целях функционированияорганов местного самоуправления</v>
      </c>
      <c r="C163" s="351"/>
      <c r="D163" s="351"/>
      <c r="E163" s="351"/>
      <c r="F163" s="351"/>
      <c r="G163" s="351"/>
      <c r="H163" s="351"/>
      <c r="I163" s="351"/>
      <c r="J163" s="351"/>
      <c r="K163" s="351"/>
      <c r="L163" s="352"/>
      <c r="M163" s="240">
        <f>+'11+'!O683</f>
        <v>1</v>
      </c>
      <c r="N163" s="240">
        <f>+'11+'!P683</f>
        <v>13</v>
      </c>
      <c r="O163" s="240" t="str">
        <f>+'11+'!Q683</f>
        <v>8900000140</v>
      </c>
      <c r="P163" s="240">
        <f>+'11+'!R683</f>
        <v>0</v>
      </c>
      <c r="Q163" s="353"/>
      <c r="R163" s="354"/>
      <c r="S163" s="397">
        <f>+'11+'!U683</f>
        <v>404.52199999999999</v>
      </c>
      <c r="T163" s="399">
        <f>+'11+'!V683</f>
        <v>95.970969999999994</v>
      </c>
      <c r="U163" s="257">
        <f t="shared" si="2"/>
        <v>23.724536613583439</v>
      </c>
    </row>
    <row r="164" spans="1:21" s="153" customFormat="1" ht="21.75" customHeight="1" x14ac:dyDescent="0.2">
      <c r="A164" s="155"/>
      <c r="B164" s="351" t="str">
        <f>+'11+'!B684:M684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64" s="351"/>
      <c r="D164" s="351"/>
      <c r="E164" s="351"/>
      <c r="F164" s="351"/>
      <c r="G164" s="351"/>
      <c r="H164" s="351"/>
      <c r="I164" s="351"/>
      <c r="J164" s="351"/>
      <c r="K164" s="351"/>
      <c r="L164" s="352"/>
      <c r="M164" s="240">
        <f>+'11+'!O684</f>
        <v>1</v>
      </c>
      <c r="N164" s="240">
        <f>+'11+'!P684</f>
        <v>13</v>
      </c>
      <c r="O164" s="240" t="str">
        <f>+'11+'!Q684</f>
        <v>8900000140</v>
      </c>
      <c r="P164" s="240" t="str">
        <f>+'11+'!R684</f>
        <v>100</v>
      </c>
      <c r="Q164" s="353"/>
      <c r="R164" s="354"/>
      <c r="S164" s="397">
        <f>+'11+'!U684</f>
        <v>404.52199999999999</v>
      </c>
      <c r="T164" s="399">
        <f>+'11+'!V684</f>
        <v>95.970969999999994</v>
      </c>
      <c r="U164" s="257">
        <f t="shared" si="2"/>
        <v>23.724536613583439</v>
      </c>
    </row>
    <row r="165" spans="1:21" s="153" customFormat="1" ht="21.75" customHeight="1" x14ac:dyDescent="0.2">
      <c r="A165" s="155"/>
      <c r="B165" s="351" t="str">
        <f>+'11+'!B685:M685</f>
        <v>Расходы на выплаты персоналу государственных (муниципальных) органов</v>
      </c>
      <c r="C165" s="351"/>
      <c r="D165" s="351"/>
      <c r="E165" s="351"/>
      <c r="F165" s="351"/>
      <c r="G165" s="351"/>
      <c r="H165" s="351"/>
      <c r="I165" s="351"/>
      <c r="J165" s="351"/>
      <c r="K165" s="351"/>
      <c r="L165" s="352"/>
      <c r="M165" s="240">
        <f>+'11+'!O685</f>
        <v>1</v>
      </c>
      <c r="N165" s="240">
        <f>+'11+'!P685</f>
        <v>13</v>
      </c>
      <c r="O165" s="240" t="str">
        <f>+'11+'!Q685</f>
        <v>8900000140</v>
      </c>
      <c r="P165" s="240" t="str">
        <f>+'11+'!R685</f>
        <v>120</v>
      </c>
      <c r="Q165" s="353"/>
      <c r="R165" s="354"/>
      <c r="S165" s="397">
        <f>+'11+'!U685</f>
        <v>404.52199999999999</v>
      </c>
      <c r="T165" s="399">
        <f>+'11+'!V685</f>
        <v>95.970969999999994</v>
      </c>
      <c r="U165" s="257">
        <f t="shared" si="2"/>
        <v>23.724536613583439</v>
      </c>
    </row>
    <row r="166" spans="1:21" s="153" customFormat="1" ht="32.25" customHeight="1" x14ac:dyDescent="0.2">
      <c r="A166" s="155"/>
      <c r="B166" s="351" t="str">
        <f>+'11+'!B686:M686</f>
        <v>Фонд оплаты труда государственных (муниципальных) органов</v>
      </c>
      <c r="C166" s="351"/>
      <c r="D166" s="351"/>
      <c r="E166" s="351"/>
      <c r="F166" s="351"/>
      <c r="G166" s="351"/>
      <c r="H166" s="351"/>
      <c r="I166" s="351"/>
      <c r="J166" s="351"/>
      <c r="K166" s="351"/>
      <c r="L166" s="352"/>
      <c r="M166" s="240">
        <f>+'11+'!O686</f>
        <v>1</v>
      </c>
      <c r="N166" s="240">
        <f>+'11+'!P686</f>
        <v>13</v>
      </c>
      <c r="O166" s="240" t="str">
        <f>+'11+'!Q686</f>
        <v>8900000140</v>
      </c>
      <c r="P166" s="240" t="str">
        <f>+'11+'!R686</f>
        <v>121</v>
      </c>
      <c r="Q166" s="353"/>
      <c r="R166" s="354"/>
      <c r="S166" s="397">
        <f>+'11+'!U686</f>
        <v>310.69299999999998</v>
      </c>
      <c r="T166" s="399">
        <f>+'11+'!V686</f>
        <v>73.710419999999999</v>
      </c>
      <c r="U166" s="257">
        <f t="shared" si="2"/>
        <v>23.724519059006802</v>
      </c>
    </row>
    <row r="167" spans="1:21" s="153" customFormat="1" ht="42.75" customHeight="1" x14ac:dyDescent="0.2">
      <c r="A167" s="155"/>
      <c r="B167" s="351" t="str">
        <f>+'11+'!B687:M687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167" s="351"/>
      <c r="D167" s="351"/>
      <c r="E167" s="351"/>
      <c r="F167" s="351"/>
      <c r="G167" s="351"/>
      <c r="H167" s="351"/>
      <c r="I167" s="351"/>
      <c r="J167" s="351"/>
      <c r="K167" s="351"/>
      <c r="L167" s="352"/>
      <c r="M167" s="240">
        <f>+'11+'!O687</f>
        <v>1</v>
      </c>
      <c r="N167" s="240">
        <f>+'11+'!P687</f>
        <v>13</v>
      </c>
      <c r="O167" s="240" t="str">
        <f>+'11+'!Q687</f>
        <v>8900000140</v>
      </c>
      <c r="P167" s="240" t="str">
        <f>+'11+'!R687</f>
        <v>129</v>
      </c>
      <c r="Q167" s="353"/>
      <c r="R167" s="354"/>
      <c r="S167" s="397">
        <f>+'11+'!U687</f>
        <v>93.828999999999994</v>
      </c>
      <c r="T167" s="399">
        <f>+'11+'!V687</f>
        <v>22.260549999999999</v>
      </c>
      <c r="U167" s="257">
        <f t="shared" si="2"/>
        <v>23.724594741497832</v>
      </c>
    </row>
    <row r="168" spans="1:21" s="153" customFormat="1" ht="53.25" customHeight="1" x14ac:dyDescent="0.2">
      <c r="A168" s="155"/>
      <c r="B168" s="351" t="str">
        <f>+'11+'!B688:M688</f>
        <v>Обеспечение деятельности органов местного самоуправления (Иные выплаты персоналу муниципальных органов, за исключением фонда оплаты труда)</v>
      </c>
      <c r="C168" s="351"/>
      <c r="D168" s="351"/>
      <c r="E168" s="351"/>
      <c r="F168" s="351"/>
      <c r="G168" s="351"/>
      <c r="H168" s="351"/>
      <c r="I168" s="351"/>
      <c r="J168" s="351"/>
      <c r="K168" s="351"/>
      <c r="L168" s="352"/>
      <c r="M168" s="240">
        <f>+'11+'!O688</f>
        <v>1</v>
      </c>
      <c r="N168" s="240">
        <f>+'11+'!P688</f>
        <v>13</v>
      </c>
      <c r="O168" s="240" t="str">
        <f>+'11+'!Q688</f>
        <v>8900000870</v>
      </c>
      <c r="P168" s="240">
        <f>+'11+'!R688</f>
        <v>0</v>
      </c>
      <c r="Q168" s="353"/>
      <c r="R168" s="354"/>
      <c r="S168" s="397">
        <f>+'11+'!U688</f>
        <v>3</v>
      </c>
      <c r="T168" s="399">
        <f>+'11+'!V688</f>
        <v>0</v>
      </c>
      <c r="U168" s="257">
        <f t="shared" si="2"/>
        <v>0</v>
      </c>
    </row>
    <row r="169" spans="1:21" s="153" customFormat="1" ht="21.75" customHeight="1" x14ac:dyDescent="0.2">
      <c r="A169" s="155"/>
      <c r="B169" s="351" t="str">
        <f>+'11+'!B689:M689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69" s="351"/>
      <c r="D169" s="351"/>
      <c r="E169" s="351"/>
      <c r="F169" s="351"/>
      <c r="G169" s="351"/>
      <c r="H169" s="351"/>
      <c r="I169" s="351"/>
      <c r="J169" s="351"/>
      <c r="K169" s="351"/>
      <c r="L169" s="352"/>
      <c r="M169" s="240">
        <f>+'11+'!O689</f>
        <v>1</v>
      </c>
      <c r="N169" s="240">
        <f>+'11+'!P689</f>
        <v>13</v>
      </c>
      <c r="O169" s="240" t="str">
        <f>+'11+'!Q689</f>
        <v>8900000870</v>
      </c>
      <c r="P169" s="240" t="str">
        <f>+'11+'!R689</f>
        <v>100</v>
      </c>
      <c r="Q169" s="353"/>
      <c r="R169" s="354"/>
      <c r="S169" s="397">
        <f>+'11+'!U689</f>
        <v>3</v>
      </c>
      <c r="T169" s="399">
        <f>+'11+'!V689</f>
        <v>0</v>
      </c>
      <c r="U169" s="257">
        <f t="shared" si="2"/>
        <v>0</v>
      </c>
    </row>
    <row r="170" spans="1:21" s="153" customFormat="1" ht="32.25" customHeight="1" x14ac:dyDescent="0.2">
      <c r="A170" s="155"/>
      <c r="B170" s="351" t="str">
        <f>+'11+'!B690:M690</f>
        <v>Расходы на выплаты персоналу государственных (муниципальных) органов</v>
      </c>
      <c r="C170" s="351"/>
      <c r="D170" s="351"/>
      <c r="E170" s="351"/>
      <c r="F170" s="351"/>
      <c r="G170" s="351"/>
      <c r="H170" s="351"/>
      <c r="I170" s="351"/>
      <c r="J170" s="351"/>
      <c r="K170" s="351"/>
      <c r="L170" s="352"/>
      <c r="M170" s="240">
        <f>+'11+'!O690</f>
        <v>1</v>
      </c>
      <c r="N170" s="240">
        <f>+'11+'!P690</f>
        <v>13</v>
      </c>
      <c r="O170" s="240" t="str">
        <f>+'11+'!Q690</f>
        <v>8900000870</v>
      </c>
      <c r="P170" s="240" t="str">
        <f>+'11+'!R690</f>
        <v>120</v>
      </c>
      <c r="Q170" s="353"/>
      <c r="R170" s="354"/>
      <c r="S170" s="397">
        <f>+'11+'!U690</f>
        <v>3</v>
      </c>
      <c r="T170" s="399">
        <f>+'11+'!V690</f>
        <v>0</v>
      </c>
      <c r="U170" s="257">
        <f t="shared" si="2"/>
        <v>0</v>
      </c>
    </row>
    <row r="171" spans="1:21" s="153" customFormat="1" ht="32.25" customHeight="1" x14ac:dyDescent="0.2">
      <c r="A171" s="155"/>
      <c r="B171" s="351" t="str">
        <f>+'11+'!B691:M691</f>
        <v>Иные выплаты персоналу государственных (муниципальных) органов, за исключением фонда оплаты труда</v>
      </c>
      <c r="C171" s="351"/>
      <c r="D171" s="351"/>
      <c r="E171" s="351"/>
      <c r="F171" s="351"/>
      <c r="G171" s="351"/>
      <c r="H171" s="351"/>
      <c r="I171" s="351"/>
      <c r="J171" s="351"/>
      <c r="K171" s="351"/>
      <c r="L171" s="352"/>
      <c r="M171" s="240">
        <f>+'11+'!O691</f>
        <v>1</v>
      </c>
      <c r="N171" s="240">
        <f>+'11+'!P691</f>
        <v>13</v>
      </c>
      <c r="O171" s="240" t="str">
        <f>+'11+'!Q691</f>
        <v>8900000870</v>
      </c>
      <c r="P171" s="240" t="str">
        <f>+'11+'!R691</f>
        <v>122</v>
      </c>
      <c r="Q171" s="353"/>
      <c r="R171" s="354"/>
      <c r="S171" s="397">
        <f>+'11+'!U691</f>
        <v>3</v>
      </c>
      <c r="T171" s="399">
        <f>+'11+'!V691</f>
        <v>0</v>
      </c>
      <c r="U171" s="257">
        <f t="shared" si="2"/>
        <v>0</v>
      </c>
    </row>
    <row r="172" spans="1:21" s="153" customFormat="1" ht="21.75" customHeight="1" x14ac:dyDescent="0.2">
      <c r="A172" s="155"/>
      <c r="B172" s="351" t="str">
        <f>+'11+'!B476:M476</f>
        <v>Непрограммные расходы на реализацию переданных полномочий Российской Федерации и субъекта Российской Федерации</v>
      </c>
      <c r="C172" s="351"/>
      <c r="D172" s="351"/>
      <c r="E172" s="351"/>
      <c r="F172" s="351"/>
      <c r="G172" s="351"/>
      <c r="H172" s="351"/>
      <c r="I172" s="351"/>
      <c r="J172" s="351"/>
      <c r="K172" s="351"/>
      <c r="L172" s="352"/>
      <c r="M172" s="171">
        <f>+'11+'!O476</f>
        <v>1</v>
      </c>
      <c r="N172" s="240">
        <f>+'11+'!P476</f>
        <v>13</v>
      </c>
      <c r="O172" s="240" t="str">
        <f>+'11+'!Q476</f>
        <v>9900000000</v>
      </c>
      <c r="P172" s="240">
        <f>+'11+'!R476</f>
        <v>0</v>
      </c>
      <c r="Q172" s="353"/>
      <c r="R172" s="354"/>
      <c r="S172" s="397">
        <f>+S173+S177+S183</f>
        <v>921.9</v>
      </c>
      <c r="T172" s="399">
        <f>+T173+T177+T183</f>
        <v>180.47400000000002</v>
      </c>
      <c r="U172" s="257">
        <f t="shared" si="2"/>
        <v>19.576309794988614</v>
      </c>
    </row>
    <row r="173" spans="1:21" s="153" customFormat="1" ht="21.75" customHeight="1" x14ac:dyDescent="0.2">
      <c r="A173" s="155"/>
      <c r="B173" s="351" t="str">
        <f>+'11+'!B477:M477</f>
        <v>Субвенции на проведение Всероссийской переписи населения 2020 года</v>
      </c>
      <c r="C173" s="351"/>
      <c r="D173" s="351"/>
      <c r="E173" s="351"/>
      <c r="F173" s="351"/>
      <c r="G173" s="351"/>
      <c r="H173" s="351"/>
      <c r="I173" s="351"/>
      <c r="J173" s="351"/>
      <c r="K173" s="351"/>
      <c r="L173" s="352"/>
      <c r="M173" s="240">
        <f>+'11+'!O477</f>
        <v>1</v>
      </c>
      <c r="N173" s="240">
        <f>+'11+'!P477</f>
        <v>13</v>
      </c>
      <c r="O173" s="240" t="str">
        <f>+'11+'!Q477</f>
        <v>9900054690</v>
      </c>
      <c r="P173" s="240">
        <f>+'11+'!R477</f>
        <v>0</v>
      </c>
      <c r="Q173" s="353"/>
      <c r="R173" s="354"/>
      <c r="S173" s="397">
        <f>+'11+'!U477</f>
        <v>194</v>
      </c>
      <c r="T173" s="399">
        <f>+'11+'!V477</f>
        <v>0</v>
      </c>
      <c r="U173" s="257">
        <f t="shared" si="2"/>
        <v>0</v>
      </c>
    </row>
    <row r="174" spans="1:21" s="153" customFormat="1" ht="21.75" customHeight="1" x14ac:dyDescent="0.2">
      <c r="A174" s="155"/>
      <c r="B174" s="351" t="str">
        <f>+'11+'!B478:M478</f>
        <v>Закупка товаров, работ и услуг для обеспечения государственных (муниципальных) нужд</v>
      </c>
      <c r="C174" s="351"/>
      <c r="D174" s="351"/>
      <c r="E174" s="351"/>
      <c r="F174" s="351"/>
      <c r="G174" s="351"/>
      <c r="H174" s="351"/>
      <c r="I174" s="351"/>
      <c r="J174" s="351"/>
      <c r="K174" s="351"/>
      <c r="L174" s="352"/>
      <c r="M174" s="240">
        <f>+'11+'!O478</f>
        <v>1</v>
      </c>
      <c r="N174" s="240">
        <f>+'11+'!P478</f>
        <v>13</v>
      </c>
      <c r="O174" s="240" t="str">
        <f>+'11+'!Q478</f>
        <v>9900054690</v>
      </c>
      <c r="P174" s="240" t="str">
        <f>+'11+'!R478</f>
        <v>200</v>
      </c>
      <c r="Q174" s="353"/>
      <c r="R174" s="354"/>
      <c r="S174" s="397">
        <f>+'11+'!U478</f>
        <v>194</v>
      </c>
      <c r="T174" s="399">
        <f>+'11+'!V478</f>
        <v>0</v>
      </c>
      <c r="U174" s="257">
        <f t="shared" si="2"/>
        <v>0</v>
      </c>
    </row>
    <row r="175" spans="1:21" s="153" customFormat="1" ht="12.75" customHeight="1" x14ac:dyDescent="0.2">
      <c r="A175" s="155"/>
      <c r="B175" s="351" t="str">
        <f>+'11+'!B479:M479</f>
        <v>Иные закупки товаров, работ и услуг для обеспечения государственных (муниципальных) нужд</v>
      </c>
      <c r="C175" s="351"/>
      <c r="D175" s="351"/>
      <c r="E175" s="351"/>
      <c r="F175" s="351"/>
      <c r="G175" s="351"/>
      <c r="H175" s="351"/>
      <c r="I175" s="351"/>
      <c r="J175" s="351"/>
      <c r="K175" s="351"/>
      <c r="L175" s="352"/>
      <c r="M175" s="240">
        <f>+'11+'!O479</f>
        <v>1</v>
      </c>
      <c r="N175" s="240">
        <f>+'11+'!P479</f>
        <v>13</v>
      </c>
      <c r="O175" s="240" t="str">
        <f>+'11+'!Q479</f>
        <v>9900054690</v>
      </c>
      <c r="P175" s="240" t="str">
        <f>+'11+'!R479</f>
        <v>240</v>
      </c>
      <c r="Q175" s="353"/>
      <c r="R175" s="354"/>
      <c r="S175" s="397">
        <f>+'11+'!U479</f>
        <v>194</v>
      </c>
      <c r="T175" s="399">
        <f>+'11+'!V479</f>
        <v>0</v>
      </c>
      <c r="U175" s="257">
        <f t="shared" si="2"/>
        <v>0</v>
      </c>
    </row>
    <row r="176" spans="1:21" s="153" customFormat="1" ht="32.25" customHeight="1" x14ac:dyDescent="0.2">
      <c r="A176" s="155"/>
      <c r="B176" s="351" t="str">
        <f>+'11+'!B480:M480</f>
        <v>Прочая закупка товаров, работ и услуг</v>
      </c>
      <c r="C176" s="351"/>
      <c r="D176" s="351"/>
      <c r="E176" s="351"/>
      <c r="F176" s="351"/>
      <c r="G176" s="351"/>
      <c r="H176" s="351"/>
      <c r="I176" s="351"/>
      <c r="J176" s="351"/>
      <c r="K176" s="351"/>
      <c r="L176" s="352"/>
      <c r="M176" s="240">
        <f>+'11+'!O480</f>
        <v>1</v>
      </c>
      <c r="N176" s="240">
        <f>+'11+'!P480</f>
        <v>13</v>
      </c>
      <c r="O176" s="240" t="str">
        <f>+'11+'!Q480</f>
        <v>9900054690</v>
      </c>
      <c r="P176" s="240" t="str">
        <f>+'11+'!R480</f>
        <v>244</v>
      </c>
      <c r="Q176" s="353"/>
      <c r="R176" s="354"/>
      <c r="S176" s="397">
        <f>+'11+'!U480</f>
        <v>194</v>
      </c>
      <c r="T176" s="399">
        <f>+'11+'!V480</f>
        <v>0</v>
      </c>
      <c r="U176" s="257">
        <f t="shared" si="2"/>
        <v>0</v>
      </c>
    </row>
    <row r="177" spans="1:21" s="153" customFormat="1" ht="21.75" customHeight="1" x14ac:dyDescent="0.2">
      <c r="A177" s="155"/>
      <c r="B177" s="351" t="str">
        <f>+'11+'!B482:M482</f>
        <v>Осуществление государственных полномочий по установлению запрета на розничную продажу алкогольной продукции в Республике Тыва</v>
      </c>
      <c r="C177" s="351"/>
      <c r="D177" s="351"/>
      <c r="E177" s="351"/>
      <c r="F177" s="351"/>
      <c r="G177" s="351"/>
      <c r="H177" s="351"/>
      <c r="I177" s="351"/>
      <c r="J177" s="351"/>
      <c r="K177" s="351"/>
      <c r="L177" s="352"/>
      <c r="M177" s="240">
        <f>+'11+'!O482</f>
        <v>1</v>
      </c>
      <c r="N177" s="240">
        <f>+'11+'!P482</f>
        <v>13</v>
      </c>
      <c r="O177" s="240" t="str">
        <f>+'11+'!Q482</f>
        <v>9900076050</v>
      </c>
      <c r="P177" s="240">
        <f>+'11+'!R482</f>
        <v>0</v>
      </c>
      <c r="Q177" s="353"/>
      <c r="R177" s="354"/>
      <c r="S177" s="397">
        <f>+S178+S181</f>
        <v>6</v>
      </c>
      <c r="T177" s="399">
        <f>+T178+T181</f>
        <v>0</v>
      </c>
      <c r="U177" s="257">
        <f t="shared" si="2"/>
        <v>0</v>
      </c>
    </row>
    <row r="178" spans="1:21" s="153" customFormat="1" ht="21.75" customHeight="1" x14ac:dyDescent="0.2">
      <c r="A178" s="155"/>
      <c r="B178" s="351" t="str">
        <f>+'11+'!B483:M483</f>
        <v>Закупка товаров, работ и услуг для обеспечения государственных (муниципальных) нужд</v>
      </c>
      <c r="C178" s="351"/>
      <c r="D178" s="351"/>
      <c r="E178" s="351"/>
      <c r="F178" s="351"/>
      <c r="G178" s="351"/>
      <c r="H178" s="351"/>
      <c r="I178" s="351"/>
      <c r="J178" s="351"/>
      <c r="K178" s="351"/>
      <c r="L178" s="352"/>
      <c r="M178" s="240">
        <f>+'11+'!O483</f>
        <v>1</v>
      </c>
      <c r="N178" s="240">
        <f>+'11+'!P483</f>
        <v>13</v>
      </c>
      <c r="O178" s="240" t="str">
        <f>+'11+'!Q483</f>
        <v>9900076050</v>
      </c>
      <c r="P178" s="240" t="str">
        <f>+'11+'!R483</f>
        <v>200</v>
      </c>
      <c r="Q178" s="353"/>
      <c r="R178" s="354"/>
      <c r="S178" s="397">
        <f>+'11+'!U483</f>
        <v>1</v>
      </c>
      <c r="T178" s="399">
        <f>+'11+'!V483</f>
        <v>0</v>
      </c>
      <c r="U178" s="257">
        <f t="shared" si="2"/>
        <v>0</v>
      </c>
    </row>
    <row r="179" spans="1:21" s="153" customFormat="1" ht="12.75" customHeight="1" x14ac:dyDescent="0.2">
      <c r="A179" s="155"/>
      <c r="B179" s="351" t="str">
        <f>+'11+'!B484:M484</f>
        <v>Иные закупки товаров, работ и услуг для обеспечения государственных (муниципальных) нужд</v>
      </c>
      <c r="C179" s="351"/>
      <c r="D179" s="351"/>
      <c r="E179" s="351"/>
      <c r="F179" s="351"/>
      <c r="G179" s="351"/>
      <c r="H179" s="351"/>
      <c r="I179" s="351"/>
      <c r="J179" s="351"/>
      <c r="K179" s="351"/>
      <c r="L179" s="352"/>
      <c r="M179" s="240">
        <f>+'11+'!O484</f>
        <v>1</v>
      </c>
      <c r="N179" s="240">
        <f>+'11+'!P484</f>
        <v>13</v>
      </c>
      <c r="O179" s="240" t="str">
        <f>+'11+'!Q484</f>
        <v>9900076050</v>
      </c>
      <c r="P179" s="240" t="str">
        <f>+'11+'!R484</f>
        <v>240</v>
      </c>
      <c r="Q179" s="353"/>
      <c r="R179" s="354"/>
      <c r="S179" s="397">
        <f>+'11+'!U484</f>
        <v>1</v>
      </c>
      <c r="T179" s="399">
        <f>+'11+'!V484</f>
        <v>0</v>
      </c>
      <c r="U179" s="257">
        <f t="shared" si="2"/>
        <v>0</v>
      </c>
    </row>
    <row r="180" spans="1:21" s="153" customFormat="1" ht="12.75" customHeight="1" x14ac:dyDescent="0.2">
      <c r="A180" s="155"/>
      <c r="B180" s="351" t="str">
        <f>+'11+'!B485:M485</f>
        <v>Прочая закупка товаров, работ и услуг</v>
      </c>
      <c r="C180" s="351"/>
      <c r="D180" s="351"/>
      <c r="E180" s="351"/>
      <c r="F180" s="351"/>
      <c r="G180" s="351"/>
      <c r="H180" s="351"/>
      <c r="I180" s="351"/>
      <c r="J180" s="351"/>
      <c r="K180" s="351"/>
      <c r="L180" s="352"/>
      <c r="M180" s="240">
        <f>+'11+'!O485</f>
        <v>1</v>
      </c>
      <c r="N180" s="240">
        <f>+'11+'!P485</f>
        <v>13</v>
      </c>
      <c r="O180" s="240" t="str">
        <f>+'11+'!Q485</f>
        <v>9900076050</v>
      </c>
      <c r="P180" s="240" t="str">
        <f>+'11+'!R485</f>
        <v>244</v>
      </c>
      <c r="Q180" s="353"/>
      <c r="R180" s="354"/>
      <c r="S180" s="397">
        <f>+'11+'!U485</f>
        <v>1</v>
      </c>
      <c r="T180" s="399">
        <f>+'11+'!V485</f>
        <v>0</v>
      </c>
      <c r="U180" s="257">
        <f t="shared" si="2"/>
        <v>0</v>
      </c>
    </row>
    <row r="181" spans="1:21" s="153" customFormat="1" ht="12.75" customHeight="1" x14ac:dyDescent="0.2">
      <c r="A181" s="155"/>
      <c r="B181" s="351" t="str">
        <f>+'11+'!B694:M694</f>
        <v>Межбюджетные трансферты</v>
      </c>
      <c r="C181" s="351"/>
      <c r="D181" s="351"/>
      <c r="E181" s="351"/>
      <c r="F181" s="351"/>
      <c r="G181" s="351"/>
      <c r="H181" s="351"/>
      <c r="I181" s="351"/>
      <c r="J181" s="351"/>
      <c r="K181" s="351"/>
      <c r="L181" s="352"/>
      <c r="M181" s="171">
        <f>+'11+'!O694</f>
        <v>1</v>
      </c>
      <c r="N181" s="240">
        <f>+'11+'!P694</f>
        <v>13</v>
      </c>
      <c r="O181" s="240" t="str">
        <f>+'11+'!Q694</f>
        <v>9900076050</v>
      </c>
      <c r="P181" s="240" t="str">
        <f>+'11+'!R694</f>
        <v>500</v>
      </c>
      <c r="Q181" s="353"/>
      <c r="R181" s="354"/>
      <c r="S181" s="397">
        <f>+'11+'!U694</f>
        <v>5</v>
      </c>
      <c r="T181" s="399">
        <f>+'11+'!V694</f>
        <v>0</v>
      </c>
      <c r="U181" s="257">
        <f t="shared" si="2"/>
        <v>0</v>
      </c>
    </row>
    <row r="182" spans="1:21" s="153" customFormat="1" ht="32.25" customHeight="1" x14ac:dyDescent="0.2">
      <c r="A182" s="155"/>
      <c r="B182" s="351" t="str">
        <f>+'11+'!B695:M695</f>
        <v>Субвенции</v>
      </c>
      <c r="C182" s="351"/>
      <c r="D182" s="351"/>
      <c r="E182" s="351"/>
      <c r="F182" s="351"/>
      <c r="G182" s="351"/>
      <c r="H182" s="351"/>
      <c r="I182" s="351"/>
      <c r="J182" s="351"/>
      <c r="K182" s="351"/>
      <c r="L182" s="352"/>
      <c r="M182" s="240">
        <f>+'11+'!O695</f>
        <v>1</v>
      </c>
      <c r="N182" s="240">
        <f>+'11+'!P695</f>
        <v>13</v>
      </c>
      <c r="O182" s="240" t="str">
        <f>+'11+'!Q695</f>
        <v>9900076050</v>
      </c>
      <c r="P182" s="240" t="str">
        <f>+'11+'!R695</f>
        <v>530</v>
      </c>
      <c r="Q182" s="353"/>
      <c r="R182" s="354"/>
      <c r="S182" s="397">
        <f>+'11+'!U695</f>
        <v>5</v>
      </c>
      <c r="T182" s="399">
        <f>+'11+'!V695</f>
        <v>0</v>
      </c>
      <c r="U182" s="257">
        <f t="shared" si="2"/>
        <v>0</v>
      </c>
    </row>
    <row r="183" spans="1:21" s="153" customFormat="1" ht="53.25" customHeight="1" x14ac:dyDescent="0.2">
      <c r="A183" s="155"/>
      <c r="B183" s="351" t="str">
        <f>+'11+'!B486:M486</f>
        <v>Осуществление государственных полномочий по созданию, организации и обеспечению деятельности административных комиссий</v>
      </c>
      <c r="C183" s="351"/>
      <c r="D183" s="351"/>
      <c r="E183" s="351"/>
      <c r="F183" s="351"/>
      <c r="G183" s="351"/>
      <c r="H183" s="351"/>
      <c r="I183" s="351"/>
      <c r="J183" s="351"/>
      <c r="K183" s="351"/>
      <c r="L183" s="352"/>
      <c r="M183" s="171">
        <f>+'11+'!O486</f>
        <v>1</v>
      </c>
      <c r="N183" s="240">
        <f>+'11+'!P486</f>
        <v>13</v>
      </c>
      <c r="O183" s="240" t="str">
        <f>+'11+'!Q486</f>
        <v>9900076130</v>
      </c>
      <c r="P183" s="240">
        <f>+'11+'!R486</f>
        <v>0</v>
      </c>
      <c r="Q183" s="353"/>
      <c r="R183" s="354"/>
      <c r="S183" s="397">
        <f>+'11+'!U486</f>
        <v>721.9</v>
      </c>
      <c r="T183" s="399">
        <f>+'11+'!V486</f>
        <v>180.47400000000002</v>
      </c>
      <c r="U183" s="257">
        <f t="shared" si="2"/>
        <v>24.999861476658818</v>
      </c>
    </row>
    <row r="184" spans="1:21" s="153" customFormat="1" ht="21.75" customHeight="1" x14ac:dyDescent="0.2">
      <c r="A184" s="155"/>
      <c r="B184" s="351" t="str">
        <f>+'11+'!B487:M487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84" s="351"/>
      <c r="D184" s="351"/>
      <c r="E184" s="351"/>
      <c r="F184" s="351"/>
      <c r="G184" s="351"/>
      <c r="H184" s="351"/>
      <c r="I184" s="351"/>
      <c r="J184" s="351"/>
      <c r="K184" s="351"/>
      <c r="L184" s="352"/>
      <c r="M184" s="240">
        <f>+'11+'!O487</f>
        <v>1</v>
      </c>
      <c r="N184" s="240">
        <f>+'11+'!P487</f>
        <v>13</v>
      </c>
      <c r="O184" s="240" t="str">
        <f>+'11+'!Q487</f>
        <v>9900076130</v>
      </c>
      <c r="P184" s="240" t="str">
        <f>+'11+'!R487</f>
        <v>100</v>
      </c>
      <c r="Q184" s="353"/>
      <c r="R184" s="354"/>
      <c r="S184" s="397">
        <f>+'11+'!U487</f>
        <v>497.59899999999999</v>
      </c>
      <c r="T184" s="399">
        <f>+'11+'!V487</f>
        <v>180.47400000000002</v>
      </c>
      <c r="U184" s="257">
        <f t="shared" si="2"/>
        <v>36.268963563029672</v>
      </c>
    </row>
    <row r="185" spans="1:21" s="153" customFormat="1" ht="21.75" customHeight="1" x14ac:dyDescent="0.2">
      <c r="A185" s="155"/>
      <c r="B185" s="351" t="str">
        <f>+'11+'!B488:M488</f>
        <v>Расходы на выплаты персоналу государственных (муниципальных) органов</v>
      </c>
      <c r="C185" s="351"/>
      <c r="D185" s="351"/>
      <c r="E185" s="351"/>
      <c r="F185" s="351"/>
      <c r="G185" s="351"/>
      <c r="H185" s="351"/>
      <c r="I185" s="351"/>
      <c r="J185" s="351"/>
      <c r="K185" s="351"/>
      <c r="L185" s="352"/>
      <c r="M185" s="240">
        <f>+'11+'!O488</f>
        <v>1</v>
      </c>
      <c r="N185" s="240">
        <f>+'11+'!P488</f>
        <v>13</v>
      </c>
      <c r="O185" s="240" t="str">
        <f>+'11+'!Q488</f>
        <v>9900076130</v>
      </c>
      <c r="P185" s="240" t="str">
        <f>+'11+'!R488</f>
        <v>120</v>
      </c>
      <c r="Q185" s="353"/>
      <c r="R185" s="354"/>
      <c r="S185" s="397">
        <f>+'11+'!U488</f>
        <v>497.59899999999999</v>
      </c>
      <c r="T185" s="399">
        <f>+'11+'!V488</f>
        <v>180.47400000000002</v>
      </c>
      <c r="U185" s="257">
        <f t="shared" si="2"/>
        <v>36.268963563029672</v>
      </c>
    </row>
    <row r="186" spans="1:21" s="153" customFormat="1" ht="32.25" customHeight="1" x14ac:dyDescent="0.2">
      <c r="A186" s="155"/>
      <c r="B186" s="351" t="str">
        <f>+'11+'!B489:M489</f>
        <v>Фонд оплаты труда государственных (муниципальных) органов</v>
      </c>
      <c r="C186" s="351"/>
      <c r="D186" s="351"/>
      <c r="E186" s="351"/>
      <c r="F186" s="351"/>
      <c r="G186" s="351"/>
      <c r="H186" s="351"/>
      <c r="I186" s="351"/>
      <c r="J186" s="351"/>
      <c r="K186" s="351"/>
      <c r="L186" s="352"/>
      <c r="M186" s="240">
        <f>+'11+'!O489</f>
        <v>1</v>
      </c>
      <c r="N186" s="240">
        <f>+'11+'!P489</f>
        <v>13</v>
      </c>
      <c r="O186" s="240" t="str">
        <f>+'11+'!Q489</f>
        <v>9900076130</v>
      </c>
      <c r="P186" s="240" t="str">
        <f>+'11+'!R489</f>
        <v>121</v>
      </c>
      <c r="Q186" s="353"/>
      <c r="R186" s="354"/>
      <c r="S186" s="397">
        <f>+'11+'!U489</f>
        <v>382.18</v>
      </c>
      <c r="T186" s="399">
        <f>+'11+'!V489</f>
        <v>163.81942000000001</v>
      </c>
      <c r="U186" s="257">
        <f t="shared" si="2"/>
        <v>42.864467005076143</v>
      </c>
    </row>
    <row r="187" spans="1:21" s="153" customFormat="1" ht="21.75" customHeight="1" x14ac:dyDescent="0.2">
      <c r="A187" s="155"/>
      <c r="B187" s="351" t="str">
        <f>+'11+'!B490:M490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187" s="351"/>
      <c r="D187" s="351"/>
      <c r="E187" s="351"/>
      <c r="F187" s="351"/>
      <c r="G187" s="351"/>
      <c r="H187" s="351"/>
      <c r="I187" s="351"/>
      <c r="J187" s="351"/>
      <c r="K187" s="351"/>
      <c r="L187" s="352"/>
      <c r="M187" s="240">
        <f>+'11+'!O490</f>
        <v>1</v>
      </c>
      <c r="N187" s="240">
        <f>+'11+'!P490</f>
        <v>13</v>
      </c>
      <c r="O187" s="240" t="str">
        <f>+'11+'!Q490</f>
        <v>9900076130</v>
      </c>
      <c r="P187" s="240" t="str">
        <f>+'11+'!R490</f>
        <v>129</v>
      </c>
      <c r="Q187" s="353"/>
      <c r="R187" s="354"/>
      <c r="S187" s="397">
        <f>+'11+'!U490</f>
        <v>115.419</v>
      </c>
      <c r="T187" s="399">
        <f>+'11+'!V490</f>
        <v>16.654579999999999</v>
      </c>
      <c r="U187" s="257">
        <f t="shared" si="2"/>
        <v>14.42966929188435</v>
      </c>
    </row>
    <row r="188" spans="1:21" s="153" customFormat="1" ht="21.75" customHeight="1" x14ac:dyDescent="0.2">
      <c r="A188" s="155"/>
      <c r="B188" s="351" t="str">
        <f>+'11+'!B491:M491</f>
        <v>Закупка товаров, работ и услуг для обеспечения государственных (муниципальных) нужд</v>
      </c>
      <c r="C188" s="351"/>
      <c r="D188" s="351"/>
      <c r="E188" s="351"/>
      <c r="F188" s="351"/>
      <c r="G188" s="351"/>
      <c r="H188" s="351"/>
      <c r="I188" s="351"/>
      <c r="J188" s="351"/>
      <c r="K188" s="351"/>
      <c r="L188" s="352"/>
      <c r="M188" s="240">
        <f>+'11+'!O491</f>
        <v>1</v>
      </c>
      <c r="N188" s="240">
        <f>+'11+'!P491</f>
        <v>13</v>
      </c>
      <c r="O188" s="240" t="str">
        <f>+'11+'!Q491</f>
        <v>9900076130</v>
      </c>
      <c r="P188" s="240" t="str">
        <f>+'11+'!R491</f>
        <v>200</v>
      </c>
      <c r="Q188" s="353"/>
      <c r="R188" s="354"/>
      <c r="S188" s="397">
        <f>+'11+'!U491</f>
        <v>224.30099999999999</v>
      </c>
      <c r="T188" s="399">
        <f>+'11+'!V491</f>
        <v>0</v>
      </c>
      <c r="U188" s="257">
        <f t="shared" si="2"/>
        <v>0</v>
      </c>
    </row>
    <row r="189" spans="1:21" s="153" customFormat="1" ht="12.75" customHeight="1" x14ac:dyDescent="0.2">
      <c r="A189" s="155"/>
      <c r="B189" s="351" t="str">
        <f>+'11+'!B492:M492</f>
        <v>Иные закупки товаров, работ и услуг для обеспечения государственных (муниципальных) нужд</v>
      </c>
      <c r="C189" s="351"/>
      <c r="D189" s="351"/>
      <c r="E189" s="351"/>
      <c r="F189" s="351"/>
      <c r="G189" s="351"/>
      <c r="H189" s="351"/>
      <c r="I189" s="351"/>
      <c r="J189" s="351"/>
      <c r="K189" s="351"/>
      <c r="L189" s="352"/>
      <c r="M189" s="240">
        <f>+'11+'!O492</f>
        <v>1</v>
      </c>
      <c r="N189" s="240">
        <f>+'11+'!P492</f>
        <v>13</v>
      </c>
      <c r="O189" s="240" t="str">
        <f>+'11+'!Q492</f>
        <v>9900076130</v>
      </c>
      <c r="P189" s="240" t="str">
        <f>+'11+'!R492</f>
        <v>240</v>
      </c>
      <c r="Q189" s="353"/>
      <c r="R189" s="354"/>
      <c r="S189" s="397">
        <f>+'11+'!U492</f>
        <v>224.30099999999999</v>
      </c>
      <c r="T189" s="399">
        <f>+'11+'!V492</f>
        <v>0</v>
      </c>
      <c r="U189" s="257">
        <f t="shared" si="2"/>
        <v>0</v>
      </c>
    </row>
    <row r="190" spans="1:21" s="153" customFormat="1" ht="12.75" customHeight="1" x14ac:dyDescent="0.2">
      <c r="A190" s="155"/>
      <c r="B190" s="351" t="str">
        <f>+'11+'!B493:M493</f>
        <v>Прочая закупка товаров, работ и услуг</v>
      </c>
      <c r="C190" s="351"/>
      <c r="D190" s="351"/>
      <c r="E190" s="351"/>
      <c r="F190" s="351"/>
      <c r="G190" s="351"/>
      <c r="H190" s="351"/>
      <c r="I190" s="351"/>
      <c r="J190" s="351"/>
      <c r="K190" s="351"/>
      <c r="L190" s="352"/>
      <c r="M190" s="240">
        <f>+'11+'!O493</f>
        <v>1</v>
      </c>
      <c r="N190" s="240">
        <f>+'11+'!P493</f>
        <v>13</v>
      </c>
      <c r="O190" s="240" t="str">
        <f>+'11+'!Q493</f>
        <v>9900076130</v>
      </c>
      <c r="P190" s="240" t="str">
        <f>+'11+'!R493</f>
        <v>244</v>
      </c>
      <c r="Q190" s="359"/>
      <c r="R190" s="360"/>
      <c r="S190" s="397">
        <f>+'11+'!U493</f>
        <v>224.30099999999999</v>
      </c>
      <c r="T190" s="399">
        <f>+'11+'!V493</f>
        <v>0</v>
      </c>
      <c r="U190" s="257">
        <f t="shared" si="2"/>
        <v>0</v>
      </c>
    </row>
    <row r="191" spans="1:21" s="153" customFormat="1" ht="12.75" customHeight="1" x14ac:dyDescent="0.25">
      <c r="A191" s="155"/>
      <c r="B191" s="351" t="str">
        <f>+'11+'!B494:M494</f>
        <v>НАЦИОНАЛЬНАЯ ОБОРОНА</v>
      </c>
      <c r="C191" s="351"/>
      <c r="D191" s="351"/>
      <c r="E191" s="351"/>
      <c r="F191" s="351"/>
      <c r="G191" s="351"/>
      <c r="H191" s="351"/>
      <c r="I191" s="351"/>
      <c r="J191" s="351"/>
      <c r="K191" s="351"/>
      <c r="L191" s="352"/>
      <c r="M191" s="240">
        <f>+'11+'!O494</f>
        <v>2</v>
      </c>
      <c r="N191" s="240">
        <f>+'11+'!P494</f>
        <v>0</v>
      </c>
      <c r="O191" s="240">
        <f>+'11+'!Q494</f>
        <v>0</v>
      </c>
      <c r="P191" s="240">
        <f>+'11+'!R494</f>
        <v>0</v>
      </c>
      <c r="Q191" s="355"/>
      <c r="R191" s="356"/>
      <c r="S191" s="397">
        <f>+S192</f>
        <v>1207.7</v>
      </c>
      <c r="T191" s="399">
        <f>+T192</f>
        <v>290.82659999999998</v>
      </c>
      <c r="U191" s="257">
        <f t="shared" si="2"/>
        <v>24.081030057133393</v>
      </c>
    </row>
    <row r="192" spans="1:21" s="153" customFormat="1" ht="32.25" customHeight="1" x14ac:dyDescent="0.2">
      <c r="A192" s="155"/>
      <c r="B192" s="351" t="str">
        <f>+'11+'!B495:M495</f>
        <v>Мобилизационная и вневойсковая подготовка</v>
      </c>
      <c r="C192" s="351"/>
      <c r="D192" s="351"/>
      <c r="E192" s="351"/>
      <c r="F192" s="351"/>
      <c r="G192" s="351"/>
      <c r="H192" s="351"/>
      <c r="I192" s="351"/>
      <c r="J192" s="351"/>
      <c r="K192" s="351"/>
      <c r="L192" s="352"/>
      <c r="M192" s="240">
        <f>+'11+'!O495</f>
        <v>2</v>
      </c>
      <c r="N192" s="240">
        <f>+'11+'!P495</f>
        <v>3</v>
      </c>
      <c r="O192" s="240">
        <f>+'11+'!Q495</f>
        <v>0</v>
      </c>
      <c r="P192" s="240">
        <f>+'11+'!R495</f>
        <v>0</v>
      </c>
      <c r="Q192" s="353"/>
      <c r="R192" s="354"/>
      <c r="S192" s="397">
        <f>+S193</f>
        <v>1207.7</v>
      </c>
      <c r="T192" s="399">
        <f>+T193</f>
        <v>290.82659999999998</v>
      </c>
      <c r="U192" s="257">
        <f t="shared" si="2"/>
        <v>24.081030057133393</v>
      </c>
    </row>
    <row r="193" spans="1:21" s="153" customFormat="1" ht="32.25" customHeight="1" x14ac:dyDescent="0.2">
      <c r="A193" s="155"/>
      <c r="B193" s="351" t="str">
        <f>+'11+'!B496:M496</f>
        <v>Непрограммные расходы на реализацию переданных полномочий Российской Федерации и субъекта Российской Федерации</v>
      </c>
      <c r="C193" s="351"/>
      <c r="D193" s="351"/>
      <c r="E193" s="351"/>
      <c r="F193" s="351"/>
      <c r="G193" s="351"/>
      <c r="H193" s="351"/>
      <c r="I193" s="351"/>
      <c r="J193" s="351"/>
      <c r="K193" s="351"/>
      <c r="L193" s="352"/>
      <c r="M193" s="240">
        <f>+'11+'!O496</f>
        <v>2</v>
      </c>
      <c r="N193" s="240">
        <f>+'11+'!P496</f>
        <v>3</v>
      </c>
      <c r="O193" s="240" t="str">
        <f>+'11+'!Q496</f>
        <v>9900000000</v>
      </c>
      <c r="P193" s="240">
        <f>+'11+'!R496</f>
        <v>0</v>
      </c>
      <c r="Q193" s="353"/>
      <c r="R193" s="354"/>
      <c r="S193" s="397">
        <f>+S194+S202</f>
        <v>1207.7</v>
      </c>
      <c r="T193" s="399">
        <f>+T194+T202</f>
        <v>290.82659999999998</v>
      </c>
      <c r="U193" s="257">
        <f t="shared" si="2"/>
        <v>24.081030057133393</v>
      </c>
    </row>
    <row r="194" spans="1:21" s="153" customFormat="1" ht="53.25" customHeight="1" x14ac:dyDescent="0.2">
      <c r="A194" s="155"/>
      <c r="B194" s="351" t="str">
        <f>+'11+'!B497:M497</f>
        <v>Субвенции на осуществление первичного воинского учета на территориях, где отсутствуют военные комиссариаты</v>
      </c>
      <c r="C194" s="351"/>
      <c r="D194" s="351"/>
      <c r="E194" s="351"/>
      <c r="F194" s="351"/>
      <c r="G194" s="351"/>
      <c r="H194" s="351"/>
      <c r="I194" s="351"/>
      <c r="J194" s="351"/>
      <c r="K194" s="351"/>
      <c r="L194" s="352"/>
      <c r="M194" s="240">
        <f>+'11+'!O497</f>
        <v>2</v>
      </c>
      <c r="N194" s="240">
        <f>+'11+'!P497</f>
        <v>3</v>
      </c>
      <c r="O194" s="240" t="str">
        <f>+'11+'!Q497</f>
        <v>9900051180</v>
      </c>
      <c r="P194" s="240">
        <f>+'11+'!R497</f>
        <v>0</v>
      </c>
      <c r="Q194" s="353"/>
      <c r="R194" s="354"/>
      <c r="S194" s="397">
        <f>+'11+'!U497</f>
        <v>457</v>
      </c>
      <c r="T194" s="399">
        <f>+'11+'!V497</f>
        <v>103.15260000000001</v>
      </c>
      <c r="U194" s="257">
        <f t="shared" si="2"/>
        <v>22.571684901531729</v>
      </c>
    </row>
    <row r="195" spans="1:21" s="153" customFormat="1" ht="12.75" customHeight="1" x14ac:dyDescent="0.2">
      <c r="A195" s="155"/>
      <c r="B195" s="351" t="str">
        <f>+'11+'!B498:M498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95" s="351"/>
      <c r="D195" s="351"/>
      <c r="E195" s="351"/>
      <c r="F195" s="351"/>
      <c r="G195" s="351"/>
      <c r="H195" s="351"/>
      <c r="I195" s="351"/>
      <c r="J195" s="351"/>
      <c r="K195" s="351"/>
      <c r="L195" s="352"/>
      <c r="M195" s="240">
        <f>+'11+'!O498</f>
        <v>2</v>
      </c>
      <c r="N195" s="240">
        <f>+'11+'!P498</f>
        <v>3</v>
      </c>
      <c r="O195" s="240" t="str">
        <f>+'11+'!Q498</f>
        <v>9900051180</v>
      </c>
      <c r="P195" s="240" t="str">
        <f>+'11+'!R498</f>
        <v>100</v>
      </c>
      <c r="Q195" s="353"/>
      <c r="R195" s="354"/>
      <c r="S195" s="397">
        <f>+'11+'!U498</f>
        <v>386.57</v>
      </c>
      <c r="T195" s="399">
        <f>+'11+'!V498</f>
        <v>103.15260000000001</v>
      </c>
      <c r="U195" s="257">
        <f t="shared" si="2"/>
        <v>26.684067568616292</v>
      </c>
    </row>
    <row r="196" spans="1:21" s="153" customFormat="1" ht="12.75" customHeight="1" x14ac:dyDescent="0.2">
      <c r="A196" s="155"/>
      <c r="B196" s="351" t="str">
        <f>+'11+'!B499:M499</f>
        <v>Расходы на выплаты персоналу казенных учреждений</v>
      </c>
      <c r="C196" s="351"/>
      <c r="D196" s="351"/>
      <c r="E196" s="351"/>
      <c r="F196" s="351"/>
      <c r="G196" s="351"/>
      <c r="H196" s="351"/>
      <c r="I196" s="351"/>
      <c r="J196" s="351"/>
      <c r="K196" s="351"/>
      <c r="L196" s="352"/>
      <c r="M196" s="240">
        <f>+'11+'!O499</f>
        <v>2</v>
      </c>
      <c r="N196" s="240">
        <f>+'11+'!P499</f>
        <v>3</v>
      </c>
      <c r="O196" s="240" t="str">
        <f>+'11+'!Q499</f>
        <v>9900051180</v>
      </c>
      <c r="P196" s="240" t="str">
        <f>+'11+'!R499</f>
        <v>110</v>
      </c>
      <c r="Q196" s="353"/>
      <c r="R196" s="354"/>
      <c r="S196" s="397">
        <f>+'11+'!U499</f>
        <v>386.57</v>
      </c>
      <c r="T196" s="399">
        <f>+'11+'!V499</f>
        <v>103.15260000000001</v>
      </c>
      <c r="U196" s="257">
        <f t="shared" si="2"/>
        <v>26.684067568616292</v>
      </c>
    </row>
    <row r="197" spans="1:21" s="153" customFormat="1" ht="32.25" customHeight="1" x14ac:dyDescent="0.2">
      <c r="A197" s="155"/>
      <c r="B197" s="351" t="str">
        <f>+'11+'!B500:M500</f>
        <v>Фонд оплаты труда учреждений</v>
      </c>
      <c r="C197" s="351"/>
      <c r="D197" s="351"/>
      <c r="E197" s="351"/>
      <c r="F197" s="351"/>
      <c r="G197" s="351"/>
      <c r="H197" s="351"/>
      <c r="I197" s="351"/>
      <c r="J197" s="351"/>
      <c r="K197" s="351"/>
      <c r="L197" s="352"/>
      <c r="M197" s="240">
        <f>+'11+'!O500</f>
        <v>2</v>
      </c>
      <c r="N197" s="240">
        <f>+'11+'!P500</f>
        <v>3</v>
      </c>
      <c r="O197" s="240" t="str">
        <f>+'11+'!Q500</f>
        <v>9900051180</v>
      </c>
      <c r="P197" s="240" t="str">
        <f>+'11+'!R500</f>
        <v>111</v>
      </c>
      <c r="Q197" s="353"/>
      <c r="R197" s="354"/>
      <c r="S197" s="397">
        <f>+'11+'!U500</f>
        <v>296.90499999999997</v>
      </c>
      <c r="T197" s="399">
        <f>+'11+'!V500</f>
        <v>79.22627</v>
      </c>
      <c r="U197" s="257">
        <f t="shared" si="2"/>
        <v>26.684047085768174</v>
      </c>
    </row>
    <row r="198" spans="1:21" s="153" customFormat="1" ht="21.75" customHeight="1" x14ac:dyDescent="0.2">
      <c r="A198" s="155"/>
      <c r="B198" s="351" t="str">
        <f>+'11+'!B501:M501</f>
        <v>Взносы по обязательному социальному страхованию на выплаты по оплате труда работников и иные выплаты работникам учреждений</v>
      </c>
      <c r="C198" s="351"/>
      <c r="D198" s="351"/>
      <c r="E198" s="351"/>
      <c r="F198" s="351"/>
      <c r="G198" s="351"/>
      <c r="H198" s="351"/>
      <c r="I198" s="351"/>
      <c r="J198" s="351"/>
      <c r="K198" s="351"/>
      <c r="L198" s="352"/>
      <c r="M198" s="240">
        <f>+'11+'!O501</f>
        <v>2</v>
      </c>
      <c r="N198" s="240">
        <f>+'11+'!P501</f>
        <v>3</v>
      </c>
      <c r="O198" s="240" t="str">
        <f>+'11+'!Q501</f>
        <v>9900051180</v>
      </c>
      <c r="P198" s="240" t="str">
        <f>+'11+'!R501</f>
        <v>119</v>
      </c>
      <c r="Q198" s="353"/>
      <c r="R198" s="354"/>
      <c r="S198" s="397">
        <f>+'11+'!U501</f>
        <v>89.665000000000006</v>
      </c>
      <c r="T198" s="399">
        <f>+'11+'!V501</f>
        <v>23.92633</v>
      </c>
      <c r="U198" s="257">
        <f t="shared" si="2"/>
        <v>26.684135392851164</v>
      </c>
    </row>
    <row r="199" spans="1:21" s="153" customFormat="1" ht="21.75" customHeight="1" x14ac:dyDescent="0.2">
      <c r="A199" s="155"/>
      <c r="B199" s="351" t="str">
        <f>+'11+'!B502:M502</f>
        <v>Закупка товаров, работ и услуг для обеспечения государственных (муниципальных) нужд</v>
      </c>
      <c r="C199" s="351"/>
      <c r="D199" s="351"/>
      <c r="E199" s="351"/>
      <c r="F199" s="351"/>
      <c r="G199" s="351"/>
      <c r="H199" s="351"/>
      <c r="I199" s="351"/>
      <c r="J199" s="351"/>
      <c r="K199" s="351"/>
      <c r="L199" s="352"/>
      <c r="M199" s="240">
        <f>+'11+'!O502</f>
        <v>2</v>
      </c>
      <c r="N199" s="240">
        <f>+'11+'!P502</f>
        <v>3</v>
      </c>
      <c r="O199" s="240" t="str">
        <f>+'11+'!Q502</f>
        <v>9900051180</v>
      </c>
      <c r="P199" s="240" t="str">
        <f>+'11+'!R502</f>
        <v>200</v>
      </c>
      <c r="Q199" s="353"/>
      <c r="R199" s="354"/>
      <c r="S199" s="397">
        <f>+'11+'!U502</f>
        <v>70.430000000000007</v>
      </c>
      <c r="T199" s="399">
        <f>+'11+'!V502</f>
        <v>0</v>
      </c>
      <c r="U199" s="257">
        <f t="shared" si="2"/>
        <v>0</v>
      </c>
    </row>
    <row r="200" spans="1:21" s="153" customFormat="1" ht="12.75" customHeight="1" x14ac:dyDescent="0.2">
      <c r="A200" s="155"/>
      <c r="B200" s="351" t="str">
        <f>+'11+'!B503:M503</f>
        <v>Иные закупки товаров, работ и услуг для обеспечения государственных (муниципальных) нужд</v>
      </c>
      <c r="C200" s="351"/>
      <c r="D200" s="351"/>
      <c r="E200" s="351"/>
      <c r="F200" s="351"/>
      <c r="G200" s="351"/>
      <c r="H200" s="351"/>
      <c r="I200" s="351"/>
      <c r="J200" s="351"/>
      <c r="K200" s="351"/>
      <c r="L200" s="352"/>
      <c r="M200" s="240">
        <f>+'11+'!O503</f>
        <v>2</v>
      </c>
      <c r="N200" s="240">
        <f>+'11+'!P503</f>
        <v>3</v>
      </c>
      <c r="O200" s="240" t="str">
        <f>+'11+'!Q503</f>
        <v>9900051180</v>
      </c>
      <c r="P200" s="240" t="str">
        <f>+'11+'!R503</f>
        <v>240</v>
      </c>
      <c r="Q200" s="353"/>
      <c r="R200" s="354"/>
      <c r="S200" s="397">
        <f>+'11+'!U503</f>
        <v>70.430000000000007</v>
      </c>
      <c r="T200" s="399">
        <f>+'11+'!V503</f>
        <v>0</v>
      </c>
      <c r="U200" s="257">
        <f t="shared" si="2"/>
        <v>0</v>
      </c>
    </row>
    <row r="201" spans="1:21" s="153" customFormat="1" ht="12.75" customHeight="1" x14ac:dyDescent="0.2">
      <c r="A201" s="155"/>
      <c r="B201" s="351" t="str">
        <f>+'11+'!B504:M504</f>
        <v>Прочая закупка товаров, работ и услуг</v>
      </c>
      <c r="C201" s="351"/>
      <c r="D201" s="351"/>
      <c r="E201" s="351"/>
      <c r="F201" s="351"/>
      <c r="G201" s="351"/>
      <c r="H201" s="351"/>
      <c r="I201" s="351"/>
      <c r="J201" s="351"/>
      <c r="K201" s="351"/>
      <c r="L201" s="352"/>
      <c r="M201" s="240">
        <f>+'11+'!O504</f>
        <v>2</v>
      </c>
      <c r="N201" s="240">
        <f>+'11+'!P504</f>
        <v>3</v>
      </c>
      <c r="O201" s="240" t="str">
        <f>+'11+'!Q504</f>
        <v>9900051180</v>
      </c>
      <c r="P201" s="240" t="str">
        <f>+'11+'!R504</f>
        <v>244</v>
      </c>
      <c r="Q201" s="353"/>
      <c r="R201" s="354"/>
      <c r="S201" s="397">
        <f>+'11+'!U504</f>
        <v>70.430000000000007</v>
      </c>
      <c r="T201" s="399">
        <f>+'11+'!V504</f>
        <v>0</v>
      </c>
      <c r="U201" s="257">
        <f t="shared" si="2"/>
        <v>0</v>
      </c>
    </row>
    <row r="202" spans="1:21" s="153" customFormat="1" ht="12.75" customHeight="1" x14ac:dyDescent="0.2">
      <c r="A202" s="155"/>
      <c r="B202" s="351" t="str">
        <f>+'11+'!B700:M700</f>
        <v>Межбюджетные трансферты</v>
      </c>
      <c r="C202" s="351"/>
      <c r="D202" s="351"/>
      <c r="E202" s="351"/>
      <c r="F202" s="351"/>
      <c r="G202" s="351"/>
      <c r="H202" s="351"/>
      <c r="I202" s="351"/>
      <c r="J202" s="351"/>
      <c r="K202" s="351"/>
      <c r="L202" s="352"/>
      <c r="M202" s="171">
        <f>+'11+'!O700</f>
        <v>2</v>
      </c>
      <c r="N202" s="240">
        <f>+'11+'!P700</f>
        <v>3</v>
      </c>
      <c r="O202" s="240" t="str">
        <f>+'11+'!Q700</f>
        <v>9900051180</v>
      </c>
      <c r="P202" s="240" t="str">
        <f>+'11+'!R700</f>
        <v>500</v>
      </c>
      <c r="Q202" s="353"/>
      <c r="R202" s="354"/>
      <c r="S202" s="397">
        <f>+'11+'!U700</f>
        <v>750.7</v>
      </c>
      <c r="T202" s="399">
        <f>+'11+'!V700</f>
        <v>187.67400000000001</v>
      </c>
      <c r="U202" s="257">
        <f t="shared" si="2"/>
        <v>24.999866790995071</v>
      </c>
    </row>
    <row r="203" spans="1:21" s="153" customFormat="1" ht="23.25" customHeight="1" x14ac:dyDescent="0.2">
      <c r="A203" s="155"/>
      <c r="B203" s="351" t="str">
        <f>+'11+'!B701:M701</f>
        <v>Субвенции</v>
      </c>
      <c r="C203" s="351"/>
      <c r="D203" s="351"/>
      <c r="E203" s="351"/>
      <c r="F203" s="351"/>
      <c r="G203" s="351"/>
      <c r="H203" s="351"/>
      <c r="I203" s="351"/>
      <c r="J203" s="351"/>
      <c r="K203" s="351"/>
      <c r="L203" s="352"/>
      <c r="M203" s="240">
        <f>+'11+'!O701</f>
        <v>2</v>
      </c>
      <c r="N203" s="240">
        <f>+'11+'!P701</f>
        <v>3</v>
      </c>
      <c r="O203" s="240" t="str">
        <f>+'11+'!Q701</f>
        <v>9900051180</v>
      </c>
      <c r="P203" s="240" t="str">
        <f>+'11+'!R701</f>
        <v>530</v>
      </c>
      <c r="Q203" s="359"/>
      <c r="R203" s="360"/>
      <c r="S203" s="397">
        <f>+'11+'!U701</f>
        <v>750.7</v>
      </c>
      <c r="T203" s="399">
        <f>+'11+'!V701</f>
        <v>187.67400000000001</v>
      </c>
      <c r="U203" s="257">
        <f t="shared" si="2"/>
        <v>24.999866790995071</v>
      </c>
    </row>
    <row r="204" spans="1:21" s="254" customFormat="1" ht="30" customHeight="1" x14ac:dyDescent="0.25">
      <c r="A204" s="253"/>
      <c r="B204" s="357" t="str">
        <f>+'11+'!B505:M505</f>
        <v>НАЦИОНАЛЬНАЯ БЕЗОПАСНОСТЬ И ПРАВООХРАНИТЕЛЬНАЯ ДЕЯТЕЛЬНОСТЬ</v>
      </c>
      <c r="C204" s="357"/>
      <c r="D204" s="357"/>
      <c r="E204" s="357"/>
      <c r="F204" s="357"/>
      <c r="G204" s="357"/>
      <c r="H204" s="357"/>
      <c r="I204" s="357"/>
      <c r="J204" s="357"/>
      <c r="K204" s="357"/>
      <c r="L204" s="358"/>
      <c r="M204" s="241">
        <f>+'11+'!O505</f>
        <v>3</v>
      </c>
      <c r="N204" s="241">
        <f>+'11+'!P505</f>
        <v>0</v>
      </c>
      <c r="O204" s="241">
        <f>+'11+'!Q505</f>
        <v>0</v>
      </c>
      <c r="P204" s="241">
        <f>+'11+'!R505</f>
        <v>0</v>
      </c>
      <c r="Q204" s="355"/>
      <c r="R204" s="356"/>
      <c r="S204" s="396">
        <f>+'11+'!U505</f>
        <v>1777.4490000000001</v>
      </c>
      <c r="T204" s="395">
        <f>+'11+'!V505</f>
        <v>424.68074999999999</v>
      </c>
      <c r="U204" s="257">
        <f t="shared" si="2"/>
        <v>23.892710845712028</v>
      </c>
    </row>
    <row r="205" spans="1:21" s="153" customFormat="1" ht="21.75" customHeight="1" x14ac:dyDescent="0.2">
      <c r="A205" s="155"/>
      <c r="B205" s="351" t="str">
        <f>+'11+'!B506:M506</f>
        <v>Защита населения и территории от чрезвычайных ситуаций природного и техногенного характера, гражданская оборона</v>
      </c>
      <c r="C205" s="351"/>
      <c r="D205" s="351"/>
      <c r="E205" s="351"/>
      <c r="F205" s="351"/>
      <c r="G205" s="351"/>
      <c r="H205" s="351"/>
      <c r="I205" s="351"/>
      <c r="J205" s="351"/>
      <c r="K205" s="351"/>
      <c r="L205" s="352"/>
      <c r="M205" s="240">
        <f>+'11+'!O506</f>
        <v>3</v>
      </c>
      <c r="N205" s="240">
        <f>+'11+'!P506</f>
        <v>9</v>
      </c>
      <c r="O205" s="240">
        <f>+'11+'!Q506</f>
        <v>0</v>
      </c>
      <c r="P205" s="240">
        <f>+'11+'!R506</f>
        <v>0</v>
      </c>
      <c r="Q205" s="353"/>
      <c r="R205" s="354"/>
      <c r="S205" s="397">
        <f>+'11+'!U506</f>
        <v>1777.4490000000001</v>
      </c>
      <c r="T205" s="399">
        <f>+'11+'!V506</f>
        <v>424.68074999999999</v>
      </c>
      <c r="U205" s="257">
        <f t="shared" si="2"/>
        <v>23.892710845712028</v>
      </c>
    </row>
    <row r="206" spans="1:21" s="153" customFormat="1" ht="12.75" customHeight="1" x14ac:dyDescent="0.2">
      <c r="A206" s="155"/>
      <c r="B206" s="351" t="str">
        <f>+'11+'!B507:M507</f>
        <v>Обеспечение деятельности единой дежурной диспетчерской службы (ЕДДС)</v>
      </c>
      <c r="C206" s="351"/>
      <c r="D206" s="351"/>
      <c r="E206" s="351"/>
      <c r="F206" s="351"/>
      <c r="G206" s="351"/>
      <c r="H206" s="351"/>
      <c r="I206" s="351"/>
      <c r="J206" s="351"/>
      <c r="K206" s="351"/>
      <c r="L206" s="352"/>
      <c r="M206" s="240">
        <f>+'11+'!O507</f>
        <v>3</v>
      </c>
      <c r="N206" s="240">
        <f>+'11+'!P507</f>
        <v>9</v>
      </c>
      <c r="O206" s="240" t="str">
        <f>+'11+'!Q507</f>
        <v>9500000000</v>
      </c>
      <c r="P206" s="240">
        <f>+'11+'!R507</f>
        <v>0</v>
      </c>
      <c r="Q206" s="353"/>
      <c r="R206" s="354"/>
      <c r="S206" s="397">
        <f>+'11+'!U507</f>
        <v>1777.4490000000001</v>
      </c>
      <c r="T206" s="399">
        <f>+'11+'!V507</f>
        <v>424.68074999999999</v>
      </c>
      <c r="U206" s="257">
        <f t="shared" si="2"/>
        <v>23.892710845712028</v>
      </c>
    </row>
    <row r="207" spans="1:21" s="153" customFormat="1" ht="53.25" customHeight="1" x14ac:dyDescent="0.2">
      <c r="A207" s="155"/>
      <c r="B207" s="351" t="str">
        <f>+'11+'!B508:M508</f>
        <v>Расходы на выплаты по оплате труда работников</v>
      </c>
      <c r="C207" s="351"/>
      <c r="D207" s="351"/>
      <c r="E207" s="351"/>
      <c r="F207" s="351"/>
      <c r="G207" s="351"/>
      <c r="H207" s="351"/>
      <c r="I207" s="351"/>
      <c r="J207" s="351"/>
      <c r="K207" s="351"/>
      <c r="L207" s="352"/>
      <c r="M207" s="240">
        <f>+'11+'!O508</f>
        <v>3</v>
      </c>
      <c r="N207" s="240">
        <f>+'11+'!P508</f>
        <v>9</v>
      </c>
      <c r="O207" s="240" t="str">
        <f>+'11+'!Q508</f>
        <v>9500000110</v>
      </c>
      <c r="P207" s="240">
        <f>+'11+'!R508</f>
        <v>0</v>
      </c>
      <c r="Q207" s="353"/>
      <c r="R207" s="354"/>
      <c r="S207" s="397">
        <f>+'11+'!U508</f>
        <v>1612.4490000000001</v>
      </c>
      <c r="T207" s="399">
        <f>+'11+'!V508</f>
        <v>414.83114999999998</v>
      </c>
      <c r="U207" s="257">
        <f t="shared" si="2"/>
        <v>25.726776474790832</v>
      </c>
    </row>
    <row r="208" spans="1:21" s="153" customFormat="1" ht="12.75" customHeight="1" x14ac:dyDescent="0.2">
      <c r="A208" s="155"/>
      <c r="B208" s="351" t="str">
        <f>+'11+'!B509:M509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08" s="351"/>
      <c r="D208" s="351"/>
      <c r="E208" s="351"/>
      <c r="F208" s="351"/>
      <c r="G208" s="351"/>
      <c r="H208" s="351"/>
      <c r="I208" s="351"/>
      <c r="J208" s="351"/>
      <c r="K208" s="351"/>
      <c r="L208" s="352"/>
      <c r="M208" s="240">
        <f>+'11+'!O509</f>
        <v>3</v>
      </c>
      <c r="N208" s="240">
        <f>+'11+'!P509</f>
        <v>9</v>
      </c>
      <c r="O208" s="240" t="str">
        <f>+'11+'!Q509</f>
        <v>9500000110</v>
      </c>
      <c r="P208" s="240" t="str">
        <f>+'11+'!R509</f>
        <v>100</v>
      </c>
      <c r="Q208" s="353"/>
      <c r="R208" s="354"/>
      <c r="S208" s="397">
        <f>+'11+'!U509</f>
        <v>1612.4490000000001</v>
      </c>
      <c r="T208" s="399">
        <f>+'11+'!V509</f>
        <v>414.83114999999998</v>
      </c>
      <c r="U208" s="257">
        <f t="shared" si="2"/>
        <v>25.726776474790832</v>
      </c>
    </row>
    <row r="209" spans="1:21" s="153" customFormat="1" ht="12.75" customHeight="1" x14ac:dyDescent="0.2">
      <c r="A209" s="155"/>
      <c r="B209" s="351" t="str">
        <f>+'11+'!B510:M510</f>
        <v>Расходы на выплаты персоналу казенных учреждений</v>
      </c>
      <c r="C209" s="351"/>
      <c r="D209" s="351"/>
      <c r="E209" s="351"/>
      <c r="F209" s="351"/>
      <c r="G209" s="351"/>
      <c r="H209" s="351"/>
      <c r="I209" s="351"/>
      <c r="J209" s="351"/>
      <c r="K209" s="351"/>
      <c r="L209" s="352"/>
      <c r="M209" s="240">
        <f>+'11+'!O510</f>
        <v>3</v>
      </c>
      <c r="N209" s="240">
        <f>+'11+'!P510</f>
        <v>9</v>
      </c>
      <c r="O209" s="240" t="str">
        <f>+'11+'!Q510</f>
        <v>9500000110</v>
      </c>
      <c r="P209" s="240" t="str">
        <f>+'11+'!R510</f>
        <v>110</v>
      </c>
      <c r="Q209" s="353"/>
      <c r="R209" s="354"/>
      <c r="S209" s="397">
        <f>+'11+'!U510</f>
        <v>1612.4490000000001</v>
      </c>
      <c r="T209" s="399">
        <f>+'11+'!V510</f>
        <v>414.83114999999998</v>
      </c>
      <c r="U209" s="257">
        <f t="shared" si="2"/>
        <v>25.726776474790832</v>
      </c>
    </row>
    <row r="210" spans="1:21" s="153" customFormat="1" ht="32.25" customHeight="1" x14ac:dyDescent="0.2">
      <c r="A210" s="155"/>
      <c r="B210" s="351" t="str">
        <f>+'11+'!B511:M511</f>
        <v>Фонд оплаты труда учреждений</v>
      </c>
      <c r="C210" s="351"/>
      <c r="D210" s="351"/>
      <c r="E210" s="351"/>
      <c r="F210" s="351"/>
      <c r="G210" s="351"/>
      <c r="H210" s="351"/>
      <c r="I210" s="351"/>
      <c r="J210" s="351"/>
      <c r="K210" s="351"/>
      <c r="L210" s="352"/>
      <c r="M210" s="240">
        <f>+'11+'!O511</f>
        <v>3</v>
      </c>
      <c r="N210" s="240">
        <f>+'11+'!P511</f>
        <v>9</v>
      </c>
      <c r="O210" s="240" t="str">
        <f>+'11+'!Q511</f>
        <v>9500000110</v>
      </c>
      <c r="P210" s="240" t="str">
        <f>+'11+'!R511</f>
        <v>111</v>
      </c>
      <c r="Q210" s="353"/>
      <c r="R210" s="354"/>
      <c r="S210" s="397">
        <f>+'11+'!U511</f>
        <v>1238.44</v>
      </c>
      <c r="T210" s="399">
        <f>+'11+'!V511</f>
        <v>319.02960999999999</v>
      </c>
      <c r="U210" s="257">
        <f t="shared" si="2"/>
        <v>25.760602855204933</v>
      </c>
    </row>
    <row r="211" spans="1:21" s="153" customFormat="1" ht="12.75" customHeight="1" x14ac:dyDescent="0.2">
      <c r="A211" s="155"/>
      <c r="B211" s="351" t="str">
        <f>+'11+'!B512:M512</f>
        <v>Взносы по обязательному социальному страхованию на выплаты по оплате труда работников и иные выплаты работникам учреждений</v>
      </c>
      <c r="C211" s="351"/>
      <c r="D211" s="351"/>
      <c r="E211" s="351"/>
      <c r="F211" s="351"/>
      <c r="G211" s="351"/>
      <c r="H211" s="351"/>
      <c r="I211" s="351"/>
      <c r="J211" s="351"/>
      <c r="K211" s="351"/>
      <c r="L211" s="352"/>
      <c r="M211" s="240">
        <f>+'11+'!O512</f>
        <v>3</v>
      </c>
      <c r="N211" s="240">
        <f>+'11+'!P512</f>
        <v>9</v>
      </c>
      <c r="O211" s="240" t="str">
        <f>+'11+'!Q512</f>
        <v>9500000110</v>
      </c>
      <c r="P211" s="240" t="str">
        <f>+'11+'!R512</f>
        <v>119</v>
      </c>
      <c r="Q211" s="353"/>
      <c r="R211" s="354"/>
      <c r="S211" s="397">
        <f>+'11+'!U512</f>
        <v>374.00900000000001</v>
      </c>
      <c r="T211" s="399">
        <f>+'11+'!V512</f>
        <v>95.801540000000003</v>
      </c>
      <c r="U211" s="257">
        <f t="shared" ref="U211:U274" si="3">T211/S211*100</f>
        <v>25.614768628562413</v>
      </c>
    </row>
    <row r="212" spans="1:21" s="153" customFormat="1" ht="21.75" customHeight="1" x14ac:dyDescent="0.2">
      <c r="A212" s="155"/>
      <c r="B212" s="351" t="str">
        <f>+'11+'!B513:M513</f>
        <v xml:space="preserve">Расходы на обеспечение функций </v>
      </c>
      <c r="C212" s="351"/>
      <c r="D212" s="351"/>
      <c r="E212" s="351"/>
      <c r="F212" s="351"/>
      <c r="G212" s="351"/>
      <c r="H212" s="351"/>
      <c r="I212" s="351"/>
      <c r="J212" s="351"/>
      <c r="K212" s="351"/>
      <c r="L212" s="352"/>
      <c r="M212" s="240">
        <f>+'11+'!O513</f>
        <v>3</v>
      </c>
      <c r="N212" s="240">
        <f>+'11+'!P513</f>
        <v>9</v>
      </c>
      <c r="O212" s="240" t="str">
        <f>+'11+'!Q513</f>
        <v>9500000190</v>
      </c>
      <c r="P212" s="240">
        <f>+'11+'!R513</f>
        <v>0</v>
      </c>
      <c r="Q212" s="353"/>
      <c r="R212" s="354"/>
      <c r="S212" s="397">
        <f>+'11+'!U513</f>
        <v>165</v>
      </c>
      <c r="T212" s="399">
        <f>+'11+'!V513</f>
        <v>9.8496000000000006</v>
      </c>
      <c r="U212" s="257">
        <f t="shared" si="3"/>
        <v>5.9694545454545462</v>
      </c>
    </row>
    <row r="213" spans="1:21" s="153" customFormat="1" ht="21.75" customHeight="1" x14ac:dyDescent="0.2">
      <c r="A213" s="155"/>
      <c r="B213" s="351" t="str">
        <f>+'11+'!B514:M514</f>
        <v>Закупка товаров, работ и услуг для обеспечения государственных (муниципальных) нужд</v>
      </c>
      <c r="C213" s="351"/>
      <c r="D213" s="351"/>
      <c r="E213" s="351"/>
      <c r="F213" s="351"/>
      <c r="G213" s="351"/>
      <c r="H213" s="351"/>
      <c r="I213" s="351"/>
      <c r="J213" s="351"/>
      <c r="K213" s="351"/>
      <c r="L213" s="352"/>
      <c r="M213" s="240">
        <f>+'11+'!O514</f>
        <v>3</v>
      </c>
      <c r="N213" s="240">
        <f>+'11+'!P514</f>
        <v>9</v>
      </c>
      <c r="O213" s="240" t="str">
        <f>+'11+'!Q514</f>
        <v>9500000190</v>
      </c>
      <c r="P213" s="240" t="str">
        <f>+'11+'!R514</f>
        <v>200</v>
      </c>
      <c r="Q213" s="353"/>
      <c r="R213" s="354"/>
      <c r="S213" s="397">
        <f>+'11+'!U514</f>
        <v>165</v>
      </c>
      <c r="T213" s="399">
        <f>+'11+'!V514</f>
        <v>9.8496000000000006</v>
      </c>
      <c r="U213" s="257">
        <f t="shared" si="3"/>
        <v>5.9694545454545462</v>
      </c>
    </row>
    <row r="214" spans="1:21" s="153" customFormat="1" ht="21.75" customHeight="1" x14ac:dyDescent="0.2">
      <c r="A214" s="155"/>
      <c r="B214" s="351" t="str">
        <f>+'11+'!B515:M515</f>
        <v>Иные закупки товаров, работ и услуг для обеспечения государственных (муниципальных) нужд</v>
      </c>
      <c r="C214" s="351"/>
      <c r="D214" s="351"/>
      <c r="E214" s="351"/>
      <c r="F214" s="351"/>
      <c r="G214" s="351"/>
      <c r="H214" s="351"/>
      <c r="I214" s="351"/>
      <c r="J214" s="351"/>
      <c r="K214" s="351"/>
      <c r="L214" s="352"/>
      <c r="M214" s="240">
        <f>+'11+'!O515</f>
        <v>3</v>
      </c>
      <c r="N214" s="240">
        <f>+'11+'!P515</f>
        <v>9</v>
      </c>
      <c r="O214" s="240" t="str">
        <f>+'11+'!Q515</f>
        <v>9500000190</v>
      </c>
      <c r="P214" s="240" t="str">
        <f>+'11+'!R515</f>
        <v>240</v>
      </c>
      <c r="Q214" s="353"/>
      <c r="R214" s="354"/>
      <c r="S214" s="397">
        <f>+'11+'!U515</f>
        <v>165</v>
      </c>
      <c r="T214" s="399">
        <f>+'11+'!V515</f>
        <v>9.8496000000000006</v>
      </c>
      <c r="U214" s="257">
        <f t="shared" si="3"/>
        <v>5.9694545454545462</v>
      </c>
    </row>
    <row r="215" spans="1:21" s="153" customFormat="1" ht="30" customHeight="1" x14ac:dyDescent="0.25">
      <c r="A215" s="155"/>
      <c r="B215" s="351" t="str">
        <f>+'11+'!B516:M516</f>
        <v>Закупка товаров, работ, услуг в сфере информационно-коммуникационных технологий</v>
      </c>
      <c r="C215" s="351"/>
      <c r="D215" s="351"/>
      <c r="E215" s="351"/>
      <c r="F215" s="351"/>
      <c r="G215" s="351"/>
      <c r="H215" s="351"/>
      <c r="I215" s="351"/>
      <c r="J215" s="351"/>
      <c r="K215" s="351"/>
      <c r="L215" s="352"/>
      <c r="M215" s="240">
        <f>+'11+'!O516</f>
        <v>3</v>
      </c>
      <c r="N215" s="240">
        <f>+'11+'!P516</f>
        <v>9</v>
      </c>
      <c r="O215" s="240" t="str">
        <f>+'11+'!Q516</f>
        <v>9500000190</v>
      </c>
      <c r="P215" s="240" t="str">
        <f>+'11+'!R516</f>
        <v>242</v>
      </c>
      <c r="Q215" s="355"/>
      <c r="R215" s="356"/>
      <c r="S215" s="397">
        <f>+'11+'!U516</f>
        <v>165</v>
      </c>
      <c r="T215" s="399">
        <f>+'11+'!V516</f>
        <v>9.8496000000000006</v>
      </c>
      <c r="U215" s="257">
        <f t="shared" si="3"/>
        <v>5.9694545454545462</v>
      </c>
    </row>
    <row r="216" spans="1:21" s="153" customFormat="1" ht="21.75" customHeight="1" x14ac:dyDescent="0.2">
      <c r="A216" s="155"/>
      <c r="B216" s="351" t="str">
        <f>+'11+'!B209:M209</f>
        <v>НАЦИОНАЛЬНАЯ ЭКОНОМИКА</v>
      </c>
      <c r="C216" s="351"/>
      <c r="D216" s="351"/>
      <c r="E216" s="351"/>
      <c r="F216" s="351"/>
      <c r="G216" s="351"/>
      <c r="H216" s="351"/>
      <c r="I216" s="351"/>
      <c r="J216" s="351"/>
      <c r="K216" s="351"/>
      <c r="L216" s="352"/>
      <c r="M216" s="171">
        <f>+'11+'!O209</f>
        <v>4</v>
      </c>
      <c r="N216" s="240">
        <f>+'11+'!P209</f>
        <v>0</v>
      </c>
      <c r="O216" s="240">
        <f>+'11+'!Q209</f>
        <v>0</v>
      </c>
      <c r="P216" s="240">
        <f>+'11+'!R209</f>
        <v>0</v>
      </c>
      <c r="Q216" s="353"/>
      <c r="R216" s="354"/>
      <c r="S216" s="397">
        <f>+S217+S256+S263</f>
        <v>7490.491</v>
      </c>
      <c r="T216" s="399">
        <f>+T217+T256+T263</f>
        <v>687.25207999999986</v>
      </c>
      <c r="U216" s="257">
        <f t="shared" si="3"/>
        <v>9.1749937353906414</v>
      </c>
    </row>
    <row r="217" spans="1:21" s="153" customFormat="1" ht="12.75" customHeight="1" x14ac:dyDescent="0.2">
      <c r="A217" s="155"/>
      <c r="B217" s="351" t="str">
        <f>+'11+'!B210:M210</f>
        <v>Сельское хозяйство и рыболовство</v>
      </c>
      <c r="C217" s="351"/>
      <c r="D217" s="351"/>
      <c r="E217" s="351"/>
      <c r="F217" s="351"/>
      <c r="G217" s="351"/>
      <c r="H217" s="351"/>
      <c r="I217" s="351"/>
      <c r="J217" s="351"/>
      <c r="K217" s="351"/>
      <c r="L217" s="352"/>
      <c r="M217" s="240">
        <f>+'11+'!O210</f>
        <v>4</v>
      </c>
      <c r="N217" s="240">
        <f>+'11+'!P210</f>
        <v>5</v>
      </c>
      <c r="O217" s="240">
        <f>+'11+'!Q210</f>
        <v>0</v>
      </c>
      <c r="P217" s="240">
        <f>+'11+'!R210</f>
        <v>0</v>
      </c>
      <c r="Q217" s="353"/>
      <c r="R217" s="354"/>
      <c r="S217" s="397">
        <f>+S218+S237</f>
        <v>4078.9679999999998</v>
      </c>
      <c r="T217" s="399">
        <f>+T218+T237</f>
        <v>591.2811099999999</v>
      </c>
      <c r="U217" s="257">
        <f t="shared" si="3"/>
        <v>14.495850666148888</v>
      </c>
    </row>
    <row r="218" spans="1:21" s="153" customFormat="1" ht="32.25" customHeight="1" x14ac:dyDescent="0.2">
      <c r="A218" s="155"/>
      <c r="B218" s="351" t="str">
        <f>+'11+'!B211:M211</f>
        <v>Муниципальная программа "Развитие сельского хозяйства"</v>
      </c>
      <c r="C218" s="351"/>
      <c r="D218" s="351"/>
      <c r="E218" s="351"/>
      <c r="F218" s="351"/>
      <c r="G218" s="351"/>
      <c r="H218" s="351"/>
      <c r="I218" s="351"/>
      <c r="J218" s="351"/>
      <c r="K218" s="351"/>
      <c r="L218" s="352"/>
      <c r="M218" s="240">
        <f>+'11+'!O211</f>
        <v>4</v>
      </c>
      <c r="N218" s="240">
        <f>+'11+'!P211</f>
        <v>5</v>
      </c>
      <c r="O218" s="240" t="str">
        <f>+'11+'!Q211</f>
        <v>0400000000</v>
      </c>
      <c r="P218" s="240">
        <f>+'11+'!R211</f>
        <v>0</v>
      </c>
      <c r="Q218" s="353"/>
      <c r="R218" s="354"/>
      <c r="S218" s="397">
        <f>+S219+S227+S231</f>
        <v>1026.0999999999999</v>
      </c>
      <c r="T218" s="399">
        <f>+T219+T227+T231</f>
        <v>25</v>
      </c>
      <c r="U218" s="257">
        <f t="shared" si="3"/>
        <v>2.4364097066562715</v>
      </c>
    </row>
    <row r="219" spans="1:21" s="153" customFormat="1" ht="21.75" customHeight="1" x14ac:dyDescent="0.2">
      <c r="A219" s="155"/>
      <c r="B219" s="351" t="str">
        <f>+'11+'!B212:M212</f>
        <v>Подпрограмма "Реализация мероприятий по развитию сельского хозяйства и расшение рынка сельскохозяйственной продукции"</v>
      </c>
      <c r="C219" s="351"/>
      <c r="D219" s="351"/>
      <c r="E219" s="351"/>
      <c r="F219" s="351"/>
      <c r="G219" s="351"/>
      <c r="H219" s="351"/>
      <c r="I219" s="351"/>
      <c r="J219" s="351"/>
      <c r="K219" s="351"/>
      <c r="L219" s="352"/>
      <c r="M219" s="240">
        <f>+'11+'!O212</f>
        <v>4</v>
      </c>
      <c r="N219" s="240">
        <f>+'11+'!P212</f>
        <v>5</v>
      </c>
      <c r="O219" s="240" t="str">
        <f>+'11+'!Q212</f>
        <v>0420000000</v>
      </c>
      <c r="P219" s="240">
        <f>+'11+'!R212</f>
        <v>0</v>
      </c>
      <c r="Q219" s="353"/>
      <c r="R219" s="354"/>
      <c r="S219" s="397">
        <f>+'11+'!U212</f>
        <v>785</v>
      </c>
      <c r="T219" s="399">
        <f>+'11+'!V212</f>
        <v>25</v>
      </c>
      <c r="U219" s="257">
        <f t="shared" si="3"/>
        <v>3.1847133757961785</v>
      </c>
    </row>
    <row r="220" spans="1:21" s="153" customFormat="1" ht="21.75" customHeight="1" x14ac:dyDescent="0.2">
      <c r="A220" s="155"/>
      <c r="B220" s="351" t="str">
        <f>+'11+'!B213:M213</f>
        <v>Поддержка предприятий</v>
      </c>
      <c r="C220" s="351"/>
      <c r="D220" s="351"/>
      <c r="E220" s="351"/>
      <c r="F220" s="351"/>
      <c r="G220" s="351"/>
      <c r="H220" s="351"/>
      <c r="I220" s="351"/>
      <c r="J220" s="351"/>
      <c r="K220" s="351"/>
      <c r="L220" s="352"/>
      <c r="M220" s="240">
        <f>+'11+'!O213</f>
        <v>4</v>
      </c>
      <c r="N220" s="240">
        <f>+'11+'!P213</f>
        <v>5</v>
      </c>
      <c r="O220" s="240" t="str">
        <f>+'11+'!Q213</f>
        <v>0420170060</v>
      </c>
      <c r="P220" s="240">
        <f>+'11+'!R213</f>
        <v>0</v>
      </c>
      <c r="Q220" s="353"/>
      <c r="R220" s="354"/>
      <c r="S220" s="397">
        <f>+'11+'!U213</f>
        <v>785</v>
      </c>
      <c r="T220" s="399">
        <f>+'11+'!V213</f>
        <v>25</v>
      </c>
      <c r="U220" s="257">
        <f t="shared" si="3"/>
        <v>3.1847133757961785</v>
      </c>
    </row>
    <row r="221" spans="1:21" s="153" customFormat="1" ht="12.75" customHeight="1" x14ac:dyDescent="0.2">
      <c r="A221" s="155"/>
      <c r="B221" s="351" t="str">
        <f>+'11+'!B214:M214</f>
        <v>Закупка товаров, работ и услуг для обеспечения государственных (муниципальных) нужд</v>
      </c>
      <c r="C221" s="351"/>
      <c r="D221" s="351"/>
      <c r="E221" s="351"/>
      <c r="F221" s="351"/>
      <c r="G221" s="351"/>
      <c r="H221" s="351"/>
      <c r="I221" s="351"/>
      <c r="J221" s="351"/>
      <c r="K221" s="351"/>
      <c r="L221" s="352"/>
      <c r="M221" s="240">
        <f>+'11+'!O214</f>
        <v>4</v>
      </c>
      <c r="N221" s="240">
        <f>+'11+'!P214</f>
        <v>5</v>
      </c>
      <c r="O221" s="240" t="str">
        <f>+'11+'!Q214</f>
        <v>0420170060</v>
      </c>
      <c r="P221" s="240" t="str">
        <f>+'11+'!R214</f>
        <v>200</v>
      </c>
      <c r="Q221" s="353"/>
      <c r="R221" s="354"/>
      <c r="S221" s="397">
        <f>+'11+'!U214</f>
        <v>575</v>
      </c>
      <c r="T221" s="399">
        <f>+'11+'!V214</f>
        <v>25</v>
      </c>
      <c r="U221" s="257">
        <f t="shared" si="3"/>
        <v>4.3478260869565215</v>
      </c>
    </row>
    <row r="222" spans="1:21" s="153" customFormat="1" ht="12.75" customHeight="1" x14ac:dyDescent="0.2">
      <c r="A222" s="155"/>
      <c r="B222" s="351" t="str">
        <f>+'11+'!B215:M215</f>
        <v>Иные закупки товаров, работ и услуг для обеспечения государственных (муниципальных) нужд</v>
      </c>
      <c r="C222" s="351"/>
      <c r="D222" s="351"/>
      <c r="E222" s="351"/>
      <c r="F222" s="351"/>
      <c r="G222" s="351"/>
      <c r="H222" s="351"/>
      <c r="I222" s="351"/>
      <c r="J222" s="351"/>
      <c r="K222" s="351"/>
      <c r="L222" s="352"/>
      <c r="M222" s="240">
        <f>+'11+'!O215</f>
        <v>4</v>
      </c>
      <c r="N222" s="240">
        <f>+'11+'!P215</f>
        <v>5</v>
      </c>
      <c r="O222" s="240" t="str">
        <f>+'11+'!Q215</f>
        <v>0420170060</v>
      </c>
      <c r="P222" s="240" t="str">
        <f>+'11+'!R215</f>
        <v>240</v>
      </c>
      <c r="Q222" s="359"/>
      <c r="R222" s="360"/>
      <c r="S222" s="397">
        <f>+'11+'!U215</f>
        <v>575</v>
      </c>
      <c r="T222" s="399">
        <f>+'11+'!V215</f>
        <v>25</v>
      </c>
      <c r="U222" s="257">
        <f t="shared" si="3"/>
        <v>4.3478260869565215</v>
      </c>
    </row>
    <row r="223" spans="1:21" s="153" customFormat="1" ht="12.75" customHeight="1" x14ac:dyDescent="0.25">
      <c r="A223" s="155"/>
      <c r="B223" s="351" t="str">
        <f>+'11+'!B216:M216</f>
        <v>Прочая закупка товаров, работ и услуг</v>
      </c>
      <c r="C223" s="351"/>
      <c r="D223" s="351"/>
      <c r="E223" s="351"/>
      <c r="F223" s="351"/>
      <c r="G223" s="351"/>
      <c r="H223" s="351"/>
      <c r="I223" s="351"/>
      <c r="J223" s="351"/>
      <c r="K223" s="351"/>
      <c r="L223" s="352"/>
      <c r="M223" s="240">
        <f>+'11+'!O216</f>
        <v>4</v>
      </c>
      <c r="N223" s="240">
        <f>+'11+'!P216</f>
        <v>5</v>
      </c>
      <c r="O223" s="240" t="str">
        <f>+'11+'!Q216</f>
        <v>0420170060</v>
      </c>
      <c r="P223" s="240" t="str">
        <f>+'11+'!R216</f>
        <v>244</v>
      </c>
      <c r="Q223" s="355"/>
      <c r="R223" s="356"/>
      <c r="S223" s="397">
        <f>+'11+'!U216</f>
        <v>575</v>
      </c>
      <c r="T223" s="399">
        <f>+'11+'!V216</f>
        <v>25</v>
      </c>
      <c r="U223" s="257">
        <f t="shared" si="3"/>
        <v>4.3478260869565215</v>
      </c>
    </row>
    <row r="224" spans="1:21" s="153" customFormat="1" ht="21.75" customHeight="1" x14ac:dyDescent="0.2">
      <c r="A224" s="155"/>
      <c r="B224" s="351" t="str">
        <f>+'11+'!B217:M217</f>
        <v>Иные бюджетные ассигнования</v>
      </c>
      <c r="C224" s="351"/>
      <c r="D224" s="351"/>
      <c r="E224" s="351"/>
      <c r="F224" s="351"/>
      <c r="G224" s="351"/>
      <c r="H224" s="351"/>
      <c r="I224" s="351"/>
      <c r="J224" s="351"/>
      <c r="K224" s="351"/>
      <c r="L224" s="352"/>
      <c r="M224" s="240">
        <f>+'11+'!O217</f>
        <v>4</v>
      </c>
      <c r="N224" s="240">
        <f>+'11+'!P217</f>
        <v>5</v>
      </c>
      <c r="O224" s="240" t="str">
        <f>+'11+'!Q217</f>
        <v>0420170060</v>
      </c>
      <c r="P224" s="240" t="str">
        <f>+'11+'!R217</f>
        <v>800</v>
      </c>
      <c r="Q224" s="353"/>
      <c r="R224" s="354"/>
      <c r="S224" s="397">
        <f>+'11+'!U217</f>
        <v>210</v>
      </c>
      <c r="T224" s="399">
        <f>+'11+'!V217</f>
        <v>0</v>
      </c>
      <c r="U224" s="257">
        <f t="shared" si="3"/>
        <v>0</v>
      </c>
    </row>
    <row r="225" spans="1:21" s="153" customFormat="1" ht="32.25" customHeight="1" x14ac:dyDescent="0.2">
      <c r="A225" s="155"/>
      <c r="B225" s="351" t="str">
        <f>+'11+'!B218:M218</f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C225" s="351"/>
      <c r="D225" s="351"/>
      <c r="E225" s="351"/>
      <c r="F225" s="351"/>
      <c r="G225" s="351"/>
      <c r="H225" s="351"/>
      <c r="I225" s="351"/>
      <c r="J225" s="351"/>
      <c r="K225" s="351"/>
      <c r="L225" s="352"/>
      <c r="M225" s="240">
        <f>+'11+'!O218</f>
        <v>4</v>
      </c>
      <c r="N225" s="240">
        <f>+'11+'!P218</f>
        <v>5</v>
      </c>
      <c r="O225" s="240" t="str">
        <f>+'11+'!Q218</f>
        <v>0420170060</v>
      </c>
      <c r="P225" s="240" t="str">
        <f>+'11+'!R218</f>
        <v>810</v>
      </c>
      <c r="Q225" s="353"/>
      <c r="R225" s="354"/>
      <c r="S225" s="397">
        <f>+'11+'!U218</f>
        <v>210</v>
      </c>
      <c r="T225" s="399">
        <f>+'11+'!V218</f>
        <v>0</v>
      </c>
      <c r="U225" s="257">
        <f t="shared" si="3"/>
        <v>0</v>
      </c>
    </row>
    <row r="226" spans="1:21" s="153" customFormat="1" ht="12.75" customHeight="1" x14ac:dyDescent="0.2">
      <c r="A226" s="155"/>
      <c r="B226" s="351" t="str">
        <f>+'11+'!B219:M219</f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v>
      </c>
      <c r="C226" s="351"/>
      <c r="D226" s="351"/>
      <c r="E226" s="351"/>
      <c r="F226" s="351"/>
      <c r="G226" s="351"/>
      <c r="H226" s="351"/>
      <c r="I226" s="351"/>
      <c r="J226" s="351"/>
      <c r="K226" s="351"/>
      <c r="L226" s="352"/>
      <c r="M226" s="240">
        <f>+'11+'!O219</f>
        <v>4</v>
      </c>
      <c r="N226" s="240">
        <f>+'11+'!P219</f>
        <v>5</v>
      </c>
      <c r="O226" s="240" t="str">
        <f>+'11+'!Q219</f>
        <v>0420170060</v>
      </c>
      <c r="P226" s="240" t="str">
        <f>+'11+'!R219</f>
        <v>813</v>
      </c>
      <c r="Q226" s="353"/>
      <c r="R226" s="354"/>
      <c r="S226" s="397">
        <f>+'11+'!U219</f>
        <v>210</v>
      </c>
      <c r="T226" s="399">
        <f>+'11+'!V219</f>
        <v>0</v>
      </c>
      <c r="U226" s="257">
        <f t="shared" si="3"/>
        <v>0</v>
      </c>
    </row>
    <row r="227" spans="1:21" s="153" customFormat="1" ht="21.75" customHeight="1" x14ac:dyDescent="0.2">
      <c r="A227" s="155"/>
      <c r="B227" s="351" t="str">
        <f>+'11+'!B528:M528</f>
        <v>Субсидии на оказание финансовой поддержки при исполнении расходных обязательств, связанных с реализацией губернаторского проекта "Новая жизнь" ("Чаа Сорук")</v>
      </c>
      <c r="C227" s="351"/>
      <c r="D227" s="351"/>
      <c r="E227" s="351"/>
      <c r="F227" s="351"/>
      <c r="G227" s="351"/>
      <c r="H227" s="351"/>
      <c r="I227" s="351"/>
      <c r="J227" s="351"/>
      <c r="K227" s="351"/>
      <c r="L227" s="352"/>
      <c r="M227" s="240">
        <f>+'11+'!O528</f>
        <v>4</v>
      </c>
      <c r="N227" s="240">
        <f>+'11+'!P528</f>
        <v>5</v>
      </c>
      <c r="O227" s="240" t="str">
        <f>+'11+'!Q528</f>
        <v>0420175030</v>
      </c>
      <c r="P227" s="240">
        <f>+'11+'!R528</f>
        <v>0</v>
      </c>
      <c r="Q227" s="353"/>
      <c r="R227" s="354"/>
      <c r="S227" s="397">
        <f>+'11+'!U528</f>
        <v>120</v>
      </c>
      <c r="T227" s="399">
        <f>+'11+'!V528</f>
        <v>0</v>
      </c>
      <c r="U227" s="257">
        <f t="shared" si="3"/>
        <v>0</v>
      </c>
    </row>
    <row r="228" spans="1:21" s="153" customFormat="1" ht="21.75" customHeight="1" x14ac:dyDescent="0.2">
      <c r="A228" s="155"/>
      <c r="B228" s="351" t="str">
        <f>+'11+'!B529:M529</f>
        <v>Иные бюджетные ассигнования</v>
      </c>
      <c r="C228" s="351"/>
      <c r="D228" s="351"/>
      <c r="E228" s="351"/>
      <c r="F228" s="351"/>
      <c r="G228" s="351"/>
      <c r="H228" s="351"/>
      <c r="I228" s="351"/>
      <c r="J228" s="351"/>
      <c r="K228" s="351"/>
      <c r="L228" s="352"/>
      <c r="M228" s="240">
        <f>+'11+'!O529</f>
        <v>4</v>
      </c>
      <c r="N228" s="240">
        <f>+'11+'!P529</f>
        <v>5</v>
      </c>
      <c r="O228" s="240" t="str">
        <f>+'11+'!Q529</f>
        <v>0420175030</v>
      </c>
      <c r="P228" s="240" t="str">
        <f>+'11+'!R529</f>
        <v>800</v>
      </c>
      <c r="Q228" s="353"/>
      <c r="R228" s="354"/>
      <c r="S228" s="397">
        <f>+'11+'!U529</f>
        <v>120</v>
      </c>
      <c r="T228" s="399">
        <f>+'11+'!V529</f>
        <v>0</v>
      </c>
      <c r="U228" s="257">
        <f t="shared" si="3"/>
        <v>0</v>
      </c>
    </row>
    <row r="229" spans="1:21" s="153" customFormat="1" ht="12.75" customHeight="1" x14ac:dyDescent="0.2">
      <c r="A229" s="155"/>
      <c r="B229" s="351" t="str">
        <f>+'11+'!B530:M530</f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C229" s="351"/>
      <c r="D229" s="351"/>
      <c r="E229" s="351"/>
      <c r="F229" s="351"/>
      <c r="G229" s="351"/>
      <c r="H229" s="351"/>
      <c r="I229" s="351"/>
      <c r="J229" s="351"/>
      <c r="K229" s="351"/>
      <c r="L229" s="352"/>
      <c r="M229" s="240">
        <f>+'11+'!O530</f>
        <v>4</v>
      </c>
      <c r="N229" s="240">
        <f>+'11+'!P530</f>
        <v>5</v>
      </c>
      <c r="O229" s="240" t="str">
        <f>+'11+'!Q530</f>
        <v>0420175030</v>
      </c>
      <c r="P229" s="240" t="str">
        <f>+'11+'!R530</f>
        <v>810</v>
      </c>
      <c r="Q229" s="353"/>
      <c r="R229" s="354"/>
      <c r="S229" s="397">
        <f>+'11+'!U530</f>
        <v>120</v>
      </c>
      <c r="T229" s="399">
        <f>+'11+'!V530</f>
        <v>0</v>
      </c>
      <c r="U229" s="257">
        <f t="shared" si="3"/>
        <v>0</v>
      </c>
    </row>
    <row r="230" spans="1:21" s="153" customFormat="1" ht="12.75" customHeight="1" x14ac:dyDescent="0.2">
      <c r="A230" s="155"/>
      <c r="B230" s="351" t="str">
        <f>+'11+'!B531:M531</f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v>
      </c>
      <c r="C230" s="351"/>
      <c r="D230" s="351"/>
      <c r="E230" s="351"/>
      <c r="F230" s="351"/>
      <c r="G230" s="351"/>
      <c r="H230" s="351"/>
      <c r="I230" s="351"/>
      <c r="J230" s="351"/>
      <c r="K230" s="351"/>
      <c r="L230" s="352"/>
      <c r="M230" s="240">
        <f>+'11+'!O531</f>
        <v>4</v>
      </c>
      <c r="N230" s="240">
        <f>+'11+'!P531</f>
        <v>5</v>
      </c>
      <c r="O230" s="240" t="str">
        <f>+'11+'!Q531</f>
        <v>0420175030</v>
      </c>
      <c r="P230" s="240" t="str">
        <f>+'11+'!R531</f>
        <v>813</v>
      </c>
      <c r="Q230" s="353"/>
      <c r="R230" s="354"/>
      <c r="S230" s="397">
        <f>+'11+'!U531</f>
        <v>120</v>
      </c>
      <c r="T230" s="399">
        <f>+'11+'!V531</f>
        <v>0</v>
      </c>
      <c r="U230" s="257">
        <f t="shared" si="3"/>
        <v>0</v>
      </c>
    </row>
    <row r="231" spans="1:21" s="153" customFormat="1" ht="42.75" customHeight="1" x14ac:dyDescent="0.2">
      <c r="A231" s="155"/>
      <c r="B231" s="351" t="str">
        <f>+'11+'!B532:M532</f>
        <v>Муниципальная программа "Развитие сельского хозяйства"</v>
      </c>
      <c r="C231" s="351"/>
      <c r="D231" s="351"/>
      <c r="E231" s="351"/>
      <c r="F231" s="351"/>
      <c r="G231" s="351"/>
      <c r="H231" s="351"/>
      <c r="I231" s="351"/>
      <c r="J231" s="351"/>
      <c r="K231" s="351"/>
      <c r="L231" s="352"/>
      <c r="M231" s="240">
        <f>+'11+'!O532</f>
        <v>4</v>
      </c>
      <c r="N231" s="240">
        <f>+'11+'!P532</f>
        <v>5</v>
      </c>
      <c r="O231" s="240" t="str">
        <f>+'11+'!Q532</f>
        <v>0400000000</v>
      </c>
      <c r="P231" s="240">
        <f>+'11+'!R532</f>
        <v>0</v>
      </c>
      <c r="Q231" s="353"/>
      <c r="R231" s="354"/>
      <c r="S231" s="397">
        <f>+'11+'!U532</f>
        <v>121.1</v>
      </c>
      <c r="T231" s="399">
        <f>+'11+'!V532</f>
        <v>0</v>
      </c>
      <c r="U231" s="257">
        <f t="shared" si="3"/>
        <v>0</v>
      </c>
    </row>
    <row r="232" spans="1:21" s="153" customFormat="1" x14ac:dyDescent="0.2">
      <c r="A232" s="155"/>
      <c r="B232" s="351" t="str">
        <f>+'11+'!B533:M533</f>
        <v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v>
      </c>
      <c r="C232" s="351"/>
      <c r="D232" s="351"/>
      <c r="E232" s="351"/>
      <c r="F232" s="351"/>
      <c r="G232" s="351"/>
      <c r="H232" s="351"/>
      <c r="I232" s="351"/>
      <c r="J232" s="351"/>
      <c r="K232" s="351"/>
      <c r="L232" s="352"/>
      <c r="M232" s="240">
        <f>+'11+'!O533</f>
        <v>4</v>
      </c>
      <c r="N232" s="240">
        <f>+'11+'!P533</f>
        <v>5</v>
      </c>
      <c r="O232" s="240" t="str">
        <f>+'11+'!Q533</f>
        <v>0430000000</v>
      </c>
      <c r="P232" s="240">
        <f>+'11+'!R533</f>
        <v>0</v>
      </c>
      <c r="Q232" s="353"/>
      <c r="R232" s="354"/>
      <c r="S232" s="397">
        <f>+'11+'!U533</f>
        <v>121.1</v>
      </c>
      <c r="T232" s="399">
        <f>+'11+'!V533</f>
        <v>0</v>
      </c>
      <c r="U232" s="257">
        <f t="shared" si="3"/>
        <v>0</v>
      </c>
    </row>
    <row r="233" spans="1:21" s="153" customFormat="1" ht="42.75" customHeight="1" x14ac:dyDescent="0.2">
      <c r="A233" s="155"/>
      <c r="B233" s="351" t="str">
        <f>+'11+'!B534:M534</f>
        <v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v>
      </c>
      <c r="C233" s="351"/>
      <c r="D233" s="351"/>
      <c r="E233" s="351"/>
      <c r="F233" s="351"/>
      <c r="G233" s="351"/>
      <c r="H233" s="351"/>
      <c r="I233" s="351"/>
      <c r="J233" s="351"/>
      <c r="K233" s="351"/>
      <c r="L233" s="352"/>
      <c r="M233" s="240">
        <f>+'11+'!O534</f>
        <v>4</v>
      </c>
      <c r="N233" s="240">
        <f>+'11+'!P534</f>
        <v>5</v>
      </c>
      <c r="O233" s="240" t="str">
        <f>+'11+'!Q534</f>
        <v>0430176140</v>
      </c>
      <c r="P233" s="240">
        <f>+'11+'!R534</f>
        <v>0</v>
      </c>
      <c r="Q233" s="353"/>
      <c r="R233" s="354"/>
      <c r="S233" s="397">
        <f>+'11+'!U534</f>
        <v>121.1</v>
      </c>
      <c r="T233" s="399">
        <f>+'11+'!V534</f>
        <v>0</v>
      </c>
      <c r="U233" s="257">
        <f t="shared" si="3"/>
        <v>0</v>
      </c>
    </row>
    <row r="234" spans="1:21" s="153" customFormat="1" ht="12.75" customHeight="1" x14ac:dyDescent="0.2">
      <c r="A234" s="155"/>
      <c r="B234" s="351" t="str">
        <f>+'11+'!B535:M535</f>
        <v>Закупка товаров, работ и услуг для обеспечения государственных (муниципальных) нужд</v>
      </c>
      <c r="C234" s="351"/>
      <c r="D234" s="351"/>
      <c r="E234" s="351"/>
      <c r="F234" s="351"/>
      <c r="G234" s="351"/>
      <c r="H234" s="351"/>
      <c r="I234" s="351"/>
      <c r="J234" s="351"/>
      <c r="K234" s="351"/>
      <c r="L234" s="352"/>
      <c r="M234" s="240">
        <f>+'11+'!O535</f>
        <v>4</v>
      </c>
      <c r="N234" s="240">
        <f>+'11+'!P535</f>
        <v>5</v>
      </c>
      <c r="O234" s="240" t="str">
        <f>+'11+'!Q535</f>
        <v>0430176140</v>
      </c>
      <c r="P234" s="240" t="str">
        <f>+'11+'!R535</f>
        <v>200</v>
      </c>
      <c r="Q234" s="353"/>
      <c r="R234" s="354"/>
      <c r="S234" s="397">
        <f>+'11+'!U535</f>
        <v>121.1</v>
      </c>
      <c r="T234" s="399">
        <f>+'11+'!V535</f>
        <v>0</v>
      </c>
      <c r="U234" s="257">
        <f t="shared" si="3"/>
        <v>0</v>
      </c>
    </row>
    <row r="235" spans="1:21" s="153" customFormat="1" ht="42.75" customHeight="1" x14ac:dyDescent="0.2">
      <c r="A235" s="155"/>
      <c r="B235" s="351" t="str">
        <f>+'11+'!B536:M536</f>
        <v>Иные закупки товаров, работ и услуг для обеспечения государственных (муниципальных) нужд</v>
      </c>
      <c r="C235" s="351"/>
      <c r="D235" s="351"/>
      <c r="E235" s="351"/>
      <c r="F235" s="351"/>
      <c r="G235" s="351"/>
      <c r="H235" s="351"/>
      <c r="I235" s="351"/>
      <c r="J235" s="351"/>
      <c r="K235" s="351"/>
      <c r="L235" s="352"/>
      <c r="M235" s="240">
        <f>+'11+'!O536</f>
        <v>4</v>
      </c>
      <c r="N235" s="240">
        <f>+'11+'!P536</f>
        <v>5</v>
      </c>
      <c r="O235" s="240" t="str">
        <f>+'11+'!Q536</f>
        <v>0430176140</v>
      </c>
      <c r="P235" s="240" t="str">
        <f>+'11+'!R536</f>
        <v>240</v>
      </c>
      <c r="Q235" s="353"/>
      <c r="R235" s="354"/>
      <c r="S235" s="397">
        <f>+'11+'!U536</f>
        <v>121.1</v>
      </c>
      <c r="T235" s="399">
        <f>+'11+'!V536</f>
        <v>0</v>
      </c>
      <c r="U235" s="257">
        <f t="shared" si="3"/>
        <v>0</v>
      </c>
    </row>
    <row r="236" spans="1:21" s="153" customFormat="1" x14ac:dyDescent="0.2">
      <c r="A236" s="155"/>
      <c r="B236" s="351" t="str">
        <f>+'11+'!B537:M537</f>
        <v>Прочая закупка товаров, работ и услуг</v>
      </c>
      <c r="C236" s="351"/>
      <c r="D236" s="351"/>
      <c r="E236" s="351"/>
      <c r="F236" s="351"/>
      <c r="G236" s="351"/>
      <c r="H236" s="351"/>
      <c r="I236" s="351"/>
      <c r="J236" s="351"/>
      <c r="K236" s="351"/>
      <c r="L236" s="352"/>
      <c r="M236" s="240">
        <f>+'11+'!O537</f>
        <v>4</v>
      </c>
      <c r="N236" s="240">
        <f>+'11+'!P537</f>
        <v>5</v>
      </c>
      <c r="O236" s="240" t="str">
        <f>+'11+'!Q537</f>
        <v>0430176140</v>
      </c>
      <c r="P236" s="240" t="str">
        <f>+'11+'!R537</f>
        <v>244</v>
      </c>
      <c r="Q236" s="353"/>
      <c r="R236" s="354"/>
      <c r="S236" s="397">
        <f>+'11+'!U537</f>
        <v>121.1</v>
      </c>
      <c r="T236" s="399">
        <f>+'11+'!V537</f>
        <v>0</v>
      </c>
      <c r="U236" s="257">
        <f t="shared" si="3"/>
        <v>0</v>
      </c>
    </row>
    <row r="237" spans="1:21" s="153" customFormat="1" ht="21.75" customHeight="1" x14ac:dyDescent="0.2">
      <c r="A237" s="155"/>
      <c r="B237" s="351" t="str">
        <f>+'11+'!B220:M220</f>
        <v>Обеспечение деятельности органов местного самоуправления</v>
      </c>
      <c r="C237" s="351"/>
      <c r="D237" s="351"/>
      <c r="E237" s="351"/>
      <c r="F237" s="351"/>
      <c r="G237" s="351"/>
      <c r="H237" s="351"/>
      <c r="I237" s="351"/>
      <c r="J237" s="351"/>
      <c r="K237" s="351"/>
      <c r="L237" s="352"/>
      <c r="M237" s="240">
        <f>+'11+'!O220</f>
        <v>4</v>
      </c>
      <c r="N237" s="240">
        <f>+'11+'!P220</f>
        <v>5</v>
      </c>
      <c r="O237" s="240" t="str">
        <f>+'11+'!Q220</f>
        <v>8900000000</v>
      </c>
      <c r="P237" s="240">
        <f>+'11+'!R220</f>
        <v>0</v>
      </c>
      <c r="Q237" s="353"/>
      <c r="R237" s="354"/>
      <c r="S237" s="397">
        <f>+'11+'!U220</f>
        <v>3052.8679999999999</v>
      </c>
      <c r="T237" s="399">
        <f>+'11+'!V220</f>
        <v>566.2811099999999</v>
      </c>
      <c r="U237" s="257">
        <f t="shared" si="3"/>
        <v>18.54915148640557</v>
      </c>
    </row>
    <row r="238" spans="1:21" s="153" customFormat="1" ht="42.75" customHeight="1" x14ac:dyDescent="0.2">
      <c r="A238" s="155"/>
      <c r="B238" s="351" t="str">
        <f>+'11+'!B221:M221</f>
        <v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v>
      </c>
      <c r="C238" s="351"/>
      <c r="D238" s="351"/>
      <c r="E238" s="351"/>
      <c r="F238" s="351"/>
      <c r="G238" s="351"/>
      <c r="H238" s="351"/>
      <c r="I238" s="351"/>
      <c r="J238" s="351"/>
      <c r="K238" s="351"/>
      <c r="L238" s="352"/>
      <c r="M238" s="240">
        <f>+'11+'!O221</f>
        <v>4</v>
      </c>
      <c r="N238" s="240">
        <f>+'11+'!P221</f>
        <v>5</v>
      </c>
      <c r="O238" s="240" t="str">
        <f>+'11+'!Q221</f>
        <v>8900000110</v>
      </c>
      <c r="P238" s="240">
        <f>+'11+'!R221</f>
        <v>0</v>
      </c>
      <c r="Q238" s="353"/>
      <c r="R238" s="354"/>
      <c r="S238" s="397">
        <f>+'11+'!U221</f>
        <v>2424.7179999999998</v>
      </c>
      <c r="T238" s="399">
        <f>+'11+'!V221</f>
        <v>449.23069999999996</v>
      </c>
      <c r="U238" s="257">
        <f t="shared" si="3"/>
        <v>18.52713181491621</v>
      </c>
    </row>
    <row r="239" spans="1:21" s="153" customFormat="1" ht="42.75" customHeight="1" x14ac:dyDescent="0.2">
      <c r="A239" s="155"/>
      <c r="B239" s="351" t="str">
        <f>+'11+'!B222:M222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39" s="351"/>
      <c r="D239" s="351"/>
      <c r="E239" s="351"/>
      <c r="F239" s="351"/>
      <c r="G239" s="351"/>
      <c r="H239" s="351"/>
      <c r="I239" s="351"/>
      <c r="J239" s="351"/>
      <c r="K239" s="351"/>
      <c r="L239" s="352"/>
      <c r="M239" s="240">
        <f>+'11+'!O222</f>
        <v>4</v>
      </c>
      <c r="N239" s="240">
        <f>+'11+'!P222</f>
        <v>5</v>
      </c>
      <c r="O239" s="240" t="str">
        <f>+'11+'!Q222</f>
        <v>8900000110</v>
      </c>
      <c r="P239" s="240" t="str">
        <f>+'11+'!R222</f>
        <v>100</v>
      </c>
      <c r="Q239" s="353"/>
      <c r="R239" s="354"/>
      <c r="S239" s="397">
        <f>+'11+'!U222</f>
        <v>2424.7179999999998</v>
      </c>
      <c r="T239" s="399">
        <f>+'11+'!V222</f>
        <v>449.23069999999996</v>
      </c>
      <c r="U239" s="257">
        <f t="shared" si="3"/>
        <v>18.52713181491621</v>
      </c>
    </row>
    <row r="240" spans="1:21" s="153" customFormat="1" ht="21.75" customHeight="1" x14ac:dyDescent="0.2">
      <c r="A240" s="155"/>
      <c r="B240" s="351" t="str">
        <f>+'11+'!B223:M223</f>
        <v>Расходы на выплаты персоналу государственных (муниципальных) органов</v>
      </c>
      <c r="C240" s="351"/>
      <c r="D240" s="351"/>
      <c r="E240" s="351"/>
      <c r="F240" s="351"/>
      <c r="G240" s="351"/>
      <c r="H240" s="351"/>
      <c r="I240" s="351"/>
      <c r="J240" s="351"/>
      <c r="K240" s="351"/>
      <c r="L240" s="352"/>
      <c r="M240" s="240">
        <f>+'11+'!O223</f>
        <v>4</v>
      </c>
      <c r="N240" s="240">
        <f>+'11+'!P223</f>
        <v>5</v>
      </c>
      <c r="O240" s="240" t="str">
        <f>+'11+'!Q223</f>
        <v>8900000110</v>
      </c>
      <c r="P240" s="240" t="str">
        <f>+'11+'!R223</f>
        <v>120</v>
      </c>
      <c r="Q240" s="353"/>
      <c r="R240" s="354"/>
      <c r="S240" s="397">
        <f>+'11+'!U223</f>
        <v>2424.7179999999998</v>
      </c>
      <c r="T240" s="399">
        <f>+'11+'!V223</f>
        <v>449.23069999999996</v>
      </c>
      <c r="U240" s="257">
        <f t="shared" si="3"/>
        <v>18.52713181491621</v>
      </c>
    </row>
    <row r="241" spans="1:21" s="153" customFormat="1" ht="21.75" customHeight="1" x14ac:dyDescent="0.2">
      <c r="A241" s="155"/>
      <c r="B241" s="351" t="str">
        <f>+'11+'!B224:M224</f>
        <v>Фонд оплаты труда государственных (муниципальных) органов</v>
      </c>
      <c r="C241" s="351"/>
      <c r="D241" s="351"/>
      <c r="E241" s="351"/>
      <c r="F241" s="351"/>
      <c r="G241" s="351"/>
      <c r="H241" s="351"/>
      <c r="I241" s="351"/>
      <c r="J241" s="351"/>
      <c r="K241" s="351"/>
      <c r="L241" s="352"/>
      <c r="M241" s="240">
        <f>+'11+'!O224</f>
        <v>4</v>
      </c>
      <c r="N241" s="240">
        <f>+'11+'!P224</f>
        <v>5</v>
      </c>
      <c r="O241" s="240" t="str">
        <f>+'11+'!Q224</f>
        <v>8900000110</v>
      </c>
      <c r="P241" s="240" t="str">
        <f>+'11+'!R224</f>
        <v>121</v>
      </c>
      <c r="Q241" s="353"/>
      <c r="R241" s="354"/>
      <c r="S241" s="397">
        <f>+'11+'!U224</f>
        <v>1862.3030000000001</v>
      </c>
      <c r="T241" s="399">
        <f>+'11+'!V224</f>
        <v>345.03125999999997</v>
      </c>
      <c r="U241" s="257">
        <f t="shared" si="3"/>
        <v>18.527127970045687</v>
      </c>
    </row>
    <row r="242" spans="1:21" s="153" customFormat="1" ht="12.75" customHeight="1" x14ac:dyDescent="0.2">
      <c r="A242" s="155"/>
      <c r="B242" s="351" t="str">
        <f>+'11+'!B225:M225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242" s="351"/>
      <c r="D242" s="351"/>
      <c r="E242" s="351"/>
      <c r="F242" s="351"/>
      <c r="G242" s="351"/>
      <c r="H242" s="351"/>
      <c r="I242" s="351"/>
      <c r="J242" s="351"/>
      <c r="K242" s="351"/>
      <c r="L242" s="352"/>
      <c r="M242" s="240">
        <f>+'11+'!O225</f>
        <v>4</v>
      </c>
      <c r="N242" s="240">
        <f>+'11+'!P225</f>
        <v>5</v>
      </c>
      <c r="O242" s="240" t="str">
        <f>+'11+'!Q225</f>
        <v>8900000110</v>
      </c>
      <c r="P242" s="240" t="str">
        <f>+'11+'!R225</f>
        <v>129</v>
      </c>
      <c r="Q242" s="353"/>
      <c r="R242" s="354"/>
      <c r="S242" s="397">
        <f>+'11+'!U225</f>
        <v>562.41499999999996</v>
      </c>
      <c r="T242" s="399">
        <f>+'11+'!V225</f>
        <v>104.19944</v>
      </c>
      <c r="U242" s="257">
        <f t="shared" si="3"/>
        <v>18.527144546286994</v>
      </c>
    </row>
    <row r="243" spans="1:21" s="153" customFormat="1" ht="21.75" customHeight="1" x14ac:dyDescent="0.2">
      <c r="A243" s="155"/>
      <c r="B243" s="351" t="str">
        <f>+'11+'!B226:M226</f>
        <v>Обеспечение деятельности органов местного самоуправления</v>
      </c>
      <c r="C243" s="351"/>
      <c r="D243" s="351"/>
      <c r="E243" s="351"/>
      <c r="F243" s="351"/>
      <c r="G243" s="351"/>
      <c r="H243" s="351"/>
      <c r="I243" s="351"/>
      <c r="J243" s="351"/>
      <c r="K243" s="351"/>
      <c r="L243" s="352"/>
      <c r="M243" s="240">
        <f>+'11+'!O226</f>
        <v>4</v>
      </c>
      <c r="N243" s="240">
        <f>+'11+'!P226</f>
        <v>5</v>
      </c>
      <c r="O243" s="240" t="str">
        <f>+'11+'!Q226</f>
        <v>8900000190</v>
      </c>
      <c r="P243" s="240">
        <f>+'11+'!R226</f>
        <v>0</v>
      </c>
      <c r="Q243" s="353"/>
      <c r="R243" s="354"/>
      <c r="S243" s="397">
        <f>+'11+'!U226</f>
        <v>610.15</v>
      </c>
      <c r="T243" s="399">
        <f>+'11+'!V226</f>
        <v>117.05041</v>
      </c>
      <c r="U243" s="257">
        <f t="shared" si="3"/>
        <v>19.183874457100714</v>
      </c>
    </row>
    <row r="244" spans="1:21" s="153" customFormat="1" ht="42.75" customHeight="1" x14ac:dyDescent="0.2">
      <c r="A244" s="155"/>
      <c r="B244" s="351" t="str">
        <f>+'11+'!B227:M227</f>
        <v>Закупка товаров, работ и услуг для обеспечения государственных (муниципальных) нужд</v>
      </c>
      <c r="C244" s="351"/>
      <c r="D244" s="351"/>
      <c r="E244" s="351"/>
      <c r="F244" s="351"/>
      <c r="G244" s="351"/>
      <c r="H244" s="351"/>
      <c r="I244" s="351"/>
      <c r="J244" s="351"/>
      <c r="K244" s="351"/>
      <c r="L244" s="352"/>
      <c r="M244" s="240">
        <f>+'11+'!O227</f>
        <v>4</v>
      </c>
      <c r="N244" s="240">
        <f>+'11+'!P227</f>
        <v>5</v>
      </c>
      <c r="O244" s="240" t="str">
        <f>+'11+'!Q227</f>
        <v>8900000190</v>
      </c>
      <c r="P244" s="240" t="str">
        <f>+'11+'!R227</f>
        <v>200</v>
      </c>
      <c r="Q244" s="353"/>
      <c r="R244" s="354"/>
      <c r="S244" s="397">
        <f>+'11+'!U227</f>
        <v>595.79999999999995</v>
      </c>
      <c r="T244" s="399">
        <f>+'11+'!V227</f>
        <v>117.05041</v>
      </c>
      <c r="U244" s="257">
        <f t="shared" si="3"/>
        <v>19.645923128566633</v>
      </c>
    </row>
    <row r="245" spans="1:21" s="153" customFormat="1" ht="53.25" customHeight="1" x14ac:dyDescent="0.2">
      <c r="A245" s="155"/>
      <c r="B245" s="351" t="str">
        <f>+'11+'!B228:M228</f>
        <v>Иные закупки товаров, работ и услуг для обеспечения государственных (муниципальных) нужд</v>
      </c>
      <c r="C245" s="351"/>
      <c r="D245" s="351"/>
      <c r="E245" s="351"/>
      <c r="F245" s="351"/>
      <c r="G245" s="351"/>
      <c r="H245" s="351"/>
      <c r="I245" s="351"/>
      <c r="J245" s="351"/>
      <c r="K245" s="351"/>
      <c r="L245" s="352"/>
      <c r="M245" s="240">
        <f>+'11+'!O228</f>
        <v>4</v>
      </c>
      <c r="N245" s="240">
        <f>+'11+'!P228</f>
        <v>5</v>
      </c>
      <c r="O245" s="240" t="str">
        <f>+'11+'!Q228</f>
        <v>8900000190</v>
      </c>
      <c r="P245" s="240" t="str">
        <f>+'11+'!R228</f>
        <v>240</v>
      </c>
      <c r="Q245" s="353"/>
      <c r="R245" s="354"/>
      <c r="S245" s="397">
        <f>+'11+'!U228</f>
        <v>595.79999999999995</v>
      </c>
      <c r="T245" s="399">
        <f>+'11+'!V228</f>
        <v>117.05041</v>
      </c>
      <c r="U245" s="257">
        <f t="shared" si="3"/>
        <v>19.645923128566633</v>
      </c>
    </row>
    <row r="246" spans="1:21" s="153" customFormat="1" ht="21.75" customHeight="1" x14ac:dyDescent="0.2">
      <c r="A246" s="155"/>
      <c r="B246" s="351" t="str">
        <f>+'11+'!B229:M229</f>
        <v>Закупка товаров, работ, услуг в сфере информационно-коммуникационных технологий</v>
      </c>
      <c r="C246" s="351"/>
      <c r="D246" s="351"/>
      <c r="E246" s="351"/>
      <c r="F246" s="351"/>
      <c r="G246" s="351"/>
      <c r="H246" s="351"/>
      <c r="I246" s="351"/>
      <c r="J246" s="351"/>
      <c r="K246" s="351"/>
      <c r="L246" s="352"/>
      <c r="M246" s="240">
        <f>+'11+'!O229</f>
        <v>4</v>
      </c>
      <c r="N246" s="240">
        <f>+'11+'!P229</f>
        <v>5</v>
      </c>
      <c r="O246" s="240" t="str">
        <f>+'11+'!Q229</f>
        <v>8900000190</v>
      </c>
      <c r="P246" s="240" t="str">
        <f>+'11+'!R229</f>
        <v>242</v>
      </c>
      <c r="Q246" s="353"/>
      <c r="R246" s="354"/>
      <c r="S246" s="397">
        <f>+'11+'!U229</f>
        <v>173.4</v>
      </c>
      <c r="T246" s="399">
        <f>+'11+'!V229</f>
        <v>29.994119999999999</v>
      </c>
      <c r="U246" s="257">
        <f t="shared" si="3"/>
        <v>17.297647058823529</v>
      </c>
    </row>
    <row r="247" spans="1:21" s="153" customFormat="1" ht="21.75" customHeight="1" x14ac:dyDescent="0.2">
      <c r="A247" s="155"/>
      <c r="B247" s="351" t="str">
        <f>+'11+'!B230:M230</f>
        <v>Прочая закупка товаров, работ и услуг</v>
      </c>
      <c r="C247" s="351"/>
      <c r="D247" s="351"/>
      <c r="E247" s="351"/>
      <c r="F247" s="351"/>
      <c r="G247" s="351"/>
      <c r="H247" s="351"/>
      <c r="I247" s="351"/>
      <c r="J247" s="351"/>
      <c r="K247" s="351"/>
      <c r="L247" s="352"/>
      <c r="M247" s="240">
        <f>+'11+'!O230</f>
        <v>4</v>
      </c>
      <c r="N247" s="240">
        <f>+'11+'!P230</f>
        <v>5</v>
      </c>
      <c r="O247" s="240" t="str">
        <f>+'11+'!Q230</f>
        <v>8900000190</v>
      </c>
      <c r="P247" s="240" t="str">
        <f>+'11+'!R230</f>
        <v>244</v>
      </c>
      <c r="Q247" s="353"/>
      <c r="R247" s="354"/>
      <c r="S247" s="397">
        <f>+'11+'!U230</f>
        <v>422.4</v>
      </c>
      <c r="T247" s="399">
        <f>+'11+'!V230</f>
        <v>87.056290000000004</v>
      </c>
      <c r="U247" s="257">
        <f t="shared" si="3"/>
        <v>20.609917140151516</v>
      </c>
    </row>
    <row r="248" spans="1:21" s="153" customFormat="1" ht="32.25" customHeight="1" x14ac:dyDescent="0.2">
      <c r="A248" s="155"/>
      <c r="B248" s="351" t="str">
        <f>+'11+'!B231:M231</f>
        <v>Иные бюджетные ассигнования</v>
      </c>
      <c r="C248" s="351"/>
      <c r="D248" s="351"/>
      <c r="E248" s="351"/>
      <c r="F248" s="351"/>
      <c r="G248" s="351"/>
      <c r="H248" s="351"/>
      <c r="I248" s="351"/>
      <c r="J248" s="351"/>
      <c r="K248" s="351"/>
      <c r="L248" s="352"/>
      <c r="M248" s="240">
        <f>+'11+'!O231</f>
        <v>4</v>
      </c>
      <c r="N248" s="240">
        <f>+'11+'!P231</f>
        <v>5</v>
      </c>
      <c r="O248" s="240" t="str">
        <f>+'11+'!Q231</f>
        <v>8900000190</v>
      </c>
      <c r="P248" s="240" t="str">
        <f>+'11+'!R231</f>
        <v>800</v>
      </c>
      <c r="Q248" s="353"/>
      <c r="R248" s="354"/>
      <c r="S248" s="397">
        <f>+'11+'!U231</f>
        <v>14.35</v>
      </c>
      <c r="T248" s="399">
        <f>+'11+'!V231</f>
        <v>0</v>
      </c>
      <c r="U248" s="257">
        <f t="shared" si="3"/>
        <v>0</v>
      </c>
    </row>
    <row r="249" spans="1:21" s="153" customFormat="1" ht="21.75" customHeight="1" x14ac:dyDescent="0.2">
      <c r="A249" s="155"/>
      <c r="B249" s="351" t="str">
        <f>+'11+'!B232:M232</f>
        <v>Уплата налогов, сборов и иных платежей</v>
      </c>
      <c r="C249" s="351"/>
      <c r="D249" s="351"/>
      <c r="E249" s="351"/>
      <c r="F249" s="351"/>
      <c r="G249" s="351"/>
      <c r="H249" s="351"/>
      <c r="I249" s="351"/>
      <c r="J249" s="351"/>
      <c r="K249" s="351"/>
      <c r="L249" s="352"/>
      <c r="M249" s="240">
        <f>+'11+'!O232</f>
        <v>4</v>
      </c>
      <c r="N249" s="240">
        <f>+'11+'!P232</f>
        <v>5</v>
      </c>
      <c r="O249" s="240" t="str">
        <f>+'11+'!Q232</f>
        <v>8900000190</v>
      </c>
      <c r="P249" s="240" t="str">
        <f>+'11+'!R232</f>
        <v>850</v>
      </c>
      <c r="Q249" s="353"/>
      <c r="R249" s="354"/>
      <c r="S249" s="397">
        <f>+'11+'!U232</f>
        <v>14.35</v>
      </c>
      <c r="T249" s="399">
        <f>+'11+'!V232</f>
        <v>0</v>
      </c>
      <c r="U249" s="257">
        <f t="shared" si="3"/>
        <v>0</v>
      </c>
    </row>
    <row r="250" spans="1:21" s="153" customFormat="1" ht="21.75" customHeight="1" x14ac:dyDescent="0.2">
      <c r="A250" s="155"/>
      <c r="B250" s="351" t="str">
        <f>+'11+'!B233:M233</f>
        <v>Уплата налога на имущество организаций и земельного налога</v>
      </c>
      <c r="C250" s="351"/>
      <c r="D250" s="351"/>
      <c r="E250" s="351"/>
      <c r="F250" s="351"/>
      <c r="G250" s="351"/>
      <c r="H250" s="351"/>
      <c r="I250" s="351"/>
      <c r="J250" s="351"/>
      <c r="K250" s="351"/>
      <c r="L250" s="352"/>
      <c r="M250" s="240">
        <f>+'11+'!O233</f>
        <v>4</v>
      </c>
      <c r="N250" s="240">
        <f>+'11+'!P233</f>
        <v>5</v>
      </c>
      <c r="O250" s="240" t="str">
        <f>+'11+'!Q233</f>
        <v>8900000190</v>
      </c>
      <c r="P250" s="240" t="str">
        <f>+'11+'!R233</f>
        <v>851</v>
      </c>
      <c r="Q250" s="353"/>
      <c r="R250" s="354"/>
      <c r="S250" s="397">
        <f>+'11+'!U233</f>
        <v>13.1</v>
      </c>
      <c r="T250" s="399">
        <f>+'11+'!V233</f>
        <v>0</v>
      </c>
      <c r="U250" s="257">
        <f t="shared" si="3"/>
        <v>0</v>
      </c>
    </row>
    <row r="251" spans="1:21" s="153" customFormat="1" ht="21.75" customHeight="1" x14ac:dyDescent="0.2">
      <c r="A251" s="155"/>
      <c r="B251" s="351" t="str">
        <f>+'11+'!B234:M234</f>
        <v>Уплата прочих налогов, сборов</v>
      </c>
      <c r="C251" s="351"/>
      <c r="D251" s="351"/>
      <c r="E251" s="351"/>
      <c r="F251" s="351"/>
      <c r="G251" s="351"/>
      <c r="H251" s="351"/>
      <c r="I251" s="351"/>
      <c r="J251" s="351"/>
      <c r="K251" s="351"/>
      <c r="L251" s="352"/>
      <c r="M251" s="240">
        <f>+'11+'!O234</f>
        <v>4</v>
      </c>
      <c r="N251" s="240">
        <f>+'11+'!P234</f>
        <v>5</v>
      </c>
      <c r="O251" s="240" t="str">
        <f>+'11+'!Q234</f>
        <v>8900000190</v>
      </c>
      <c r="P251" s="240" t="str">
        <f>+'11+'!R234</f>
        <v>852</v>
      </c>
      <c r="Q251" s="353"/>
      <c r="R251" s="354"/>
      <c r="S251" s="397">
        <f>+'11+'!U234</f>
        <v>1.25</v>
      </c>
      <c r="T251" s="399">
        <f>+'11+'!V234</f>
        <v>0</v>
      </c>
      <c r="U251" s="257">
        <f t="shared" si="3"/>
        <v>0</v>
      </c>
    </row>
    <row r="252" spans="1:21" s="153" customFormat="1" ht="21.75" customHeight="1" x14ac:dyDescent="0.2">
      <c r="A252" s="155"/>
      <c r="B252" s="351" t="str">
        <f>+'11+'!B235:M235</f>
        <v>Обеспечение деятельности органов местного самоуправления (Иные выплаты персоналу муниципальных органов, за исключением фонда оплаты труда)</v>
      </c>
      <c r="C252" s="351"/>
      <c r="D252" s="351"/>
      <c r="E252" s="351"/>
      <c r="F252" s="351"/>
      <c r="G252" s="351"/>
      <c r="H252" s="351"/>
      <c r="I252" s="351"/>
      <c r="J252" s="351"/>
      <c r="K252" s="351"/>
      <c r="L252" s="352"/>
      <c r="M252" s="240">
        <f>+'11+'!O235</f>
        <v>4</v>
      </c>
      <c r="N252" s="240">
        <f>+'11+'!P235</f>
        <v>5</v>
      </c>
      <c r="O252" s="240" t="str">
        <f>+'11+'!Q235</f>
        <v>8900000870</v>
      </c>
      <c r="P252" s="240">
        <f>+'11+'!R235</f>
        <v>0</v>
      </c>
      <c r="Q252" s="353"/>
      <c r="R252" s="354"/>
      <c r="S252" s="397">
        <f>+'11+'!U235</f>
        <v>18</v>
      </c>
      <c r="T252" s="399">
        <f>+'11+'!V235</f>
        <v>0</v>
      </c>
      <c r="U252" s="257">
        <f t="shared" si="3"/>
        <v>0</v>
      </c>
    </row>
    <row r="253" spans="1:21" s="153" customFormat="1" ht="12.75" customHeight="1" x14ac:dyDescent="0.2">
      <c r="A253" s="155"/>
      <c r="B253" s="351" t="str">
        <f>+'11+'!B236:M236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53" s="351"/>
      <c r="D253" s="351"/>
      <c r="E253" s="351"/>
      <c r="F253" s="351"/>
      <c r="G253" s="351"/>
      <c r="H253" s="351"/>
      <c r="I253" s="351"/>
      <c r="J253" s="351"/>
      <c r="K253" s="351"/>
      <c r="L253" s="352"/>
      <c r="M253" s="240">
        <f>+'11+'!O236</f>
        <v>4</v>
      </c>
      <c r="N253" s="240">
        <f>+'11+'!P236</f>
        <v>5</v>
      </c>
      <c r="O253" s="240" t="str">
        <f>+'11+'!Q236</f>
        <v>8900000870</v>
      </c>
      <c r="P253" s="240" t="str">
        <f>+'11+'!R236</f>
        <v>100</v>
      </c>
      <c r="Q253" s="353"/>
      <c r="R253" s="354"/>
      <c r="S253" s="397">
        <f>+'11+'!U236</f>
        <v>18</v>
      </c>
      <c r="T253" s="399">
        <f>+'11+'!V236</f>
        <v>0</v>
      </c>
      <c r="U253" s="257">
        <f t="shared" si="3"/>
        <v>0</v>
      </c>
    </row>
    <row r="254" spans="1:21" s="153" customFormat="1" ht="12.75" customHeight="1" x14ac:dyDescent="0.2">
      <c r="A254" s="155"/>
      <c r="B254" s="351" t="str">
        <f>+'11+'!B237:M237</f>
        <v>Расходы на выплаты персоналу государственных (муниципальных) органов</v>
      </c>
      <c r="C254" s="351"/>
      <c r="D254" s="351"/>
      <c r="E254" s="351"/>
      <c r="F254" s="351"/>
      <c r="G254" s="351"/>
      <c r="H254" s="351"/>
      <c r="I254" s="351"/>
      <c r="J254" s="351"/>
      <c r="K254" s="351"/>
      <c r="L254" s="352"/>
      <c r="M254" s="240">
        <f>+'11+'!O237</f>
        <v>4</v>
      </c>
      <c r="N254" s="240">
        <f>+'11+'!P237</f>
        <v>5</v>
      </c>
      <c r="O254" s="240" t="str">
        <f>+'11+'!Q237</f>
        <v>8900000870</v>
      </c>
      <c r="P254" s="240" t="str">
        <f>+'11+'!R237</f>
        <v>120</v>
      </c>
      <c r="Q254" s="353"/>
      <c r="R254" s="354"/>
      <c r="S254" s="397">
        <f>+'11+'!U237</f>
        <v>18</v>
      </c>
      <c r="T254" s="399">
        <f>+'11+'!V237</f>
        <v>0</v>
      </c>
      <c r="U254" s="257">
        <f t="shared" si="3"/>
        <v>0</v>
      </c>
    </row>
    <row r="255" spans="1:21" s="153" customFormat="1" ht="12.75" customHeight="1" x14ac:dyDescent="0.2">
      <c r="A255" s="155"/>
      <c r="B255" s="351" t="str">
        <f>+'11+'!B238:M238</f>
        <v>Иные выплаты персоналу государственных (муниципальных) органов, за исключением фонда оплаты труда</v>
      </c>
      <c r="C255" s="351"/>
      <c r="D255" s="351"/>
      <c r="E255" s="351"/>
      <c r="F255" s="351"/>
      <c r="G255" s="351"/>
      <c r="H255" s="351"/>
      <c r="I255" s="351"/>
      <c r="J255" s="351"/>
      <c r="K255" s="351"/>
      <c r="L255" s="352"/>
      <c r="M255" s="240">
        <f>+'11+'!O238</f>
        <v>4</v>
      </c>
      <c r="N255" s="240">
        <f>+'11+'!P238</f>
        <v>5</v>
      </c>
      <c r="O255" s="240" t="str">
        <f>+'11+'!Q238</f>
        <v>8900000870</v>
      </c>
      <c r="P255" s="240" t="str">
        <f>+'11+'!R238</f>
        <v>122</v>
      </c>
      <c r="Q255" s="353"/>
      <c r="R255" s="354"/>
      <c r="S255" s="397">
        <f>+'11+'!U238</f>
        <v>18</v>
      </c>
      <c r="T255" s="399">
        <f>+'11+'!V238</f>
        <v>0</v>
      </c>
      <c r="U255" s="257">
        <f t="shared" si="3"/>
        <v>0</v>
      </c>
    </row>
    <row r="256" spans="1:21" s="153" customFormat="1" ht="21.75" customHeight="1" x14ac:dyDescent="0.2">
      <c r="A256" s="155"/>
      <c r="B256" s="351" t="str">
        <f>+'11+'!B538:M538</f>
        <v>Дорожное хозяйство (дорожные фонды)</v>
      </c>
      <c r="C256" s="351"/>
      <c r="D256" s="351"/>
      <c r="E256" s="351"/>
      <c r="F256" s="351"/>
      <c r="G256" s="351"/>
      <c r="H256" s="351"/>
      <c r="I256" s="351"/>
      <c r="J256" s="351"/>
      <c r="K256" s="351"/>
      <c r="L256" s="352"/>
      <c r="M256" s="240">
        <f>+'11+'!O538</f>
        <v>4</v>
      </c>
      <c r="N256" s="240">
        <f>+'11+'!P538</f>
        <v>9</v>
      </c>
      <c r="O256" s="240">
        <f>+'11+'!Q538</f>
        <v>0</v>
      </c>
      <c r="P256" s="240">
        <f>+'11+'!R538</f>
        <v>0</v>
      </c>
      <c r="Q256" s="353"/>
      <c r="R256" s="354"/>
      <c r="S256" s="397">
        <f>+'11+'!U538</f>
        <v>1010</v>
      </c>
      <c r="T256" s="399">
        <f>+'11+'!V538</f>
        <v>0</v>
      </c>
      <c r="U256" s="257">
        <f t="shared" si="3"/>
        <v>0</v>
      </c>
    </row>
    <row r="257" spans="1:21" s="153" customFormat="1" ht="12.75" customHeight="1" x14ac:dyDescent="0.2">
      <c r="A257" s="155"/>
      <c r="B257" s="351" t="str">
        <f>+'11+'!B539:M539</f>
        <v>Программа "Содержание и развитие муниципального хозяйства"</v>
      </c>
      <c r="C257" s="351"/>
      <c r="D257" s="351"/>
      <c r="E257" s="351"/>
      <c r="F257" s="351"/>
      <c r="G257" s="351"/>
      <c r="H257" s="351"/>
      <c r="I257" s="351"/>
      <c r="J257" s="351"/>
      <c r="K257" s="351"/>
      <c r="L257" s="352"/>
      <c r="M257" s="240">
        <f>+'11+'!O539</f>
        <v>4</v>
      </c>
      <c r="N257" s="240">
        <f>+'11+'!P539</f>
        <v>9</v>
      </c>
      <c r="O257" s="240" t="str">
        <f>+'11+'!Q539</f>
        <v>0300000000</v>
      </c>
      <c r="P257" s="240">
        <f>+'11+'!R539</f>
        <v>0</v>
      </c>
      <c r="Q257" s="353"/>
      <c r="R257" s="354"/>
      <c r="S257" s="397">
        <f>+'11+'!U539</f>
        <v>1010</v>
      </c>
      <c r="T257" s="399">
        <f>+'11+'!V539</f>
        <v>0</v>
      </c>
      <c r="U257" s="257">
        <f t="shared" si="3"/>
        <v>0</v>
      </c>
    </row>
    <row r="258" spans="1:21" s="153" customFormat="1" ht="42.75" customHeight="1" x14ac:dyDescent="0.2">
      <c r="A258" s="155"/>
      <c r="B258" s="351" t="str">
        <f>+'11+'!B540:M540</f>
        <v>Подпрограмма "Обеспечение организаций жилищно-коммунального хозяйства специализированной техникой"</v>
      </c>
      <c r="C258" s="351"/>
      <c r="D258" s="351"/>
      <c r="E258" s="351"/>
      <c r="F258" s="351"/>
      <c r="G258" s="351"/>
      <c r="H258" s="351"/>
      <c r="I258" s="351"/>
      <c r="J258" s="351"/>
      <c r="K258" s="351"/>
      <c r="L258" s="352"/>
      <c r="M258" s="240">
        <f>+'11+'!O540</f>
        <v>4</v>
      </c>
      <c r="N258" s="240">
        <f>+'11+'!P540</f>
        <v>9</v>
      </c>
      <c r="O258" s="240" t="str">
        <f>+'11+'!Q540</f>
        <v>0320000000</v>
      </c>
      <c r="P258" s="240">
        <f>+'11+'!R540</f>
        <v>0</v>
      </c>
      <c r="Q258" s="353"/>
      <c r="R258" s="354"/>
      <c r="S258" s="397">
        <f>+'11+'!U540</f>
        <v>1010</v>
      </c>
      <c r="T258" s="399">
        <f>+'11+'!V540</f>
        <v>0</v>
      </c>
      <c r="U258" s="257">
        <f t="shared" si="3"/>
        <v>0</v>
      </c>
    </row>
    <row r="259" spans="1:21" s="153" customFormat="1" ht="53.25" customHeight="1" x14ac:dyDescent="0.2">
      <c r="A259" s="155"/>
      <c r="B259" s="351" t="str">
        <f>+'11+'!B541:M541</f>
        <v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v>
      </c>
      <c r="C259" s="351"/>
      <c r="D259" s="351"/>
      <c r="E259" s="351"/>
      <c r="F259" s="351"/>
      <c r="G259" s="351"/>
      <c r="H259" s="351"/>
      <c r="I259" s="351"/>
      <c r="J259" s="351"/>
      <c r="K259" s="351"/>
      <c r="L259" s="352"/>
      <c r="M259" s="240">
        <f>+'11+'!O541</f>
        <v>4</v>
      </c>
      <c r="N259" s="240">
        <f>+'11+'!P541</f>
        <v>9</v>
      </c>
      <c r="O259" s="240" t="str">
        <f>+'11+'!Q541</f>
        <v>0320107505</v>
      </c>
      <c r="P259" s="240">
        <f>+'11+'!R541</f>
        <v>0</v>
      </c>
      <c r="Q259" s="353"/>
      <c r="R259" s="354"/>
      <c r="S259" s="397">
        <f>+'11+'!U541</f>
        <v>1010</v>
      </c>
      <c r="T259" s="399">
        <f>+'11+'!V541</f>
        <v>0</v>
      </c>
      <c r="U259" s="257">
        <f t="shared" si="3"/>
        <v>0</v>
      </c>
    </row>
    <row r="260" spans="1:21" s="153" customFormat="1" ht="21.75" customHeight="1" x14ac:dyDescent="0.2">
      <c r="A260" s="155"/>
      <c r="B260" s="351" t="str">
        <f>+'11+'!B542:M542</f>
        <v>Закупка товаров, работ и услуг для обеспечения государственных (муниципальных) нужд</v>
      </c>
      <c r="C260" s="351"/>
      <c r="D260" s="351"/>
      <c r="E260" s="351"/>
      <c r="F260" s="351"/>
      <c r="G260" s="351"/>
      <c r="H260" s="351"/>
      <c r="I260" s="351"/>
      <c r="J260" s="351"/>
      <c r="K260" s="351"/>
      <c r="L260" s="352"/>
      <c r="M260" s="240">
        <f>+'11+'!O542</f>
        <v>4</v>
      </c>
      <c r="N260" s="240">
        <f>+'11+'!P542</f>
        <v>9</v>
      </c>
      <c r="O260" s="240" t="str">
        <f>+'11+'!Q542</f>
        <v>0320107505</v>
      </c>
      <c r="P260" s="240" t="str">
        <f>+'11+'!R542</f>
        <v>200</v>
      </c>
      <c r="Q260" s="353"/>
      <c r="R260" s="354"/>
      <c r="S260" s="397">
        <f>+'11+'!U542</f>
        <v>1010</v>
      </c>
      <c r="T260" s="399">
        <f>+'11+'!V542</f>
        <v>0</v>
      </c>
      <c r="U260" s="257">
        <f t="shared" si="3"/>
        <v>0</v>
      </c>
    </row>
    <row r="261" spans="1:21" s="153" customFormat="1" ht="32.25" customHeight="1" x14ac:dyDescent="0.2">
      <c r="A261" s="155"/>
      <c r="B261" s="351" t="str">
        <f>+'11+'!B543:M543</f>
        <v>Иные закупки товаров, работ и услуг для обеспечения государственных (муниципальных) нужд</v>
      </c>
      <c r="C261" s="351"/>
      <c r="D261" s="351"/>
      <c r="E261" s="351"/>
      <c r="F261" s="351"/>
      <c r="G261" s="351"/>
      <c r="H261" s="351"/>
      <c r="I261" s="351"/>
      <c r="J261" s="351"/>
      <c r="K261" s="351"/>
      <c r="L261" s="352"/>
      <c r="M261" s="240">
        <f>+'11+'!O543</f>
        <v>4</v>
      </c>
      <c r="N261" s="240">
        <f>+'11+'!P543</f>
        <v>9</v>
      </c>
      <c r="O261" s="240" t="str">
        <f>+'11+'!Q543</f>
        <v>0320107505</v>
      </c>
      <c r="P261" s="240" t="str">
        <f>+'11+'!R543</f>
        <v>240</v>
      </c>
      <c r="Q261" s="353"/>
      <c r="R261" s="354"/>
      <c r="S261" s="397">
        <f>+'11+'!U543</f>
        <v>1010</v>
      </c>
      <c r="T261" s="399">
        <f>+'11+'!V543</f>
        <v>0</v>
      </c>
      <c r="U261" s="257">
        <f t="shared" si="3"/>
        <v>0</v>
      </c>
    </row>
    <row r="262" spans="1:21" s="153" customFormat="1" ht="12.75" customHeight="1" x14ac:dyDescent="0.25">
      <c r="A262" s="155"/>
      <c r="B262" s="351" t="str">
        <f>+'11+'!B544:M544</f>
        <v>Прочая закупка товаров, работ и услуг</v>
      </c>
      <c r="C262" s="351"/>
      <c r="D262" s="351"/>
      <c r="E262" s="351"/>
      <c r="F262" s="351"/>
      <c r="G262" s="351"/>
      <c r="H262" s="351"/>
      <c r="I262" s="351"/>
      <c r="J262" s="351"/>
      <c r="K262" s="351"/>
      <c r="L262" s="352"/>
      <c r="M262" s="240">
        <f>+'11+'!O544</f>
        <v>4</v>
      </c>
      <c r="N262" s="240">
        <f>+'11+'!P544</f>
        <v>9</v>
      </c>
      <c r="O262" s="240" t="str">
        <f>+'11+'!Q544</f>
        <v>0320107505</v>
      </c>
      <c r="P262" s="240" t="str">
        <f>+'11+'!R544</f>
        <v>244</v>
      </c>
      <c r="Q262" s="355"/>
      <c r="R262" s="356"/>
      <c r="S262" s="397">
        <f>+'11+'!U544</f>
        <v>1010</v>
      </c>
      <c r="T262" s="399">
        <f>+'11+'!V544</f>
        <v>0</v>
      </c>
      <c r="U262" s="257">
        <f t="shared" si="3"/>
        <v>0</v>
      </c>
    </row>
    <row r="263" spans="1:21" s="153" customFormat="1" ht="21.75" customHeight="1" x14ac:dyDescent="0.2">
      <c r="A263" s="155"/>
      <c r="B263" s="351" t="str">
        <f>+'11+'!B545:M545</f>
        <v>Другие вопросы в области национальной экономики</v>
      </c>
      <c r="C263" s="351"/>
      <c r="D263" s="351"/>
      <c r="E263" s="351"/>
      <c r="F263" s="351"/>
      <c r="G263" s="351"/>
      <c r="H263" s="351"/>
      <c r="I263" s="351"/>
      <c r="J263" s="351"/>
      <c r="K263" s="351"/>
      <c r="L263" s="352"/>
      <c r="M263" s="240">
        <f>+'11+'!O545</f>
        <v>4</v>
      </c>
      <c r="N263" s="240">
        <f>+'11+'!P545</f>
        <v>12</v>
      </c>
      <c r="O263" s="240">
        <f>+'11+'!Q545</f>
        <v>0</v>
      </c>
      <c r="P263" s="240">
        <f>+'11+'!R545</f>
        <v>0</v>
      </c>
      <c r="Q263" s="353"/>
      <c r="R263" s="354"/>
      <c r="S263" s="397">
        <f>+S264+S274</f>
        <v>2401.5230000000001</v>
      </c>
      <c r="T263" s="399">
        <f>+T264+T274</f>
        <v>95.970969999999994</v>
      </c>
      <c r="U263" s="257">
        <f t="shared" si="3"/>
        <v>3.9962544601904701</v>
      </c>
    </row>
    <row r="264" spans="1:21" s="153" customFormat="1" ht="21.75" customHeight="1" x14ac:dyDescent="0.2">
      <c r="A264" s="155"/>
      <c r="B264" s="351" t="str">
        <f>+'11+'!B546:M546</f>
        <v>Программа "Развитие земельно-имущественных отношений и градостроительства на территории Овюрского кожууна Республики Тыва на 2016 - 2018 годы"</v>
      </c>
      <c r="C264" s="351"/>
      <c r="D264" s="351"/>
      <c r="E264" s="351"/>
      <c r="F264" s="351"/>
      <c r="G264" s="351"/>
      <c r="H264" s="351"/>
      <c r="I264" s="351"/>
      <c r="J264" s="351"/>
      <c r="K264" s="351"/>
      <c r="L264" s="352"/>
      <c r="M264" s="240">
        <f>+'11+'!O546</f>
        <v>4</v>
      </c>
      <c r="N264" s="240">
        <f>+'11+'!P546</f>
        <v>12</v>
      </c>
      <c r="O264" s="240" t="str">
        <f>+'11+'!Q546</f>
        <v>1000000000</v>
      </c>
      <c r="P264" s="240">
        <f>+'11+'!R546</f>
        <v>0</v>
      </c>
      <c r="Q264" s="353"/>
      <c r="R264" s="354"/>
      <c r="S264" s="397">
        <f>+'11+'!U546</f>
        <v>1994</v>
      </c>
      <c r="T264" s="399">
        <f>+'11+'!V546</f>
        <v>0</v>
      </c>
      <c r="U264" s="257">
        <f t="shared" si="3"/>
        <v>0</v>
      </c>
    </row>
    <row r="265" spans="1:21" s="153" customFormat="1" ht="42.75" customHeight="1" x14ac:dyDescent="0.2">
      <c r="A265" s="155"/>
      <c r="B265" s="351" t="str">
        <f>+'11+'!B547:M547</f>
        <v>Подпрограмма "Развитие землеустройства и градостроительства</v>
      </c>
      <c r="C265" s="351"/>
      <c r="D265" s="351"/>
      <c r="E265" s="351"/>
      <c r="F265" s="351"/>
      <c r="G265" s="351"/>
      <c r="H265" s="351"/>
      <c r="I265" s="351"/>
      <c r="J265" s="351"/>
      <c r="K265" s="351"/>
      <c r="L265" s="352"/>
      <c r="M265" s="240">
        <f>+'11+'!O547</f>
        <v>4</v>
      </c>
      <c r="N265" s="240">
        <f>+'11+'!P547</f>
        <v>12</v>
      </c>
      <c r="O265" s="240" t="str">
        <f>+'11+'!Q547</f>
        <v>1010000000</v>
      </c>
      <c r="P265" s="240">
        <f>+'11+'!R547</f>
        <v>0</v>
      </c>
      <c r="Q265" s="353"/>
      <c r="R265" s="354"/>
      <c r="S265" s="397">
        <f>+'11+'!U547</f>
        <v>1994</v>
      </c>
      <c r="T265" s="399">
        <f>+'11+'!V547</f>
        <v>0</v>
      </c>
      <c r="U265" s="257">
        <f t="shared" si="3"/>
        <v>0</v>
      </c>
    </row>
    <row r="266" spans="1:21" s="153" customFormat="1" ht="21.75" customHeight="1" x14ac:dyDescent="0.2">
      <c r="A266" s="155"/>
      <c r="B266" s="351" t="str">
        <f>+'11+'!B548:M548</f>
        <v>Субсидии на корректировку генеральных планов</v>
      </c>
      <c r="C266" s="351"/>
      <c r="D266" s="351"/>
      <c r="E266" s="351"/>
      <c r="F266" s="351"/>
      <c r="G266" s="351"/>
      <c r="H266" s="351"/>
      <c r="I266" s="351"/>
      <c r="J266" s="351"/>
      <c r="K266" s="351"/>
      <c r="L266" s="352"/>
      <c r="M266" s="240">
        <f>+'11+'!O548</f>
        <v>4</v>
      </c>
      <c r="N266" s="240">
        <f>+'11+'!P548</f>
        <v>12</v>
      </c>
      <c r="O266" s="240" t="str">
        <f>+'11+'!Q548</f>
        <v>1010170310</v>
      </c>
      <c r="P266" s="240">
        <f>+'11+'!R548</f>
        <v>0</v>
      </c>
      <c r="Q266" s="353"/>
      <c r="R266" s="354"/>
      <c r="S266" s="397">
        <f>+'11+'!U548</f>
        <v>1794</v>
      </c>
      <c r="T266" s="399">
        <f>+'11+'!V548</f>
        <v>0</v>
      </c>
      <c r="U266" s="257">
        <f t="shared" si="3"/>
        <v>0</v>
      </c>
    </row>
    <row r="267" spans="1:21" s="153" customFormat="1" ht="21.75" customHeight="1" x14ac:dyDescent="0.2">
      <c r="A267" s="155"/>
      <c r="B267" s="351" t="str">
        <f>+'11+'!B549:M549</f>
        <v>Закупка товаров, работ и услуг для обеспечения государственных (муниципальных) нужд</v>
      </c>
      <c r="C267" s="351"/>
      <c r="D267" s="351"/>
      <c r="E267" s="351"/>
      <c r="F267" s="351"/>
      <c r="G267" s="351"/>
      <c r="H267" s="351"/>
      <c r="I267" s="351"/>
      <c r="J267" s="351"/>
      <c r="K267" s="351"/>
      <c r="L267" s="352"/>
      <c r="M267" s="240">
        <f>+'11+'!O549</f>
        <v>4</v>
      </c>
      <c r="N267" s="240">
        <f>+'11+'!P549</f>
        <v>12</v>
      </c>
      <c r="O267" s="240" t="str">
        <f>+'11+'!Q549</f>
        <v>1010170310</v>
      </c>
      <c r="P267" s="240" t="str">
        <f>+'11+'!R549</f>
        <v>200</v>
      </c>
      <c r="Q267" s="353"/>
      <c r="R267" s="354"/>
      <c r="S267" s="397">
        <f>+'11+'!U549</f>
        <v>1794</v>
      </c>
      <c r="T267" s="399">
        <f>+'11+'!V549</f>
        <v>0</v>
      </c>
      <c r="U267" s="257">
        <f t="shared" si="3"/>
        <v>0</v>
      </c>
    </row>
    <row r="268" spans="1:21" s="153" customFormat="1" ht="12.75" customHeight="1" x14ac:dyDescent="0.2">
      <c r="A268" s="155"/>
      <c r="B268" s="351" t="str">
        <f>+'11+'!B550:M550</f>
        <v>Иные закупки товаров, работ и услуг для обеспечения государственных (муниципальных) нужд</v>
      </c>
      <c r="C268" s="351"/>
      <c r="D268" s="351"/>
      <c r="E268" s="351"/>
      <c r="F268" s="351"/>
      <c r="G268" s="351"/>
      <c r="H268" s="351"/>
      <c r="I268" s="351"/>
      <c r="J268" s="351"/>
      <c r="K268" s="351"/>
      <c r="L268" s="352"/>
      <c r="M268" s="240">
        <f>+'11+'!O550</f>
        <v>4</v>
      </c>
      <c r="N268" s="240">
        <f>+'11+'!P550</f>
        <v>12</v>
      </c>
      <c r="O268" s="240" t="str">
        <f>+'11+'!Q550</f>
        <v>1010170310</v>
      </c>
      <c r="P268" s="240" t="str">
        <f>+'11+'!R550</f>
        <v>240</v>
      </c>
      <c r="Q268" s="353"/>
      <c r="R268" s="354"/>
      <c r="S268" s="397">
        <f>+'11+'!U550</f>
        <v>1794</v>
      </c>
      <c r="T268" s="399">
        <f>+'11+'!V550</f>
        <v>0</v>
      </c>
      <c r="U268" s="257">
        <f t="shared" si="3"/>
        <v>0</v>
      </c>
    </row>
    <row r="269" spans="1:21" s="153" customFormat="1" ht="20.25" customHeight="1" x14ac:dyDescent="0.25">
      <c r="A269" s="155"/>
      <c r="B269" s="351" t="str">
        <f>+'11+'!B551:M551</f>
        <v>Прочая закупка товаров, работ и услуг</v>
      </c>
      <c r="C269" s="351"/>
      <c r="D269" s="351"/>
      <c r="E269" s="351"/>
      <c r="F269" s="351"/>
      <c r="G269" s="351"/>
      <c r="H269" s="351"/>
      <c r="I269" s="351"/>
      <c r="J269" s="351"/>
      <c r="K269" s="351"/>
      <c r="L269" s="352"/>
      <c r="M269" s="240">
        <f>+'11+'!O551</f>
        <v>4</v>
      </c>
      <c r="N269" s="240">
        <f>+'11+'!P551</f>
        <v>12</v>
      </c>
      <c r="O269" s="240" t="str">
        <f>+'11+'!Q551</f>
        <v>1010170310</v>
      </c>
      <c r="P269" s="240" t="str">
        <f>+'11+'!R551</f>
        <v>244</v>
      </c>
      <c r="Q269" s="355"/>
      <c r="R269" s="356"/>
      <c r="S269" s="397">
        <f>+'11+'!U551</f>
        <v>1794</v>
      </c>
      <c r="T269" s="399">
        <f>+'11+'!V551</f>
        <v>0</v>
      </c>
      <c r="U269" s="257">
        <f t="shared" si="3"/>
        <v>0</v>
      </c>
    </row>
    <row r="270" spans="1:21" s="153" customFormat="1" ht="32.25" customHeight="1" x14ac:dyDescent="0.2">
      <c r="A270" s="155"/>
      <c r="B270" s="351" t="str">
        <f>+'11+'!B552:M552</f>
        <v>Мероприятия по подготовке документов территориального планирования</v>
      </c>
      <c r="C270" s="351"/>
      <c r="D270" s="351"/>
      <c r="E270" s="351"/>
      <c r="F270" s="351"/>
      <c r="G270" s="351"/>
      <c r="H270" s="351"/>
      <c r="I270" s="351"/>
      <c r="J270" s="351"/>
      <c r="K270" s="351"/>
      <c r="L270" s="352"/>
      <c r="M270" s="240">
        <f>+'11+'!O552</f>
        <v>4</v>
      </c>
      <c r="N270" s="240">
        <f>+'11+'!P552</f>
        <v>12</v>
      </c>
      <c r="O270" s="240" t="str">
        <f>+'11+'!Q552</f>
        <v>1010175030</v>
      </c>
      <c r="P270" s="240">
        <f>+'11+'!R552</f>
        <v>0</v>
      </c>
      <c r="Q270" s="353"/>
      <c r="R270" s="354"/>
      <c r="S270" s="397">
        <f>+'11+'!U552</f>
        <v>200</v>
      </c>
      <c r="T270" s="399">
        <f>+'11+'!V552</f>
        <v>0</v>
      </c>
      <c r="U270" s="257">
        <f t="shared" si="3"/>
        <v>0</v>
      </c>
    </row>
    <row r="271" spans="1:21" s="153" customFormat="1" ht="21.75" customHeight="1" x14ac:dyDescent="0.2">
      <c r="A271" s="155"/>
      <c r="B271" s="351" t="str">
        <f>+'11+'!B553:M553</f>
        <v>Закупка товаров, работ и услуг для обеспечения государственных (муниципальных) нужд</v>
      </c>
      <c r="C271" s="351"/>
      <c r="D271" s="351"/>
      <c r="E271" s="351"/>
      <c r="F271" s="351"/>
      <c r="G271" s="351"/>
      <c r="H271" s="351"/>
      <c r="I271" s="351"/>
      <c r="J271" s="351"/>
      <c r="K271" s="351"/>
      <c r="L271" s="352"/>
      <c r="M271" s="240">
        <f>+'11+'!O553</f>
        <v>4</v>
      </c>
      <c r="N271" s="240">
        <f>+'11+'!P553</f>
        <v>12</v>
      </c>
      <c r="O271" s="240" t="str">
        <f>+'11+'!Q553</f>
        <v>1010175030</v>
      </c>
      <c r="P271" s="240" t="str">
        <f>+'11+'!R553</f>
        <v>200</v>
      </c>
      <c r="Q271" s="353"/>
      <c r="R271" s="354"/>
      <c r="S271" s="397">
        <f>+'11+'!U553</f>
        <v>200</v>
      </c>
      <c r="T271" s="399">
        <f>+'11+'!V553</f>
        <v>0</v>
      </c>
      <c r="U271" s="257">
        <f t="shared" si="3"/>
        <v>0</v>
      </c>
    </row>
    <row r="272" spans="1:21" s="153" customFormat="1" ht="12.75" customHeight="1" x14ac:dyDescent="0.2">
      <c r="A272" s="155"/>
      <c r="B272" s="351" t="str">
        <f>+'11+'!B554:M554</f>
        <v>Иные закупки товаров, работ и услуг для обеспечения государственных (муниципальных) нужд</v>
      </c>
      <c r="C272" s="351"/>
      <c r="D272" s="351"/>
      <c r="E272" s="351"/>
      <c r="F272" s="351"/>
      <c r="G272" s="351"/>
      <c r="H272" s="351"/>
      <c r="I272" s="351"/>
      <c r="J272" s="351"/>
      <c r="K272" s="351"/>
      <c r="L272" s="352"/>
      <c r="M272" s="240">
        <f>+'11+'!O554</f>
        <v>4</v>
      </c>
      <c r="N272" s="240">
        <f>+'11+'!P554</f>
        <v>12</v>
      </c>
      <c r="O272" s="240" t="str">
        <f>+'11+'!Q554</f>
        <v>1010175030</v>
      </c>
      <c r="P272" s="240" t="str">
        <f>+'11+'!R554</f>
        <v>240</v>
      </c>
      <c r="Q272" s="353"/>
      <c r="R272" s="354"/>
      <c r="S272" s="397">
        <f>+'11+'!U554</f>
        <v>200</v>
      </c>
      <c r="T272" s="399">
        <f>+'11+'!V554</f>
        <v>0</v>
      </c>
      <c r="U272" s="257">
        <f t="shared" si="3"/>
        <v>0</v>
      </c>
    </row>
    <row r="273" spans="1:21" s="153" customFormat="1" ht="21.75" customHeight="1" x14ac:dyDescent="0.2">
      <c r="A273" s="155"/>
      <c r="B273" s="351" t="str">
        <f>+'11+'!B555:M555</f>
        <v>Прочая закупка товаров, работ и услуг</v>
      </c>
      <c r="C273" s="351"/>
      <c r="D273" s="351"/>
      <c r="E273" s="351"/>
      <c r="F273" s="351"/>
      <c r="G273" s="351"/>
      <c r="H273" s="351"/>
      <c r="I273" s="351"/>
      <c r="J273" s="351"/>
      <c r="K273" s="351"/>
      <c r="L273" s="352"/>
      <c r="M273" s="240">
        <f>+'11+'!O555</f>
        <v>4</v>
      </c>
      <c r="N273" s="240">
        <f>+'11+'!P555</f>
        <v>12</v>
      </c>
      <c r="O273" s="240" t="str">
        <f>+'11+'!Q555</f>
        <v>1010175030</v>
      </c>
      <c r="P273" s="240" t="str">
        <f>+'11+'!R555</f>
        <v>244</v>
      </c>
      <c r="Q273" s="353"/>
      <c r="R273" s="354"/>
      <c r="S273" s="397">
        <f>+'11+'!U555</f>
        <v>200</v>
      </c>
      <c r="T273" s="399">
        <f>+'11+'!V555</f>
        <v>0</v>
      </c>
      <c r="U273" s="257">
        <f t="shared" si="3"/>
        <v>0</v>
      </c>
    </row>
    <row r="274" spans="1:21" s="153" customFormat="1" ht="21.75" customHeight="1" x14ac:dyDescent="0.2">
      <c r="A274" s="155"/>
      <c r="B274" s="351" t="str">
        <f>+'11+'!B240:M240</f>
        <v>Обеспечение деятельности органов местного самоуправления</v>
      </c>
      <c r="C274" s="351"/>
      <c r="D274" s="351"/>
      <c r="E274" s="351"/>
      <c r="F274" s="351"/>
      <c r="G274" s="351"/>
      <c r="H274" s="351"/>
      <c r="I274" s="351"/>
      <c r="J274" s="351"/>
      <c r="K274" s="351"/>
      <c r="L274" s="352"/>
      <c r="M274" s="240">
        <f>+'11+'!O240</f>
        <v>4</v>
      </c>
      <c r="N274" s="240">
        <f>+'11+'!P240</f>
        <v>12</v>
      </c>
      <c r="O274" s="240" t="str">
        <f>+'11+'!Q240</f>
        <v>8900000000</v>
      </c>
      <c r="P274" s="240">
        <f>+'11+'!R240</f>
        <v>0</v>
      </c>
      <c r="Q274" s="353"/>
      <c r="R274" s="354"/>
      <c r="S274" s="397">
        <f>+'11+'!U240</f>
        <v>407.52300000000002</v>
      </c>
      <c r="T274" s="399">
        <f>+'11+'!V240</f>
        <v>95.970969999999994</v>
      </c>
      <c r="U274" s="257">
        <f t="shared" si="3"/>
        <v>23.549829089401086</v>
      </c>
    </row>
    <row r="275" spans="1:21" s="153" customFormat="1" ht="12.75" customHeight="1" x14ac:dyDescent="0.2">
      <c r="A275" s="155"/>
      <c r="B275" s="351" t="str">
        <f>+'11+'!B241:M241</f>
        <v>Обеспечение хозяйственного обслуживания в целях функционированияорганов местного самоуправления</v>
      </c>
      <c r="C275" s="351"/>
      <c r="D275" s="351"/>
      <c r="E275" s="351"/>
      <c r="F275" s="351"/>
      <c r="G275" s="351"/>
      <c r="H275" s="351"/>
      <c r="I275" s="351"/>
      <c r="J275" s="351"/>
      <c r="K275" s="351"/>
      <c r="L275" s="352"/>
      <c r="M275" s="240">
        <f>+'11+'!O241</f>
        <v>4</v>
      </c>
      <c r="N275" s="240">
        <f>+'11+'!P241</f>
        <v>12</v>
      </c>
      <c r="O275" s="240" t="str">
        <f>+'11+'!Q241</f>
        <v>8900000140</v>
      </c>
      <c r="P275" s="240">
        <f>+'11+'!R241</f>
        <v>0</v>
      </c>
      <c r="Q275" s="353"/>
      <c r="R275" s="354"/>
      <c r="S275" s="397">
        <f>+'11+'!U241</f>
        <v>404.52300000000002</v>
      </c>
      <c r="T275" s="399">
        <f>+'11+'!V241</f>
        <v>95.970969999999994</v>
      </c>
      <c r="U275" s="257">
        <f t="shared" ref="U275:U338" si="4">T275/S275*100</f>
        <v>23.724477965406166</v>
      </c>
    </row>
    <row r="276" spans="1:21" s="153" customFormat="1" ht="21.75" customHeight="1" x14ac:dyDescent="0.2">
      <c r="A276" s="155"/>
      <c r="B276" s="351" t="str">
        <f>+'11+'!B242:M242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76" s="351"/>
      <c r="D276" s="351"/>
      <c r="E276" s="351"/>
      <c r="F276" s="351"/>
      <c r="G276" s="351"/>
      <c r="H276" s="351"/>
      <c r="I276" s="351"/>
      <c r="J276" s="351"/>
      <c r="K276" s="351"/>
      <c r="L276" s="352"/>
      <c r="M276" s="240">
        <f>+'11+'!O242</f>
        <v>4</v>
      </c>
      <c r="N276" s="240">
        <f>+'11+'!P242</f>
        <v>12</v>
      </c>
      <c r="O276" s="240" t="str">
        <f>+'11+'!Q242</f>
        <v>8900000140</v>
      </c>
      <c r="P276" s="240" t="str">
        <f>+'11+'!R242</f>
        <v>100</v>
      </c>
      <c r="Q276" s="353"/>
      <c r="R276" s="354"/>
      <c r="S276" s="397">
        <f>+'11+'!U242</f>
        <v>404.52300000000002</v>
      </c>
      <c r="T276" s="399">
        <f>+'11+'!V242</f>
        <v>95.970969999999994</v>
      </c>
      <c r="U276" s="257">
        <f t="shared" si="4"/>
        <v>23.724477965406166</v>
      </c>
    </row>
    <row r="277" spans="1:21" s="153" customFormat="1" ht="21.75" customHeight="1" x14ac:dyDescent="0.2">
      <c r="A277" s="155"/>
      <c r="B277" s="351" t="str">
        <f>+'11+'!B243:M243</f>
        <v>Расходы на выплаты персоналу государственных (муниципальных) органов</v>
      </c>
      <c r="C277" s="351"/>
      <c r="D277" s="351"/>
      <c r="E277" s="351"/>
      <c r="F277" s="351"/>
      <c r="G277" s="351"/>
      <c r="H277" s="351"/>
      <c r="I277" s="351"/>
      <c r="J277" s="351"/>
      <c r="K277" s="351"/>
      <c r="L277" s="352"/>
      <c r="M277" s="240">
        <f>+'11+'!O243</f>
        <v>4</v>
      </c>
      <c r="N277" s="240">
        <f>+'11+'!P243</f>
        <v>12</v>
      </c>
      <c r="O277" s="240" t="str">
        <f>+'11+'!Q243</f>
        <v>8900000140</v>
      </c>
      <c r="P277" s="240" t="str">
        <f>+'11+'!R243</f>
        <v>120</v>
      </c>
      <c r="Q277" s="353"/>
      <c r="R277" s="354"/>
      <c r="S277" s="397">
        <f>+'11+'!U243</f>
        <v>404.52300000000002</v>
      </c>
      <c r="T277" s="399">
        <f>+'11+'!V243</f>
        <v>95.970969999999994</v>
      </c>
      <c r="U277" s="257">
        <f t="shared" si="4"/>
        <v>23.724477965406166</v>
      </c>
    </row>
    <row r="278" spans="1:21" s="153" customFormat="1" ht="21.75" customHeight="1" x14ac:dyDescent="0.2">
      <c r="A278" s="155"/>
      <c r="B278" s="351" t="str">
        <f>+'11+'!B244:M244</f>
        <v>Фонд оплаты труда государственных (муниципальных) органов</v>
      </c>
      <c r="C278" s="351"/>
      <c r="D278" s="351"/>
      <c r="E278" s="351"/>
      <c r="F278" s="351"/>
      <c r="G278" s="351"/>
      <c r="H278" s="351"/>
      <c r="I278" s="351"/>
      <c r="J278" s="351"/>
      <c r="K278" s="351"/>
      <c r="L278" s="352"/>
      <c r="M278" s="240">
        <f>+'11+'!O244</f>
        <v>4</v>
      </c>
      <c r="N278" s="240">
        <f>+'11+'!P244</f>
        <v>12</v>
      </c>
      <c r="O278" s="240" t="str">
        <f>+'11+'!Q244</f>
        <v>8900000140</v>
      </c>
      <c r="P278" s="240" t="str">
        <f>+'11+'!R244</f>
        <v>121</v>
      </c>
      <c r="Q278" s="353"/>
      <c r="R278" s="354"/>
      <c r="S278" s="397">
        <f>+'11+'!U244</f>
        <v>310.69299999999998</v>
      </c>
      <c r="T278" s="399">
        <f>+'11+'!V244</f>
        <v>73.710419999999999</v>
      </c>
      <c r="U278" s="257">
        <f t="shared" si="4"/>
        <v>23.724519059006802</v>
      </c>
    </row>
    <row r="279" spans="1:21" s="153" customFormat="1" ht="12.75" customHeight="1" x14ac:dyDescent="0.2">
      <c r="A279" s="155"/>
      <c r="B279" s="351" t="str">
        <f>+'11+'!B245:M245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279" s="351"/>
      <c r="D279" s="351"/>
      <c r="E279" s="351"/>
      <c r="F279" s="351"/>
      <c r="G279" s="351"/>
      <c r="H279" s="351"/>
      <c r="I279" s="351"/>
      <c r="J279" s="351"/>
      <c r="K279" s="351"/>
      <c r="L279" s="352"/>
      <c r="M279" s="240">
        <f>+'11+'!O245</f>
        <v>4</v>
      </c>
      <c r="N279" s="240">
        <f>+'11+'!P245</f>
        <v>12</v>
      </c>
      <c r="O279" s="240" t="str">
        <f>+'11+'!Q245</f>
        <v>8900000140</v>
      </c>
      <c r="P279" s="240" t="str">
        <f>+'11+'!R245</f>
        <v>129</v>
      </c>
      <c r="Q279" s="353"/>
      <c r="R279" s="354"/>
      <c r="S279" s="397">
        <f>+'11+'!U245</f>
        <v>93.83</v>
      </c>
      <c r="T279" s="399">
        <f>+'11+'!V245</f>
        <v>22.260549999999999</v>
      </c>
      <c r="U279" s="257">
        <f t="shared" si="4"/>
        <v>23.724341894916336</v>
      </c>
    </row>
    <row r="280" spans="1:21" s="153" customFormat="1" ht="21.75" customHeight="1" x14ac:dyDescent="0.2">
      <c r="A280" s="155"/>
      <c r="B280" s="351" t="str">
        <f>+'11+'!B246:M246</f>
        <v>Обеспечение деятельности органов местного самоуправления (Иные выплаты персоналу муниципальных органов, за исключением фонда оплаты труда)</v>
      </c>
      <c r="C280" s="351"/>
      <c r="D280" s="351"/>
      <c r="E280" s="351"/>
      <c r="F280" s="351"/>
      <c r="G280" s="351"/>
      <c r="H280" s="351"/>
      <c r="I280" s="351"/>
      <c r="J280" s="351"/>
      <c r="K280" s="351"/>
      <c r="L280" s="352"/>
      <c r="M280" s="240">
        <f>+'11+'!O246</f>
        <v>4</v>
      </c>
      <c r="N280" s="240">
        <f>+'11+'!P246</f>
        <v>12</v>
      </c>
      <c r="O280" s="240" t="str">
        <f>+'11+'!Q246</f>
        <v>8900000870</v>
      </c>
      <c r="P280" s="240">
        <f>+'11+'!R246</f>
        <v>0</v>
      </c>
      <c r="Q280" s="353"/>
      <c r="R280" s="354"/>
      <c r="S280" s="397">
        <f>+'11+'!U246</f>
        <v>3</v>
      </c>
      <c r="T280" s="399">
        <f>+'11+'!V246</f>
        <v>0</v>
      </c>
      <c r="U280" s="257">
        <f t="shared" si="4"/>
        <v>0</v>
      </c>
    </row>
    <row r="281" spans="1:21" s="153" customFormat="1" ht="21.75" customHeight="1" x14ac:dyDescent="0.2">
      <c r="A281" s="155"/>
      <c r="B281" s="351" t="str">
        <f>+'11+'!B247:M247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81" s="351"/>
      <c r="D281" s="351"/>
      <c r="E281" s="351"/>
      <c r="F281" s="351"/>
      <c r="G281" s="351"/>
      <c r="H281" s="351"/>
      <c r="I281" s="351"/>
      <c r="J281" s="351"/>
      <c r="K281" s="351"/>
      <c r="L281" s="352"/>
      <c r="M281" s="240">
        <f>+'11+'!O247</f>
        <v>4</v>
      </c>
      <c r="N281" s="240">
        <f>+'11+'!P247</f>
        <v>12</v>
      </c>
      <c r="O281" s="240" t="str">
        <f>+'11+'!Q247</f>
        <v>8900000870</v>
      </c>
      <c r="P281" s="240" t="str">
        <f>+'11+'!R247</f>
        <v>100</v>
      </c>
      <c r="Q281" s="353"/>
      <c r="R281" s="354"/>
      <c r="S281" s="397">
        <f>+'11+'!U247</f>
        <v>3</v>
      </c>
      <c r="T281" s="399">
        <f>+'11+'!V247</f>
        <v>0</v>
      </c>
      <c r="U281" s="257">
        <f t="shared" si="4"/>
        <v>0</v>
      </c>
    </row>
    <row r="282" spans="1:21" s="153" customFormat="1" ht="53.25" customHeight="1" x14ac:dyDescent="0.2">
      <c r="A282" s="155"/>
      <c r="B282" s="351" t="str">
        <f>+'11+'!B248:M248</f>
        <v>Расходы на выплаты персоналу государственных (муниципальных) органов</v>
      </c>
      <c r="C282" s="351"/>
      <c r="D282" s="351"/>
      <c r="E282" s="351"/>
      <c r="F282" s="351"/>
      <c r="G282" s="351"/>
      <c r="H282" s="351"/>
      <c r="I282" s="351"/>
      <c r="J282" s="351"/>
      <c r="K282" s="351"/>
      <c r="L282" s="352"/>
      <c r="M282" s="240">
        <f>+'11+'!O248</f>
        <v>4</v>
      </c>
      <c r="N282" s="240">
        <f>+'11+'!P248</f>
        <v>12</v>
      </c>
      <c r="O282" s="240" t="str">
        <f>+'11+'!Q248</f>
        <v>8900000870</v>
      </c>
      <c r="P282" s="240" t="str">
        <f>+'11+'!R248</f>
        <v>120</v>
      </c>
      <c r="Q282" s="353"/>
      <c r="R282" s="354"/>
      <c r="S282" s="397">
        <f>+'11+'!U248</f>
        <v>3</v>
      </c>
      <c r="T282" s="399">
        <f>+'11+'!V248</f>
        <v>0</v>
      </c>
      <c r="U282" s="257">
        <f t="shared" si="4"/>
        <v>0</v>
      </c>
    </row>
    <row r="283" spans="1:21" s="153" customFormat="1" ht="21.75" customHeight="1" x14ac:dyDescent="0.2">
      <c r="A283" s="155"/>
      <c r="B283" s="351" t="str">
        <f>+'11+'!B249:M249</f>
        <v>Иные выплаты персоналу государственных (муниципальных) органов, за исключением фонда оплаты труда</v>
      </c>
      <c r="C283" s="351"/>
      <c r="D283" s="351"/>
      <c r="E283" s="351"/>
      <c r="F283" s="351"/>
      <c r="G283" s="351"/>
      <c r="H283" s="351"/>
      <c r="I283" s="351"/>
      <c r="J283" s="351"/>
      <c r="K283" s="351"/>
      <c r="L283" s="352"/>
      <c r="M283" s="240">
        <f>+'11+'!O249</f>
        <v>4</v>
      </c>
      <c r="N283" s="240">
        <f>+'11+'!P249</f>
        <v>12</v>
      </c>
      <c r="O283" s="240" t="str">
        <f>+'11+'!Q249</f>
        <v>8900000870</v>
      </c>
      <c r="P283" s="240" t="str">
        <f>+'11+'!R249</f>
        <v>122</v>
      </c>
      <c r="Q283" s="353"/>
      <c r="R283" s="354"/>
      <c r="S283" s="397">
        <f>+'11+'!U249</f>
        <v>3</v>
      </c>
      <c r="T283" s="399">
        <f>+'11+'!V249</f>
        <v>0</v>
      </c>
      <c r="U283" s="257">
        <f t="shared" si="4"/>
        <v>0</v>
      </c>
    </row>
    <row r="284" spans="1:21" s="153" customFormat="1" ht="21.75" customHeight="1" x14ac:dyDescent="0.2">
      <c r="A284" s="155"/>
      <c r="B284" s="351" t="str">
        <f>+'11+'!B556:M556</f>
        <v>ЖИЛИЩНО-КОММУНАЛЬНОЕ ХОЗЯЙСТВО</v>
      </c>
      <c r="C284" s="351"/>
      <c r="D284" s="351"/>
      <c r="E284" s="351"/>
      <c r="F284" s="351"/>
      <c r="G284" s="351"/>
      <c r="H284" s="351"/>
      <c r="I284" s="351"/>
      <c r="J284" s="351"/>
      <c r="K284" s="351"/>
      <c r="L284" s="352"/>
      <c r="M284" s="240">
        <f>+'11+'!O556</f>
        <v>5</v>
      </c>
      <c r="N284" s="240">
        <f>+'11+'!P556</f>
        <v>0</v>
      </c>
      <c r="O284" s="240">
        <f>+'11+'!Q556</f>
        <v>0</v>
      </c>
      <c r="P284" s="240">
        <f>+'11+'!R556</f>
        <v>0</v>
      </c>
      <c r="Q284" s="353"/>
      <c r="R284" s="354"/>
      <c r="S284" s="397">
        <f>+'11+'!U556</f>
        <v>7643.3</v>
      </c>
      <c r="T284" s="399">
        <f>+'11+'!V556</f>
        <v>187.39716000000001</v>
      </c>
      <c r="U284" s="257">
        <f t="shared" si="4"/>
        <v>2.4517833919903707</v>
      </c>
    </row>
    <row r="285" spans="1:21" s="153" customFormat="1" ht="32.25" customHeight="1" x14ac:dyDescent="0.2">
      <c r="A285" s="155"/>
      <c r="B285" s="351" t="str">
        <f>+'11+'!B557:M557</f>
        <v>Жилищное хозяйство</v>
      </c>
      <c r="C285" s="351"/>
      <c r="D285" s="351"/>
      <c r="E285" s="351"/>
      <c r="F285" s="351"/>
      <c r="G285" s="351"/>
      <c r="H285" s="351"/>
      <c r="I285" s="351"/>
      <c r="J285" s="351"/>
      <c r="K285" s="351"/>
      <c r="L285" s="352"/>
      <c r="M285" s="240">
        <f>+'11+'!O557</f>
        <v>5</v>
      </c>
      <c r="N285" s="240">
        <f>+'11+'!P557</f>
        <v>1</v>
      </c>
      <c r="O285" s="240">
        <f>+'11+'!Q557</f>
        <v>0</v>
      </c>
      <c r="P285" s="240">
        <f>+'11+'!R557</f>
        <v>0</v>
      </c>
      <c r="Q285" s="353"/>
      <c r="R285" s="354"/>
      <c r="S285" s="397">
        <f>+'11+'!U557</f>
        <v>2151.3000000000002</v>
      </c>
      <c r="T285" s="399">
        <f>+'11+'!V557</f>
        <v>0</v>
      </c>
      <c r="U285" s="257">
        <f t="shared" si="4"/>
        <v>0</v>
      </c>
    </row>
    <row r="286" spans="1:21" s="153" customFormat="1" ht="42.75" customHeight="1" x14ac:dyDescent="0.2">
      <c r="A286" s="155"/>
      <c r="B286" s="351" t="str">
        <f>+'11+'!B558:M558</f>
        <v>Муниципальная программа "Развитие сельского хозяйства"</v>
      </c>
      <c r="C286" s="351"/>
      <c r="D286" s="351"/>
      <c r="E286" s="351"/>
      <c r="F286" s="351"/>
      <c r="G286" s="351"/>
      <c r="H286" s="351"/>
      <c r="I286" s="351"/>
      <c r="J286" s="351"/>
      <c r="K286" s="351"/>
      <c r="L286" s="352"/>
      <c r="M286" s="240">
        <f>+'11+'!O558</f>
        <v>5</v>
      </c>
      <c r="N286" s="240">
        <f>+'11+'!P558</f>
        <v>1</v>
      </c>
      <c r="O286" s="240" t="str">
        <f>+'11+'!Q558</f>
        <v>0400000000</v>
      </c>
      <c r="P286" s="240">
        <f>+'11+'!R558</f>
        <v>0</v>
      </c>
      <c r="Q286" s="353"/>
      <c r="R286" s="354"/>
      <c r="S286" s="397">
        <f>+'11+'!U558</f>
        <v>2151.3000000000002</v>
      </c>
      <c r="T286" s="399">
        <f>+'11+'!V558</f>
        <v>0</v>
      </c>
      <c r="U286" s="257">
        <f t="shared" si="4"/>
        <v>0</v>
      </c>
    </row>
    <row r="287" spans="1:21" s="153" customFormat="1" ht="53.25" customHeight="1" x14ac:dyDescent="0.2">
      <c r="A287" s="155"/>
      <c r="B287" s="351" t="str">
        <f>+'11+'!B559:M559</f>
        <v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v>
      </c>
      <c r="C287" s="351"/>
      <c r="D287" s="351"/>
      <c r="E287" s="351"/>
      <c r="F287" s="351"/>
      <c r="G287" s="351"/>
      <c r="H287" s="351"/>
      <c r="I287" s="351"/>
      <c r="J287" s="351"/>
      <c r="K287" s="351"/>
      <c r="L287" s="352"/>
      <c r="M287" s="240">
        <f>+'11+'!O559</f>
        <v>5</v>
      </c>
      <c r="N287" s="240">
        <f>+'11+'!P559</f>
        <v>1</v>
      </c>
      <c r="O287" s="240" t="str">
        <f>+'11+'!Q559</f>
        <v>0430000000</v>
      </c>
      <c r="P287" s="240">
        <f>+'11+'!R559</f>
        <v>0</v>
      </c>
      <c r="Q287" s="353"/>
      <c r="R287" s="354"/>
      <c r="S287" s="397">
        <f>+'11+'!U559</f>
        <v>2151.3000000000002</v>
      </c>
      <c r="T287" s="399">
        <f>+'11+'!V559</f>
        <v>0</v>
      </c>
      <c r="U287" s="257">
        <f t="shared" si="4"/>
        <v>0</v>
      </c>
    </row>
    <row r="288" spans="1:21" s="153" customFormat="1" ht="21.75" customHeight="1" x14ac:dyDescent="0.2">
      <c r="A288" s="155"/>
      <c r="B288" s="351" t="str">
        <f>+'11+'!B560:M560</f>
        <v>Обеспечение комплексного развития сельских территорий</v>
      </c>
      <c r="C288" s="351"/>
      <c r="D288" s="351"/>
      <c r="E288" s="351"/>
      <c r="F288" s="351"/>
      <c r="G288" s="351"/>
      <c r="H288" s="351"/>
      <c r="I288" s="351"/>
      <c r="J288" s="351"/>
      <c r="K288" s="351"/>
      <c r="L288" s="352"/>
      <c r="M288" s="240">
        <f>+'11+'!O560</f>
        <v>5</v>
      </c>
      <c r="N288" s="240">
        <f>+'11+'!P560</f>
        <v>1</v>
      </c>
      <c r="O288" s="240" t="str">
        <f>+'11+'!Q560</f>
        <v>04301L5760</v>
      </c>
      <c r="P288" s="240">
        <f>+'11+'!R560</f>
        <v>0</v>
      </c>
      <c r="Q288" s="353"/>
      <c r="R288" s="354"/>
      <c r="S288" s="397">
        <f>+'11+'!U560</f>
        <v>2151.3000000000002</v>
      </c>
      <c r="T288" s="399">
        <f>+'11+'!V560</f>
        <v>0</v>
      </c>
      <c r="U288" s="257">
        <f t="shared" si="4"/>
        <v>0</v>
      </c>
    </row>
    <row r="289" spans="1:21" s="153" customFormat="1" ht="32.25" customHeight="1" x14ac:dyDescent="0.2">
      <c r="A289" s="155"/>
      <c r="B289" s="351" t="str">
        <f>+'11+'!B561:M561</f>
        <v>Капитальные вложения в объекты государственной (муниципальной) собственности</v>
      </c>
      <c r="C289" s="351"/>
      <c r="D289" s="351"/>
      <c r="E289" s="351"/>
      <c r="F289" s="351"/>
      <c r="G289" s="351"/>
      <c r="H289" s="351"/>
      <c r="I289" s="351"/>
      <c r="J289" s="351"/>
      <c r="K289" s="351"/>
      <c r="L289" s="352"/>
      <c r="M289" s="240">
        <f>+'11+'!O561</f>
        <v>5</v>
      </c>
      <c r="N289" s="240">
        <f>+'11+'!P561</f>
        <v>1</v>
      </c>
      <c r="O289" s="240" t="str">
        <f>+'11+'!Q561</f>
        <v>04301L5760</v>
      </c>
      <c r="P289" s="240" t="str">
        <f>+'11+'!R561</f>
        <v>400</v>
      </c>
      <c r="Q289" s="353"/>
      <c r="R289" s="354"/>
      <c r="S289" s="397">
        <f>+'11+'!U561</f>
        <v>2151.3000000000002</v>
      </c>
      <c r="T289" s="399">
        <f>+'11+'!V561</f>
        <v>0</v>
      </c>
      <c r="U289" s="257">
        <f t="shared" si="4"/>
        <v>0</v>
      </c>
    </row>
    <row r="290" spans="1:21" s="153" customFormat="1" ht="12.75" customHeight="1" x14ac:dyDescent="0.2">
      <c r="A290" s="155"/>
      <c r="B290" s="351" t="str">
        <f>+'11+'!B562:M562</f>
        <v>Бюджетные инвестиции</v>
      </c>
      <c r="C290" s="351"/>
      <c r="D290" s="351"/>
      <c r="E290" s="351"/>
      <c r="F290" s="351"/>
      <c r="G290" s="351"/>
      <c r="H290" s="351"/>
      <c r="I290" s="351"/>
      <c r="J290" s="351"/>
      <c r="K290" s="351"/>
      <c r="L290" s="352"/>
      <c r="M290" s="240">
        <f>+'11+'!O562</f>
        <v>5</v>
      </c>
      <c r="N290" s="240">
        <f>+'11+'!P562</f>
        <v>1</v>
      </c>
      <c r="O290" s="240" t="str">
        <f>+'11+'!Q562</f>
        <v>04301L5760</v>
      </c>
      <c r="P290" s="240" t="str">
        <f>+'11+'!R562</f>
        <v>410</v>
      </c>
      <c r="Q290" s="359"/>
      <c r="R290" s="360"/>
      <c r="S290" s="397">
        <f>+'11+'!U562</f>
        <v>2151.3000000000002</v>
      </c>
      <c r="T290" s="399">
        <f>+'11+'!V562</f>
        <v>0</v>
      </c>
      <c r="U290" s="257">
        <f t="shared" si="4"/>
        <v>0</v>
      </c>
    </row>
    <row r="291" spans="1:21" s="153" customFormat="1" ht="12.75" customHeight="1" x14ac:dyDescent="0.25">
      <c r="A291" s="155"/>
      <c r="B291" s="351" t="str">
        <f>+'11+'!B563:M563</f>
        <v>Бюджетные инвестиции в объекты капитального строительства государственной (муниципальной) собственности</v>
      </c>
      <c r="C291" s="351"/>
      <c r="D291" s="351"/>
      <c r="E291" s="351"/>
      <c r="F291" s="351"/>
      <c r="G291" s="351"/>
      <c r="H291" s="351"/>
      <c r="I291" s="351"/>
      <c r="J291" s="351"/>
      <c r="K291" s="351"/>
      <c r="L291" s="352"/>
      <c r="M291" s="240">
        <f>+'11+'!O563</f>
        <v>5</v>
      </c>
      <c r="N291" s="240">
        <f>+'11+'!P563</f>
        <v>1</v>
      </c>
      <c r="O291" s="240" t="str">
        <f>+'11+'!Q563</f>
        <v>04301L5760</v>
      </c>
      <c r="P291" s="240" t="str">
        <f>+'11+'!R563</f>
        <v>414</v>
      </c>
      <c r="Q291" s="355"/>
      <c r="R291" s="356"/>
      <c r="S291" s="397">
        <f>+'11+'!U563</f>
        <v>2151.3000000000002</v>
      </c>
      <c r="T291" s="399">
        <f>+'11+'!V563</f>
        <v>0</v>
      </c>
      <c r="U291" s="257">
        <f t="shared" si="4"/>
        <v>0</v>
      </c>
    </row>
    <row r="292" spans="1:21" s="153" customFormat="1" ht="21.75" customHeight="1" x14ac:dyDescent="0.2">
      <c r="A292" s="155"/>
      <c r="B292" s="351" t="str">
        <f>+'11+'!B564:M564</f>
        <v>Коммунальное хозяйство</v>
      </c>
      <c r="C292" s="351"/>
      <c r="D292" s="351"/>
      <c r="E292" s="351"/>
      <c r="F292" s="351"/>
      <c r="G292" s="351"/>
      <c r="H292" s="351"/>
      <c r="I292" s="351"/>
      <c r="J292" s="351"/>
      <c r="K292" s="351"/>
      <c r="L292" s="352"/>
      <c r="M292" s="240">
        <f>+'11+'!O564</f>
        <v>5</v>
      </c>
      <c r="N292" s="240">
        <f>+'11+'!P564</f>
        <v>2</v>
      </c>
      <c r="O292" s="240">
        <f>+'11+'!Q564</f>
        <v>0</v>
      </c>
      <c r="P292" s="240">
        <f>+'11+'!R564</f>
        <v>0</v>
      </c>
      <c r="Q292" s="353"/>
      <c r="R292" s="354"/>
      <c r="S292" s="397">
        <f>+'11+'!U564</f>
        <v>550</v>
      </c>
      <c r="T292" s="399">
        <f>+'11+'!V564</f>
        <v>0</v>
      </c>
      <c r="U292" s="257">
        <f t="shared" si="4"/>
        <v>0</v>
      </c>
    </row>
    <row r="293" spans="1:21" s="153" customFormat="1" ht="42.75" customHeight="1" x14ac:dyDescent="0.2">
      <c r="A293" s="155"/>
      <c r="B293" s="351" t="str">
        <f>+'11+'!B565:M565</f>
        <v>Программа "Содержание и развитие муниципального хозяйства"</v>
      </c>
      <c r="C293" s="351"/>
      <c r="D293" s="351"/>
      <c r="E293" s="351"/>
      <c r="F293" s="351"/>
      <c r="G293" s="351"/>
      <c r="H293" s="351"/>
      <c r="I293" s="351"/>
      <c r="J293" s="351"/>
      <c r="K293" s="351"/>
      <c r="L293" s="352"/>
      <c r="M293" s="240">
        <f>+'11+'!O565</f>
        <v>5</v>
      </c>
      <c r="N293" s="240">
        <f>+'11+'!P565</f>
        <v>2</v>
      </c>
      <c r="O293" s="240" t="str">
        <f>+'11+'!Q565</f>
        <v>0300000000</v>
      </c>
      <c r="P293" s="240">
        <f>+'11+'!R565</f>
        <v>0</v>
      </c>
      <c r="Q293" s="353"/>
      <c r="R293" s="354"/>
      <c r="S293" s="397">
        <f>+'11+'!U565</f>
        <v>550</v>
      </c>
      <c r="T293" s="399">
        <f>+'11+'!V565</f>
        <v>0</v>
      </c>
      <c r="U293" s="257">
        <f t="shared" si="4"/>
        <v>0</v>
      </c>
    </row>
    <row r="294" spans="1:21" s="153" customFormat="1" ht="12.75" customHeight="1" x14ac:dyDescent="0.2">
      <c r="A294" s="155"/>
      <c r="B294" s="351" t="str">
        <f>+'11+'!B566:M566</f>
        <v>Подпрограмма "Обеспечение организаций жилищно-коммунального хозяйства специализированной техникой"</v>
      </c>
      <c r="C294" s="351"/>
      <c r="D294" s="351"/>
      <c r="E294" s="351"/>
      <c r="F294" s="351"/>
      <c r="G294" s="351"/>
      <c r="H294" s="351"/>
      <c r="I294" s="351"/>
      <c r="J294" s="351"/>
      <c r="K294" s="351"/>
      <c r="L294" s="352"/>
      <c r="M294" s="240">
        <f>+'11+'!O566</f>
        <v>5</v>
      </c>
      <c r="N294" s="240">
        <f>+'11+'!P566</f>
        <v>2</v>
      </c>
      <c r="O294" s="240" t="str">
        <f>+'11+'!Q566</f>
        <v>0320000000</v>
      </c>
      <c r="P294" s="240">
        <f>+'11+'!R566</f>
        <v>0</v>
      </c>
      <c r="Q294" s="353"/>
      <c r="R294" s="354"/>
      <c r="S294" s="397">
        <f>+'11+'!U566</f>
        <v>550</v>
      </c>
      <c r="T294" s="399">
        <f>+'11+'!V566</f>
        <v>0</v>
      </c>
      <c r="U294" s="257">
        <f t="shared" si="4"/>
        <v>0</v>
      </c>
    </row>
    <row r="295" spans="1:21" s="153" customFormat="1" ht="21.75" customHeight="1" x14ac:dyDescent="0.2">
      <c r="A295" s="155"/>
      <c r="B295" s="351" t="str">
        <f>+'11+'!B567:M567</f>
        <v>Обеспечение специализированной техникой</v>
      </c>
      <c r="C295" s="351"/>
      <c r="D295" s="351"/>
      <c r="E295" s="351"/>
      <c r="F295" s="351"/>
      <c r="G295" s="351"/>
      <c r="H295" s="351"/>
      <c r="I295" s="351"/>
      <c r="J295" s="351"/>
      <c r="K295" s="351"/>
      <c r="L295" s="352"/>
      <c r="M295" s="240">
        <f>+'11+'!O567</f>
        <v>5</v>
      </c>
      <c r="N295" s="240">
        <f>+'11+'!P567</f>
        <v>2</v>
      </c>
      <c r="O295" s="240" t="str">
        <f>+'11+'!Q567</f>
        <v>03200L5080</v>
      </c>
      <c r="P295" s="240">
        <f>+'11+'!R567</f>
        <v>0</v>
      </c>
      <c r="Q295" s="353"/>
      <c r="R295" s="354"/>
      <c r="S295" s="397">
        <f>+'11+'!U567</f>
        <v>550</v>
      </c>
      <c r="T295" s="399">
        <f>+'11+'!V567</f>
        <v>0</v>
      </c>
      <c r="U295" s="257">
        <f t="shared" si="4"/>
        <v>0</v>
      </c>
    </row>
    <row r="296" spans="1:21" s="153" customFormat="1" ht="12.75" customHeight="1" x14ac:dyDescent="0.2">
      <c r="A296" s="155"/>
      <c r="B296" s="351" t="str">
        <f>+'11+'!B568:M568</f>
        <v>Закупка товаров, работ и услуг для обеспечения государственных (муниципальных) нужд</v>
      </c>
      <c r="C296" s="351"/>
      <c r="D296" s="351"/>
      <c r="E296" s="351"/>
      <c r="F296" s="351"/>
      <c r="G296" s="351"/>
      <c r="H296" s="351"/>
      <c r="I296" s="351"/>
      <c r="J296" s="351"/>
      <c r="K296" s="351"/>
      <c r="L296" s="352"/>
      <c r="M296" s="240">
        <f>+'11+'!O568</f>
        <v>5</v>
      </c>
      <c r="N296" s="240">
        <f>+'11+'!P568</f>
        <v>2</v>
      </c>
      <c r="O296" s="240" t="str">
        <f>+'11+'!Q568</f>
        <v>03200L5080</v>
      </c>
      <c r="P296" s="240" t="str">
        <f>+'11+'!R568</f>
        <v>200</v>
      </c>
      <c r="Q296" s="353"/>
      <c r="R296" s="354"/>
      <c r="S296" s="397">
        <f>+'11+'!U568</f>
        <v>550</v>
      </c>
      <c r="T296" s="399">
        <f>+'11+'!V568</f>
        <v>0</v>
      </c>
      <c r="U296" s="257">
        <f t="shared" si="4"/>
        <v>0</v>
      </c>
    </row>
    <row r="297" spans="1:21" s="153" customFormat="1" ht="32.25" customHeight="1" x14ac:dyDescent="0.2">
      <c r="A297" s="155"/>
      <c r="B297" s="351" t="str">
        <f>+'11+'!B569:M569</f>
        <v>Иные закупки товаров, работ и услуг для обеспечения государственных (муниципальных) нужд</v>
      </c>
      <c r="C297" s="351"/>
      <c r="D297" s="351"/>
      <c r="E297" s="351"/>
      <c r="F297" s="351"/>
      <c r="G297" s="351"/>
      <c r="H297" s="351"/>
      <c r="I297" s="351"/>
      <c r="J297" s="351"/>
      <c r="K297" s="351"/>
      <c r="L297" s="352"/>
      <c r="M297" s="240">
        <f>+'11+'!O569</f>
        <v>5</v>
      </c>
      <c r="N297" s="240">
        <f>+'11+'!P569</f>
        <v>2</v>
      </c>
      <c r="O297" s="240" t="str">
        <f>+'11+'!Q569</f>
        <v>03200L5080</v>
      </c>
      <c r="P297" s="240" t="str">
        <f>+'11+'!R569</f>
        <v>240</v>
      </c>
      <c r="Q297" s="353"/>
      <c r="R297" s="354"/>
      <c r="S297" s="397">
        <f>+'11+'!U569</f>
        <v>550</v>
      </c>
      <c r="T297" s="399">
        <f>+'11+'!V569</f>
        <v>0</v>
      </c>
      <c r="U297" s="257">
        <f t="shared" si="4"/>
        <v>0</v>
      </c>
    </row>
    <row r="298" spans="1:21" s="153" customFormat="1" ht="12.75" customHeight="1" x14ac:dyDescent="0.25">
      <c r="A298" s="155"/>
      <c r="B298" s="351" t="str">
        <f>+'11+'!B570:M570</f>
        <v>Прочая закупка товаров, работ и услуг</v>
      </c>
      <c r="C298" s="351"/>
      <c r="D298" s="351"/>
      <c r="E298" s="351"/>
      <c r="F298" s="351"/>
      <c r="G298" s="351"/>
      <c r="H298" s="351"/>
      <c r="I298" s="351"/>
      <c r="J298" s="351"/>
      <c r="K298" s="351"/>
      <c r="L298" s="352"/>
      <c r="M298" s="240">
        <f>+'11+'!O570</f>
        <v>5</v>
      </c>
      <c r="N298" s="240">
        <f>+'11+'!P570</f>
        <v>2</v>
      </c>
      <c r="O298" s="240" t="str">
        <f>+'11+'!Q570</f>
        <v>03200L5080</v>
      </c>
      <c r="P298" s="240" t="str">
        <f>+'11+'!R570</f>
        <v>244</v>
      </c>
      <c r="Q298" s="355"/>
      <c r="R298" s="356"/>
      <c r="S298" s="397">
        <f>+'11+'!U570</f>
        <v>550</v>
      </c>
      <c r="T298" s="399">
        <f>+'11+'!V570</f>
        <v>0</v>
      </c>
      <c r="U298" s="257">
        <f t="shared" si="4"/>
        <v>0</v>
      </c>
    </row>
    <row r="299" spans="1:21" s="153" customFormat="1" ht="21.75" customHeight="1" x14ac:dyDescent="0.2">
      <c r="A299" s="155"/>
      <c r="B299" s="351" t="str">
        <f>+'11+'!B571:M571</f>
        <v>Благоустройство</v>
      </c>
      <c r="C299" s="351"/>
      <c r="D299" s="351"/>
      <c r="E299" s="351"/>
      <c r="F299" s="351"/>
      <c r="G299" s="351"/>
      <c r="H299" s="351"/>
      <c r="I299" s="351"/>
      <c r="J299" s="351"/>
      <c r="K299" s="351"/>
      <c r="L299" s="352"/>
      <c r="M299" s="240">
        <f>+'11+'!O571</f>
        <v>5</v>
      </c>
      <c r="N299" s="240">
        <f>+'11+'!P571</f>
        <v>3</v>
      </c>
      <c r="O299" s="240">
        <f>+'11+'!Q571</f>
        <v>0</v>
      </c>
      <c r="P299" s="240">
        <f>+'11+'!R571</f>
        <v>0</v>
      </c>
      <c r="Q299" s="353"/>
      <c r="R299" s="354"/>
      <c r="S299" s="397">
        <f>+'11+'!U571</f>
        <v>4942</v>
      </c>
      <c r="T299" s="399">
        <f>+'11+'!V571</f>
        <v>187.39716000000001</v>
      </c>
      <c r="U299" s="257">
        <f t="shared" si="4"/>
        <v>3.7919295831647113</v>
      </c>
    </row>
    <row r="300" spans="1:21" s="153" customFormat="1" ht="21.75" customHeight="1" x14ac:dyDescent="0.2">
      <c r="A300" s="155"/>
      <c r="B300" s="351" t="str">
        <f>+'11+'!B572:M572</f>
        <v>Программа "Содержание и развитие муниципального хозяйства"</v>
      </c>
      <c r="C300" s="351"/>
      <c r="D300" s="351"/>
      <c r="E300" s="351"/>
      <c r="F300" s="351"/>
      <c r="G300" s="351"/>
      <c r="H300" s="351"/>
      <c r="I300" s="351"/>
      <c r="J300" s="351"/>
      <c r="K300" s="351"/>
      <c r="L300" s="352"/>
      <c r="M300" s="240">
        <f>+'11+'!O572</f>
        <v>5</v>
      </c>
      <c r="N300" s="240">
        <f>+'11+'!P572</f>
        <v>3</v>
      </c>
      <c r="O300" s="240" t="str">
        <f>+'11+'!Q572</f>
        <v>0300000000</v>
      </c>
      <c r="P300" s="240">
        <f>+'11+'!R572</f>
        <v>0</v>
      </c>
      <c r="Q300" s="353"/>
      <c r="R300" s="354"/>
      <c r="S300" s="397">
        <f>+'11+'!U572</f>
        <v>542</v>
      </c>
      <c r="T300" s="399">
        <f>+'11+'!V572</f>
        <v>187.39716000000001</v>
      </c>
      <c r="U300" s="257">
        <f t="shared" si="4"/>
        <v>34.575121771217717</v>
      </c>
    </row>
    <row r="301" spans="1:21" s="153" customFormat="1" ht="12.75" customHeight="1" x14ac:dyDescent="0.2">
      <c r="A301" s="155"/>
      <c r="B301" s="351" t="str">
        <f>+'11+'!B573:M573</f>
        <v>Подпрограмма "Благоустройство"</v>
      </c>
      <c r="C301" s="351"/>
      <c r="D301" s="351"/>
      <c r="E301" s="351"/>
      <c r="F301" s="351"/>
      <c r="G301" s="351"/>
      <c r="H301" s="351"/>
      <c r="I301" s="351"/>
      <c r="J301" s="351"/>
      <c r="K301" s="351"/>
      <c r="L301" s="352"/>
      <c r="M301" s="240">
        <f>+'11+'!O573</f>
        <v>5</v>
      </c>
      <c r="N301" s="240">
        <f>+'11+'!P573</f>
        <v>3</v>
      </c>
      <c r="O301" s="240" t="str">
        <f>+'11+'!Q573</f>
        <v>0310000000</v>
      </c>
      <c r="P301" s="240">
        <f>+'11+'!R573</f>
        <v>0</v>
      </c>
      <c r="Q301" s="353"/>
      <c r="R301" s="354"/>
      <c r="S301" s="397">
        <f>+'11+'!U573</f>
        <v>542</v>
      </c>
      <c r="T301" s="399">
        <f>+'11+'!V573</f>
        <v>187.39716000000001</v>
      </c>
      <c r="U301" s="257">
        <f t="shared" si="4"/>
        <v>34.575121771217717</v>
      </c>
    </row>
    <row r="302" spans="1:21" s="153" customFormat="1" ht="21.75" customHeight="1" x14ac:dyDescent="0.2">
      <c r="A302" s="155"/>
      <c r="B302" s="351" t="str">
        <f>+'11+'!B574:M574</f>
        <v>Благоустройство территории поселения</v>
      </c>
      <c r="C302" s="351"/>
      <c r="D302" s="351"/>
      <c r="E302" s="351"/>
      <c r="F302" s="351"/>
      <c r="G302" s="351"/>
      <c r="H302" s="351"/>
      <c r="I302" s="351"/>
      <c r="J302" s="351"/>
      <c r="K302" s="351"/>
      <c r="L302" s="352"/>
      <c r="M302" s="240">
        <f>+'11+'!O574</f>
        <v>5</v>
      </c>
      <c r="N302" s="240">
        <f>+'11+'!P574</f>
        <v>3</v>
      </c>
      <c r="O302" s="240" t="str">
        <f>+'11+'!Q574</f>
        <v>0310107011</v>
      </c>
      <c r="P302" s="240">
        <f>+'11+'!R574</f>
        <v>0</v>
      </c>
      <c r="Q302" s="353"/>
      <c r="R302" s="354"/>
      <c r="S302" s="397">
        <f>+'11+'!U574</f>
        <v>542</v>
      </c>
      <c r="T302" s="399">
        <f>+'11+'!V574</f>
        <v>187.39716000000001</v>
      </c>
      <c r="U302" s="257">
        <f t="shared" si="4"/>
        <v>34.575121771217717</v>
      </c>
    </row>
    <row r="303" spans="1:21" s="153" customFormat="1" ht="21.75" customHeight="1" x14ac:dyDescent="0.2">
      <c r="A303" s="155"/>
      <c r="B303" s="351" t="str">
        <f>+'11+'!B575:M575</f>
        <v>Закупка товаров, работ и услуг для обеспечения государственных (муниципальных) нужд</v>
      </c>
      <c r="C303" s="351"/>
      <c r="D303" s="351"/>
      <c r="E303" s="351"/>
      <c r="F303" s="351"/>
      <c r="G303" s="351"/>
      <c r="H303" s="351"/>
      <c r="I303" s="351"/>
      <c r="J303" s="351"/>
      <c r="K303" s="351"/>
      <c r="L303" s="352"/>
      <c r="M303" s="240">
        <f>+'11+'!O575</f>
        <v>5</v>
      </c>
      <c r="N303" s="240">
        <f>+'11+'!P575</f>
        <v>3</v>
      </c>
      <c r="O303" s="240" t="str">
        <f>+'11+'!Q575</f>
        <v>0310107011</v>
      </c>
      <c r="P303" s="240" t="str">
        <f>+'11+'!R575</f>
        <v>200</v>
      </c>
      <c r="Q303" s="353"/>
      <c r="R303" s="354"/>
      <c r="S303" s="397">
        <f>+'11+'!U575</f>
        <v>542</v>
      </c>
      <c r="T303" s="399">
        <f>+'11+'!V575</f>
        <v>187.39716000000001</v>
      </c>
      <c r="U303" s="257">
        <f t="shared" si="4"/>
        <v>34.575121771217717</v>
      </c>
    </row>
    <row r="304" spans="1:21" s="153" customFormat="1" ht="12.75" customHeight="1" x14ac:dyDescent="0.2">
      <c r="A304" s="155"/>
      <c r="B304" s="351" t="str">
        <f>+'11+'!B576:M576</f>
        <v>Иные закупки товаров, работ и услуг для обеспечения государственных (муниципальных) нужд</v>
      </c>
      <c r="C304" s="351"/>
      <c r="D304" s="351"/>
      <c r="E304" s="351"/>
      <c r="F304" s="351"/>
      <c r="G304" s="351"/>
      <c r="H304" s="351"/>
      <c r="I304" s="351"/>
      <c r="J304" s="351"/>
      <c r="K304" s="351"/>
      <c r="L304" s="352"/>
      <c r="M304" s="240">
        <f>+'11+'!O576</f>
        <v>5</v>
      </c>
      <c r="N304" s="240">
        <f>+'11+'!P576</f>
        <v>3</v>
      </c>
      <c r="O304" s="240" t="str">
        <f>+'11+'!Q576</f>
        <v>0310107011</v>
      </c>
      <c r="P304" s="240" t="str">
        <f>+'11+'!R576</f>
        <v>240</v>
      </c>
      <c r="Q304" s="353"/>
      <c r="R304" s="354"/>
      <c r="S304" s="397">
        <f>+'11+'!U576</f>
        <v>542</v>
      </c>
      <c r="T304" s="399">
        <f>+'11+'!V576</f>
        <v>187.39716000000001</v>
      </c>
      <c r="U304" s="257">
        <f t="shared" si="4"/>
        <v>34.575121771217717</v>
      </c>
    </row>
    <row r="305" spans="1:21" s="153" customFormat="1" ht="12.75" customHeight="1" x14ac:dyDescent="0.25">
      <c r="A305" s="155"/>
      <c r="B305" s="351" t="str">
        <f>+'11+'!B577:M577</f>
        <v>Прочая закупка товаров, работ и услуг</v>
      </c>
      <c r="C305" s="351"/>
      <c r="D305" s="351"/>
      <c r="E305" s="351"/>
      <c r="F305" s="351"/>
      <c r="G305" s="351"/>
      <c r="H305" s="351"/>
      <c r="I305" s="351"/>
      <c r="J305" s="351"/>
      <c r="K305" s="351"/>
      <c r="L305" s="352"/>
      <c r="M305" s="240">
        <f>+'11+'!O577</f>
        <v>5</v>
      </c>
      <c r="N305" s="240">
        <f>+'11+'!P577</f>
        <v>3</v>
      </c>
      <c r="O305" s="240" t="str">
        <f>+'11+'!Q577</f>
        <v>0310107011</v>
      </c>
      <c r="P305" s="240" t="str">
        <f>+'11+'!R577</f>
        <v>244</v>
      </c>
      <c r="Q305" s="355"/>
      <c r="R305" s="356"/>
      <c r="S305" s="397">
        <f>+'11+'!U577</f>
        <v>542</v>
      </c>
      <c r="T305" s="399">
        <f>+'11+'!V577</f>
        <v>187.39716000000001</v>
      </c>
      <c r="U305" s="257">
        <f t="shared" si="4"/>
        <v>34.575121771217717</v>
      </c>
    </row>
    <row r="306" spans="1:21" s="153" customFormat="1" ht="21.75" customHeight="1" x14ac:dyDescent="0.2">
      <c r="A306" s="155"/>
      <c r="B306" s="351" t="str">
        <f>+'11+'!B578:M578</f>
        <v>Программа "Содержание и развитие муниципального хозяйства"</v>
      </c>
      <c r="C306" s="351"/>
      <c r="D306" s="351"/>
      <c r="E306" s="351"/>
      <c r="F306" s="351"/>
      <c r="G306" s="351"/>
      <c r="H306" s="351"/>
      <c r="I306" s="351"/>
      <c r="J306" s="351"/>
      <c r="K306" s="351"/>
      <c r="L306" s="352"/>
      <c r="M306" s="240">
        <f>+'11+'!O578</f>
        <v>5</v>
      </c>
      <c r="N306" s="240">
        <f>+'11+'!P578</f>
        <v>3</v>
      </c>
      <c r="O306" s="240" t="str">
        <f>+'11+'!Q578</f>
        <v>0300000000</v>
      </c>
      <c r="P306" s="240">
        <f>+'11+'!R578</f>
        <v>0</v>
      </c>
      <c r="Q306" s="353"/>
      <c r="R306" s="354"/>
      <c r="S306" s="397">
        <f>+'11+'!U578</f>
        <v>2200</v>
      </c>
      <c r="T306" s="399">
        <f>+'11+'!V578</f>
        <v>0</v>
      </c>
      <c r="U306" s="257">
        <f t="shared" si="4"/>
        <v>0</v>
      </c>
    </row>
    <row r="307" spans="1:21" s="153" customFormat="1" ht="12.75" customHeight="1" x14ac:dyDescent="0.2">
      <c r="A307" s="155"/>
      <c r="B307" s="351" t="str">
        <f>+'11+'!B579:M579</f>
        <v>Подпрограмма "Благоустройство"</v>
      </c>
      <c r="C307" s="351"/>
      <c r="D307" s="351"/>
      <c r="E307" s="351"/>
      <c r="F307" s="351"/>
      <c r="G307" s="351"/>
      <c r="H307" s="351"/>
      <c r="I307" s="351"/>
      <c r="J307" s="351"/>
      <c r="K307" s="351"/>
      <c r="L307" s="352"/>
      <c r="M307" s="240">
        <f>+'11+'!O579</f>
        <v>5</v>
      </c>
      <c r="N307" s="240">
        <f>+'11+'!P579</f>
        <v>3</v>
      </c>
      <c r="O307" s="240" t="str">
        <f>+'11+'!Q579</f>
        <v>0310000000</v>
      </c>
      <c r="P307" s="240">
        <f>+'11+'!R579</f>
        <v>0</v>
      </c>
      <c r="Q307" s="353"/>
      <c r="R307" s="354"/>
      <c r="S307" s="397">
        <f>+'11+'!U579</f>
        <v>2200</v>
      </c>
      <c r="T307" s="399">
        <f>+'11+'!V579</f>
        <v>0</v>
      </c>
      <c r="U307" s="257">
        <f t="shared" si="4"/>
        <v>0</v>
      </c>
    </row>
    <row r="308" spans="1:21" s="153" customFormat="1" ht="12.75" customHeight="1" x14ac:dyDescent="0.2">
      <c r="A308" s="155"/>
      <c r="B308" s="351" t="str">
        <f>+'11+'!B580:M580</f>
        <v>Реализация программ формирования современной городской среды</v>
      </c>
      <c r="C308" s="351"/>
      <c r="D308" s="351"/>
      <c r="E308" s="351"/>
      <c r="F308" s="351"/>
      <c r="G308" s="351"/>
      <c r="H308" s="351"/>
      <c r="I308" s="351"/>
      <c r="J308" s="351"/>
      <c r="K308" s="351"/>
      <c r="L308" s="352"/>
      <c r="M308" s="240">
        <f>+'11+'!O580</f>
        <v>5</v>
      </c>
      <c r="N308" s="240">
        <f>+'11+'!P580</f>
        <v>3</v>
      </c>
      <c r="O308" s="240" t="str">
        <f>+'11+'!Q580</f>
        <v>031F255550</v>
      </c>
      <c r="P308" s="240">
        <f>+'11+'!R580</f>
        <v>0</v>
      </c>
      <c r="Q308" s="353"/>
      <c r="R308" s="354"/>
      <c r="S308" s="397">
        <f>+'11+'!U580</f>
        <v>2200</v>
      </c>
      <c r="T308" s="399">
        <f>+'11+'!V580</f>
        <v>0</v>
      </c>
      <c r="U308" s="257">
        <f t="shared" si="4"/>
        <v>0</v>
      </c>
    </row>
    <row r="309" spans="1:21" s="153" customFormat="1" ht="21.75" customHeight="1" x14ac:dyDescent="0.2">
      <c r="A309" s="155"/>
      <c r="B309" s="351" t="str">
        <f>+'11+'!B581:M581</f>
        <v>Закупка товаров, работ и услуг для обеспечения государственных (муниципальных) нужд</v>
      </c>
      <c r="C309" s="351"/>
      <c r="D309" s="351"/>
      <c r="E309" s="351"/>
      <c r="F309" s="351"/>
      <c r="G309" s="351"/>
      <c r="H309" s="351"/>
      <c r="I309" s="351"/>
      <c r="J309" s="351"/>
      <c r="K309" s="351"/>
      <c r="L309" s="352"/>
      <c r="M309" s="240">
        <f>+'11+'!O581</f>
        <v>5</v>
      </c>
      <c r="N309" s="240">
        <f>+'11+'!P581</f>
        <v>3</v>
      </c>
      <c r="O309" s="240" t="str">
        <f>+'11+'!Q581</f>
        <v>031F255550</v>
      </c>
      <c r="P309" s="240" t="str">
        <f>+'11+'!R581</f>
        <v>200</v>
      </c>
      <c r="Q309" s="353"/>
      <c r="R309" s="354"/>
      <c r="S309" s="397">
        <f>+'11+'!U581</f>
        <v>2200</v>
      </c>
      <c r="T309" s="399">
        <f>+'11+'!V581</f>
        <v>0</v>
      </c>
      <c r="U309" s="257">
        <f t="shared" si="4"/>
        <v>0</v>
      </c>
    </row>
    <row r="310" spans="1:21" s="153" customFormat="1" ht="21.75" customHeight="1" x14ac:dyDescent="0.2">
      <c r="A310" s="155"/>
      <c r="B310" s="351" t="str">
        <f>+'11+'!B582:M582</f>
        <v>Иные закупки товаров, работ и услуг для обеспечения государственных (муниципальных) нужд</v>
      </c>
      <c r="C310" s="351"/>
      <c r="D310" s="351"/>
      <c r="E310" s="351"/>
      <c r="F310" s="351"/>
      <c r="G310" s="351"/>
      <c r="H310" s="351"/>
      <c r="I310" s="351"/>
      <c r="J310" s="351"/>
      <c r="K310" s="351"/>
      <c r="L310" s="352"/>
      <c r="M310" s="240">
        <f>+'11+'!O582</f>
        <v>5</v>
      </c>
      <c r="N310" s="240">
        <f>+'11+'!P582</f>
        <v>3</v>
      </c>
      <c r="O310" s="240" t="str">
        <f>+'11+'!Q582</f>
        <v>031F255550</v>
      </c>
      <c r="P310" s="240" t="str">
        <f>+'11+'!R582</f>
        <v>240</v>
      </c>
      <c r="Q310" s="353"/>
      <c r="R310" s="354"/>
      <c r="S310" s="397">
        <f>+'11+'!U582</f>
        <v>2200</v>
      </c>
      <c r="T310" s="399">
        <f>+'11+'!V582</f>
        <v>0</v>
      </c>
      <c r="U310" s="257">
        <f t="shared" si="4"/>
        <v>0</v>
      </c>
    </row>
    <row r="311" spans="1:21" s="153" customFormat="1" ht="12.75" customHeight="1" x14ac:dyDescent="0.2">
      <c r="A311" s="155"/>
      <c r="B311" s="351" t="str">
        <f>+'11+'!B583:M583</f>
        <v>Прочая закупка товаров, работ и услуг</v>
      </c>
      <c r="C311" s="351"/>
      <c r="D311" s="351"/>
      <c r="E311" s="351"/>
      <c r="F311" s="351"/>
      <c r="G311" s="351"/>
      <c r="H311" s="351"/>
      <c r="I311" s="351"/>
      <c r="J311" s="351"/>
      <c r="K311" s="351"/>
      <c r="L311" s="352"/>
      <c r="M311" s="240">
        <f>+'11+'!O583</f>
        <v>5</v>
      </c>
      <c r="N311" s="240">
        <f>+'11+'!P583</f>
        <v>3</v>
      </c>
      <c r="O311" s="240" t="str">
        <f>+'11+'!Q583</f>
        <v>031F255550</v>
      </c>
      <c r="P311" s="240" t="str">
        <f>+'11+'!R583</f>
        <v>244</v>
      </c>
      <c r="Q311" s="353"/>
      <c r="R311" s="354"/>
      <c r="S311" s="397">
        <f>+'11+'!U583</f>
        <v>2200</v>
      </c>
      <c r="T311" s="399">
        <f>+'11+'!V583</f>
        <v>0</v>
      </c>
      <c r="U311" s="257">
        <f t="shared" si="4"/>
        <v>0</v>
      </c>
    </row>
    <row r="312" spans="1:21" s="153" customFormat="1" ht="21.75" customHeight="1" x14ac:dyDescent="0.2">
      <c r="A312" s="155"/>
      <c r="B312" s="351" t="str">
        <f>+'11+'!B584:M584</f>
        <v>Муниципальная программа "Развитие сельского хозяйства"</v>
      </c>
      <c r="C312" s="351"/>
      <c r="D312" s="351"/>
      <c r="E312" s="351"/>
      <c r="F312" s="351"/>
      <c r="G312" s="351"/>
      <c r="H312" s="351"/>
      <c r="I312" s="351"/>
      <c r="J312" s="351"/>
      <c r="K312" s="351"/>
      <c r="L312" s="352"/>
      <c r="M312" s="240">
        <f>+'11+'!O584</f>
        <v>5</v>
      </c>
      <c r="N312" s="240">
        <f>+'11+'!P584</f>
        <v>3</v>
      </c>
      <c r="O312" s="240" t="str">
        <f>+'11+'!Q584</f>
        <v>0400000000</v>
      </c>
      <c r="P312" s="240">
        <f>+'11+'!R584</f>
        <v>0</v>
      </c>
      <c r="Q312" s="353"/>
      <c r="R312" s="354"/>
      <c r="S312" s="397">
        <f>+'11+'!U584</f>
        <v>2200</v>
      </c>
      <c r="T312" s="399">
        <f>+'11+'!V584</f>
        <v>0</v>
      </c>
      <c r="U312" s="257">
        <f t="shared" si="4"/>
        <v>0</v>
      </c>
    </row>
    <row r="313" spans="1:21" s="153" customFormat="1" ht="12.75" customHeight="1" x14ac:dyDescent="0.2">
      <c r="A313" s="155"/>
      <c r="B313" s="351" t="str">
        <f>+'11+'!B585:M585</f>
        <v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v>
      </c>
      <c r="C313" s="351"/>
      <c r="D313" s="351"/>
      <c r="E313" s="351"/>
      <c r="F313" s="351"/>
      <c r="G313" s="351"/>
      <c r="H313" s="351"/>
      <c r="I313" s="351"/>
      <c r="J313" s="351"/>
      <c r="K313" s="351"/>
      <c r="L313" s="352"/>
      <c r="M313" s="240">
        <f>+'11+'!O585</f>
        <v>5</v>
      </c>
      <c r="N313" s="240">
        <f>+'11+'!P585</f>
        <v>3</v>
      </c>
      <c r="O313" s="240" t="str">
        <f>+'11+'!Q585</f>
        <v>0430000000</v>
      </c>
      <c r="P313" s="240">
        <f>+'11+'!R585</f>
        <v>0</v>
      </c>
      <c r="Q313" s="353"/>
      <c r="R313" s="354"/>
      <c r="S313" s="397">
        <f>+'11+'!U585</f>
        <v>2200</v>
      </c>
      <c r="T313" s="399">
        <f>+'11+'!V585</f>
        <v>0</v>
      </c>
      <c r="U313" s="257">
        <f t="shared" si="4"/>
        <v>0</v>
      </c>
    </row>
    <row r="314" spans="1:21" s="153" customFormat="1" ht="21.75" customHeight="1" x14ac:dyDescent="0.2">
      <c r="A314" s="155"/>
      <c r="B314" s="351" t="str">
        <f>+'11+'!B586:M586</f>
        <v>Обеспечение комплексного развития сельских территорий</v>
      </c>
      <c r="C314" s="351"/>
      <c r="D314" s="351"/>
      <c r="E314" s="351"/>
      <c r="F314" s="351"/>
      <c r="G314" s="351"/>
      <c r="H314" s="351"/>
      <c r="I314" s="351"/>
      <c r="J314" s="351"/>
      <c r="K314" s="351"/>
      <c r="L314" s="352"/>
      <c r="M314" s="240">
        <f>+'11+'!O586</f>
        <v>5</v>
      </c>
      <c r="N314" s="240">
        <f>+'11+'!P586</f>
        <v>3</v>
      </c>
      <c r="O314" s="240" t="str">
        <f>+'11+'!Q586</f>
        <v>04301L5760</v>
      </c>
      <c r="P314" s="240">
        <f>+'11+'!R586</f>
        <v>0</v>
      </c>
      <c r="Q314" s="353"/>
      <c r="R314" s="354"/>
      <c r="S314" s="397">
        <f>+'11+'!U586</f>
        <v>2200</v>
      </c>
      <c r="T314" s="399">
        <f>+'11+'!V586</f>
        <v>0</v>
      </c>
      <c r="U314" s="257">
        <f t="shared" si="4"/>
        <v>0</v>
      </c>
    </row>
    <row r="315" spans="1:21" s="153" customFormat="1" ht="21.75" customHeight="1" x14ac:dyDescent="0.2">
      <c r="A315" s="155"/>
      <c r="B315" s="351" t="str">
        <f>+'11+'!B587:M587</f>
        <v>Закупка товаров, работ и услуг для обеспечения государственных (муниципальных) нужд</v>
      </c>
      <c r="C315" s="351"/>
      <c r="D315" s="351"/>
      <c r="E315" s="351"/>
      <c r="F315" s="351"/>
      <c r="G315" s="351"/>
      <c r="H315" s="351"/>
      <c r="I315" s="351"/>
      <c r="J315" s="351"/>
      <c r="K315" s="351"/>
      <c r="L315" s="352"/>
      <c r="M315" s="240">
        <f>+'11+'!O587</f>
        <v>5</v>
      </c>
      <c r="N315" s="240">
        <f>+'11+'!P587</f>
        <v>3</v>
      </c>
      <c r="O315" s="240" t="str">
        <f>+'11+'!Q587</f>
        <v>04301L5760</v>
      </c>
      <c r="P315" s="240" t="str">
        <f>+'11+'!R587</f>
        <v>200</v>
      </c>
      <c r="Q315" s="353"/>
      <c r="R315" s="354"/>
      <c r="S315" s="397">
        <f>+'11+'!U587</f>
        <v>2200</v>
      </c>
      <c r="T315" s="399">
        <f>+'11+'!V587</f>
        <v>0</v>
      </c>
      <c r="U315" s="257">
        <f t="shared" si="4"/>
        <v>0</v>
      </c>
    </row>
    <row r="316" spans="1:21" s="153" customFormat="1" ht="21.75" customHeight="1" x14ac:dyDescent="0.2">
      <c r="A316" s="155"/>
      <c r="B316" s="351" t="str">
        <f>+'11+'!B588:M588</f>
        <v>Иные закупки товаров, работ и услуг для обеспечения государственных (муниципальных) нужд</v>
      </c>
      <c r="C316" s="351"/>
      <c r="D316" s="351"/>
      <c r="E316" s="351"/>
      <c r="F316" s="351"/>
      <c r="G316" s="351"/>
      <c r="H316" s="351"/>
      <c r="I316" s="351"/>
      <c r="J316" s="351"/>
      <c r="K316" s="351"/>
      <c r="L316" s="352"/>
      <c r="M316" s="240">
        <f>+'11+'!O588</f>
        <v>5</v>
      </c>
      <c r="N316" s="240">
        <f>+'11+'!P588</f>
        <v>3</v>
      </c>
      <c r="O316" s="240" t="str">
        <f>+'11+'!Q588</f>
        <v>04301L5760</v>
      </c>
      <c r="P316" s="240" t="str">
        <f>+'11+'!R588</f>
        <v>240</v>
      </c>
      <c r="Q316" s="353"/>
      <c r="R316" s="354"/>
      <c r="S316" s="397">
        <f>+'11+'!U588</f>
        <v>2200</v>
      </c>
      <c r="T316" s="399">
        <f>+'11+'!V588</f>
        <v>0</v>
      </c>
      <c r="U316" s="257">
        <f t="shared" si="4"/>
        <v>0</v>
      </c>
    </row>
    <row r="317" spans="1:21" s="153" customFormat="1" ht="12.75" customHeight="1" x14ac:dyDescent="0.2">
      <c r="A317" s="155"/>
      <c r="B317" s="351" t="str">
        <f>+'11+'!B589:M589</f>
        <v>Прочая закупка товаров, работ и услуг</v>
      </c>
      <c r="C317" s="351"/>
      <c r="D317" s="351"/>
      <c r="E317" s="351"/>
      <c r="F317" s="351"/>
      <c r="G317" s="351"/>
      <c r="H317" s="351"/>
      <c r="I317" s="351"/>
      <c r="J317" s="351"/>
      <c r="K317" s="351"/>
      <c r="L317" s="352"/>
      <c r="M317" s="240">
        <f>+'11+'!O589</f>
        <v>5</v>
      </c>
      <c r="N317" s="240">
        <f>+'11+'!P589</f>
        <v>3</v>
      </c>
      <c r="O317" s="240" t="str">
        <f>+'11+'!Q589</f>
        <v>04301L5760</v>
      </c>
      <c r="P317" s="240" t="str">
        <f>+'11+'!R589</f>
        <v>244</v>
      </c>
      <c r="Q317" s="353"/>
      <c r="R317" s="354"/>
      <c r="S317" s="397">
        <f>+'11+'!U589</f>
        <v>2200</v>
      </c>
      <c r="T317" s="399">
        <f>+'11+'!V589</f>
        <v>0</v>
      </c>
      <c r="U317" s="257">
        <f t="shared" si="4"/>
        <v>0</v>
      </c>
    </row>
    <row r="318" spans="1:21" s="153" customFormat="1" ht="21.75" customHeight="1" x14ac:dyDescent="0.2">
      <c r="A318" s="155"/>
      <c r="B318" s="351" t="str">
        <f>+'11+'!B251:M251</f>
        <v>ОБРАЗОВАНИЕ</v>
      </c>
      <c r="C318" s="351"/>
      <c r="D318" s="351"/>
      <c r="E318" s="351"/>
      <c r="F318" s="351"/>
      <c r="G318" s="351"/>
      <c r="H318" s="351"/>
      <c r="I318" s="351"/>
      <c r="J318" s="351"/>
      <c r="K318" s="351"/>
      <c r="L318" s="352"/>
      <c r="M318" s="240">
        <f>+'11+'!O251</f>
        <v>7</v>
      </c>
      <c r="N318" s="240">
        <f>+'11+'!P251</f>
        <v>0</v>
      </c>
      <c r="O318" s="240">
        <f>+'11+'!Q251</f>
        <v>0</v>
      </c>
      <c r="P318" s="240">
        <f>+'11+'!R251</f>
        <v>0</v>
      </c>
      <c r="Q318" s="353"/>
      <c r="R318" s="354"/>
      <c r="S318" s="397">
        <f>+S319+S332+S363+S370+S377</f>
        <v>367310.61100000003</v>
      </c>
      <c r="T318" s="399">
        <f>+T319+T332+T363+T370+T377</f>
        <v>92795.567569999999</v>
      </c>
      <c r="U318" s="257">
        <f t="shared" si="4"/>
        <v>25.263513982720198</v>
      </c>
    </row>
    <row r="319" spans="1:21" s="153" customFormat="1" ht="42.75" customHeight="1" x14ac:dyDescent="0.2">
      <c r="A319" s="155"/>
      <c r="B319" s="351" t="str">
        <f>+'11+'!B252:M252</f>
        <v>Дошкольное образование</v>
      </c>
      <c r="C319" s="351"/>
      <c r="D319" s="351"/>
      <c r="E319" s="351"/>
      <c r="F319" s="351"/>
      <c r="G319" s="351"/>
      <c r="H319" s="351"/>
      <c r="I319" s="351"/>
      <c r="J319" s="351"/>
      <c r="K319" s="351"/>
      <c r="L319" s="352"/>
      <c r="M319" s="240">
        <f>+'11+'!O252</f>
        <v>7</v>
      </c>
      <c r="N319" s="240">
        <f>+'11+'!P252</f>
        <v>1</v>
      </c>
      <c r="O319" s="240">
        <f>+'11+'!Q252</f>
        <v>0</v>
      </c>
      <c r="P319" s="240">
        <f>+'11+'!R252</f>
        <v>0</v>
      </c>
      <c r="Q319" s="353"/>
      <c r="R319" s="354"/>
      <c r="S319" s="397">
        <f>+'11+'!U252</f>
        <v>105744.431</v>
      </c>
      <c r="T319" s="399">
        <f>+'11+'!V252</f>
        <v>27738.211480000002</v>
      </c>
      <c r="U319" s="257">
        <f t="shared" si="4"/>
        <v>26.23136860985143</v>
      </c>
    </row>
    <row r="320" spans="1:21" s="153" customFormat="1" ht="12.75" customHeight="1" x14ac:dyDescent="0.2">
      <c r="A320" s="155"/>
      <c r="B320" s="351" t="str">
        <f>+'11+'!B253:M253</f>
        <v xml:space="preserve">Муниципальная программа "Развитие образования Овюрского кожууна </v>
      </c>
      <c r="C320" s="351"/>
      <c r="D320" s="351"/>
      <c r="E320" s="351"/>
      <c r="F320" s="351"/>
      <c r="G320" s="351"/>
      <c r="H320" s="351"/>
      <c r="I320" s="351"/>
      <c r="J320" s="351"/>
      <c r="K320" s="351"/>
      <c r="L320" s="352"/>
      <c r="M320" s="240">
        <f>+'11+'!O253</f>
        <v>7</v>
      </c>
      <c r="N320" s="240">
        <f>+'11+'!P253</f>
        <v>1</v>
      </c>
      <c r="O320" s="240" t="str">
        <f>+'11+'!Q253</f>
        <v>0700000000</v>
      </c>
      <c r="P320" s="240">
        <f>+'11+'!R253</f>
        <v>0</v>
      </c>
      <c r="Q320" s="353"/>
      <c r="R320" s="354"/>
      <c r="S320" s="397">
        <f>+'11+'!U253</f>
        <v>41718.430999999997</v>
      </c>
      <c r="T320" s="399">
        <f>+'11+'!V253</f>
        <v>11223.58928</v>
      </c>
      <c r="U320" s="257">
        <f t="shared" si="4"/>
        <v>26.903191253765037</v>
      </c>
    </row>
    <row r="321" spans="1:21" s="153" customFormat="1" ht="21.75" customHeight="1" x14ac:dyDescent="0.2">
      <c r="A321" s="155"/>
      <c r="B321" s="351" t="str">
        <f>+'11+'!B254:M254</f>
        <v>подпрограмма "Развитие дошкольного образования"</v>
      </c>
      <c r="C321" s="351"/>
      <c r="D321" s="351"/>
      <c r="E321" s="351"/>
      <c r="F321" s="351"/>
      <c r="G321" s="351"/>
      <c r="H321" s="351"/>
      <c r="I321" s="351"/>
      <c r="J321" s="351"/>
      <c r="K321" s="351"/>
      <c r="L321" s="352"/>
      <c r="M321" s="240">
        <f>+'11+'!O254</f>
        <v>7</v>
      </c>
      <c r="N321" s="240">
        <f>+'11+'!P254</f>
        <v>1</v>
      </c>
      <c r="O321" s="240" t="str">
        <f>+'11+'!Q254</f>
        <v>0710000000</v>
      </c>
      <c r="P321" s="240">
        <f>+'11+'!R254</f>
        <v>0</v>
      </c>
      <c r="Q321" s="353"/>
      <c r="R321" s="354"/>
      <c r="S321" s="397">
        <f>+'11+'!U254</f>
        <v>41718.430999999997</v>
      </c>
      <c r="T321" s="399">
        <f>+'11+'!V254</f>
        <v>11223.58928</v>
      </c>
      <c r="U321" s="257">
        <f t="shared" si="4"/>
        <v>26.903191253765037</v>
      </c>
    </row>
    <row r="322" spans="1:21" s="153" customFormat="1" ht="21.75" customHeight="1" x14ac:dyDescent="0.2">
      <c r="A322" s="155"/>
      <c r="B322" s="351" t="str">
        <f>+'11+'!B255:M255</f>
        <v xml:space="preserve">Обеспечение деятельности муниципальных учреждений (оказание услуг) - средства местного бюджета </v>
      </c>
      <c r="C322" s="351"/>
      <c r="D322" s="351"/>
      <c r="E322" s="351"/>
      <c r="F322" s="351"/>
      <c r="G322" s="351"/>
      <c r="H322" s="351"/>
      <c r="I322" s="351"/>
      <c r="J322" s="351"/>
      <c r="K322" s="351"/>
      <c r="L322" s="352"/>
      <c r="M322" s="240">
        <f>+'11+'!O255</f>
        <v>7</v>
      </c>
      <c r="N322" s="240">
        <f>+'11+'!P255</f>
        <v>1</v>
      </c>
      <c r="O322" s="240" t="str">
        <f>+'11+'!Q255</f>
        <v>0710100059</v>
      </c>
      <c r="P322" s="240">
        <f>+'11+'!R255</f>
        <v>0</v>
      </c>
      <c r="Q322" s="353"/>
      <c r="R322" s="354"/>
      <c r="S322" s="397">
        <f>+'11+'!U255</f>
        <v>41718.430999999997</v>
      </c>
      <c r="T322" s="399">
        <f>+'11+'!V255</f>
        <v>11223.58928</v>
      </c>
      <c r="U322" s="257">
        <f t="shared" si="4"/>
        <v>26.903191253765037</v>
      </c>
    </row>
    <row r="323" spans="1:21" s="153" customFormat="1" ht="12.75" customHeight="1" x14ac:dyDescent="0.2">
      <c r="A323" s="155"/>
      <c r="B323" s="351" t="str">
        <f>+'11+'!B256:M256</f>
        <v>Предоставление субсидий бюджетным, автономным учреждениям и иным некоммерческим организациям</v>
      </c>
      <c r="C323" s="351"/>
      <c r="D323" s="351"/>
      <c r="E323" s="351"/>
      <c r="F323" s="351"/>
      <c r="G323" s="351"/>
      <c r="H323" s="351"/>
      <c r="I323" s="351"/>
      <c r="J323" s="351"/>
      <c r="K323" s="351"/>
      <c r="L323" s="352"/>
      <c r="M323" s="240">
        <f>+'11+'!O256</f>
        <v>7</v>
      </c>
      <c r="N323" s="240">
        <f>+'11+'!P256</f>
        <v>1</v>
      </c>
      <c r="O323" s="240" t="str">
        <f>+'11+'!Q256</f>
        <v>0710100059</v>
      </c>
      <c r="P323" s="240" t="str">
        <f>+'11+'!R256</f>
        <v>600</v>
      </c>
      <c r="Q323" s="353"/>
      <c r="R323" s="354"/>
      <c r="S323" s="397">
        <f>+'11+'!U256</f>
        <v>41718.430999999997</v>
      </c>
      <c r="T323" s="399">
        <f>+'11+'!V256</f>
        <v>11223.58928</v>
      </c>
      <c r="U323" s="257">
        <f t="shared" si="4"/>
        <v>26.903191253765037</v>
      </c>
    </row>
    <row r="324" spans="1:21" s="153" customFormat="1" ht="12.75" customHeight="1" x14ac:dyDescent="0.2">
      <c r="A324" s="155"/>
      <c r="B324" s="351" t="str">
        <f>+'11+'!B257:M257</f>
        <v>Субсидии бюджетным учреждениям</v>
      </c>
      <c r="C324" s="351"/>
      <c r="D324" s="351"/>
      <c r="E324" s="351"/>
      <c r="F324" s="351"/>
      <c r="G324" s="351"/>
      <c r="H324" s="351"/>
      <c r="I324" s="351"/>
      <c r="J324" s="351"/>
      <c r="K324" s="351"/>
      <c r="L324" s="352"/>
      <c r="M324" s="240">
        <f>+'11+'!O257</f>
        <v>7</v>
      </c>
      <c r="N324" s="240">
        <f>+'11+'!P257</f>
        <v>1</v>
      </c>
      <c r="O324" s="240" t="str">
        <f>+'11+'!Q257</f>
        <v>0710100059</v>
      </c>
      <c r="P324" s="240" t="str">
        <f>+'11+'!R257</f>
        <v>610</v>
      </c>
      <c r="Q324" s="359"/>
      <c r="R324" s="360"/>
      <c r="S324" s="397">
        <f>+'11+'!U257</f>
        <v>41718.430999999997</v>
      </c>
      <c r="T324" s="399">
        <f>+'11+'!V257</f>
        <v>11223.58928</v>
      </c>
      <c r="U324" s="257">
        <f t="shared" si="4"/>
        <v>26.903191253765037</v>
      </c>
    </row>
    <row r="325" spans="1:21" s="153" customFormat="1" ht="12.75" customHeight="1" x14ac:dyDescent="0.25">
      <c r="A325" s="155"/>
      <c r="B325" s="351" t="str">
        <f>+'11+'!B258:M258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25" s="351"/>
      <c r="D325" s="351"/>
      <c r="E325" s="351"/>
      <c r="F325" s="351"/>
      <c r="G325" s="351"/>
      <c r="H325" s="351"/>
      <c r="I325" s="351"/>
      <c r="J325" s="351"/>
      <c r="K325" s="351"/>
      <c r="L325" s="352"/>
      <c r="M325" s="240">
        <f>+'11+'!O258</f>
        <v>7</v>
      </c>
      <c r="N325" s="240">
        <f>+'11+'!P258</f>
        <v>1</v>
      </c>
      <c r="O325" s="240" t="str">
        <f>+'11+'!Q258</f>
        <v>0710100059</v>
      </c>
      <c r="P325" s="240" t="str">
        <f>+'11+'!R258</f>
        <v>611</v>
      </c>
      <c r="Q325" s="355"/>
      <c r="R325" s="356"/>
      <c r="S325" s="397">
        <f>+'11+'!U258</f>
        <v>41718.430999999997</v>
      </c>
      <c r="T325" s="399">
        <f>+'11+'!V258</f>
        <v>11223.58928</v>
      </c>
      <c r="U325" s="257">
        <f t="shared" si="4"/>
        <v>26.903191253765037</v>
      </c>
    </row>
    <row r="326" spans="1:21" s="153" customFormat="1" ht="21.75" customHeight="1" x14ac:dyDescent="0.2">
      <c r="A326" s="155"/>
      <c r="B326" s="351" t="str">
        <f>+'11+'!B259:M259</f>
        <v xml:space="preserve">Муниципальная программа "Развитие образования Овюрского кожууна </v>
      </c>
      <c r="C326" s="351"/>
      <c r="D326" s="351"/>
      <c r="E326" s="351"/>
      <c r="F326" s="351"/>
      <c r="G326" s="351"/>
      <c r="H326" s="351"/>
      <c r="I326" s="351"/>
      <c r="J326" s="351"/>
      <c r="K326" s="351"/>
      <c r="L326" s="352"/>
      <c r="M326" s="240">
        <f>+'11+'!O259</f>
        <v>7</v>
      </c>
      <c r="N326" s="240">
        <f>+'11+'!P259</f>
        <v>1</v>
      </c>
      <c r="O326" s="240" t="str">
        <f>+'11+'!Q259</f>
        <v>0700000000</v>
      </c>
      <c r="P326" s="240">
        <f>+'11+'!R259</f>
        <v>0</v>
      </c>
      <c r="Q326" s="353"/>
      <c r="R326" s="354"/>
      <c r="S326" s="397">
        <f>+'11+'!U259</f>
        <v>64026</v>
      </c>
      <c r="T326" s="399">
        <f>+'11+'!V259</f>
        <v>16514.622200000002</v>
      </c>
      <c r="U326" s="257">
        <f t="shared" si="4"/>
        <v>25.7936185299722</v>
      </c>
    </row>
    <row r="327" spans="1:21" s="153" customFormat="1" ht="12.75" customHeight="1" x14ac:dyDescent="0.2">
      <c r="A327" s="155"/>
      <c r="B327" s="351" t="str">
        <f>+'11+'!B260:M260</f>
        <v>подпрограмма "Развитие дошкольного образования"</v>
      </c>
      <c r="C327" s="351"/>
      <c r="D327" s="351"/>
      <c r="E327" s="351"/>
      <c r="F327" s="351"/>
      <c r="G327" s="351"/>
      <c r="H327" s="351"/>
      <c r="I327" s="351"/>
      <c r="J327" s="351"/>
      <c r="K327" s="351"/>
      <c r="L327" s="352"/>
      <c r="M327" s="240">
        <f>+'11+'!O260</f>
        <v>7</v>
      </c>
      <c r="N327" s="240">
        <f>+'11+'!P260</f>
        <v>1</v>
      </c>
      <c r="O327" s="240" t="str">
        <f>+'11+'!Q260</f>
        <v>0710000000</v>
      </c>
      <c r="P327" s="240">
        <f>+'11+'!R260</f>
        <v>0</v>
      </c>
      <c r="Q327" s="353"/>
      <c r="R327" s="354"/>
      <c r="S327" s="397">
        <f>+'11+'!U260</f>
        <v>64026</v>
      </c>
      <c r="T327" s="399">
        <f>+'11+'!V260</f>
        <v>16514.622200000002</v>
      </c>
      <c r="U327" s="257">
        <f t="shared" si="4"/>
        <v>25.7936185299722</v>
      </c>
    </row>
    <row r="328" spans="1:21" s="153" customFormat="1" ht="21.75" customHeight="1" x14ac:dyDescent="0.2">
      <c r="A328" s="155"/>
      <c r="B328" s="351" t="str">
        <f>+'11+'!B261:M261</f>
        <v xml:space="preserve">Обеспечение деятельности муниципальных тучреждений (оказание услуг) - средства республиканского бюджета </v>
      </c>
      <c r="C328" s="351"/>
      <c r="D328" s="351"/>
      <c r="E328" s="351"/>
      <c r="F328" s="351"/>
      <c r="G328" s="351"/>
      <c r="H328" s="351"/>
      <c r="I328" s="351"/>
      <c r="J328" s="351"/>
      <c r="K328" s="351"/>
      <c r="L328" s="352"/>
      <c r="M328" s="240">
        <f>+'11+'!O261</f>
        <v>7</v>
      </c>
      <c r="N328" s="240">
        <f>+'11+'!P261</f>
        <v>1</v>
      </c>
      <c r="O328" s="240" t="str">
        <f>+'11+'!Q261</f>
        <v>0710276020</v>
      </c>
      <c r="P328" s="240">
        <f>+'11+'!R261</f>
        <v>0</v>
      </c>
      <c r="Q328" s="353"/>
      <c r="R328" s="354"/>
      <c r="S328" s="397">
        <f>+'11+'!U261</f>
        <v>64026</v>
      </c>
      <c r="T328" s="399">
        <f>+'11+'!V261</f>
        <v>16514.622200000002</v>
      </c>
      <c r="U328" s="257">
        <f t="shared" si="4"/>
        <v>25.7936185299722</v>
      </c>
    </row>
    <row r="329" spans="1:21" s="153" customFormat="1" ht="21.75" customHeight="1" x14ac:dyDescent="0.2">
      <c r="A329" s="155"/>
      <c r="B329" s="351" t="str">
        <f>+'11+'!B262:M262</f>
        <v>Предоставление субсидий бюджетным, автономным учреждениям и иным некоммерческим организациям</v>
      </c>
      <c r="C329" s="351"/>
      <c r="D329" s="351"/>
      <c r="E329" s="351"/>
      <c r="F329" s="351"/>
      <c r="G329" s="351"/>
      <c r="H329" s="351"/>
      <c r="I329" s="351"/>
      <c r="J329" s="351"/>
      <c r="K329" s="351"/>
      <c r="L329" s="352"/>
      <c r="M329" s="240">
        <f>+'11+'!O262</f>
        <v>7</v>
      </c>
      <c r="N329" s="240">
        <f>+'11+'!P262</f>
        <v>1</v>
      </c>
      <c r="O329" s="240" t="str">
        <f>+'11+'!Q262</f>
        <v>0710276020</v>
      </c>
      <c r="P329" s="240" t="str">
        <f>+'11+'!R262</f>
        <v>600</v>
      </c>
      <c r="Q329" s="353"/>
      <c r="R329" s="354"/>
      <c r="S329" s="397">
        <f>+'11+'!U262</f>
        <v>64026</v>
      </c>
      <c r="T329" s="399">
        <f>+'11+'!V262</f>
        <v>16514.622200000002</v>
      </c>
      <c r="U329" s="257">
        <f t="shared" si="4"/>
        <v>25.7936185299722</v>
      </c>
    </row>
    <row r="330" spans="1:21" s="153" customFormat="1" ht="12.75" customHeight="1" x14ac:dyDescent="0.2">
      <c r="A330" s="155"/>
      <c r="B330" s="351" t="str">
        <f>+'11+'!B263:M263</f>
        <v>Субсидии бюджетным учреждениям</v>
      </c>
      <c r="C330" s="351"/>
      <c r="D330" s="351"/>
      <c r="E330" s="351"/>
      <c r="F330" s="351"/>
      <c r="G330" s="351"/>
      <c r="H330" s="351"/>
      <c r="I330" s="351"/>
      <c r="J330" s="351"/>
      <c r="K330" s="351"/>
      <c r="L330" s="352"/>
      <c r="M330" s="240">
        <f>+'11+'!O263</f>
        <v>7</v>
      </c>
      <c r="N330" s="240">
        <f>+'11+'!P263</f>
        <v>1</v>
      </c>
      <c r="O330" s="240" t="str">
        <f>+'11+'!Q263</f>
        <v>0710276020</v>
      </c>
      <c r="P330" s="240" t="str">
        <f>+'11+'!R263</f>
        <v>610</v>
      </c>
      <c r="Q330" s="353"/>
      <c r="R330" s="354"/>
      <c r="S330" s="397">
        <f>+'11+'!U263</f>
        <v>64026</v>
      </c>
      <c r="T330" s="399">
        <f>+'11+'!V263</f>
        <v>16514.622200000002</v>
      </c>
      <c r="U330" s="257">
        <f t="shared" si="4"/>
        <v>25.7936185299722</v>
      </c>
    </row>
    <row r="331" spans="1:21" s="153" customFormat="1" ht="42.75" customHeight="1" x14ac:dyDescent="0.2">
      <c r="A331" s="155"/>
      <c r="B331" s="351" t="str">
        <f>+'11+'!B264:M264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31" s="351"/>
      <c r="D331" s="351"/>
      <c r="E331" s="351"/>
      <c r="F331" s="351"/>
      <c r="G331" s="351"/>
      <c r="H331" s="351"/>
      <c r="I331" s="351"/>
      <c r="J331" s="351"/>
      <c r="K331" s="351"/>
      <c r="L331" s="352"/>
      <c r="M331" s="240">
        <f>+'11+'!O264</f>
        <v>7</v>
      </c>
      <c r="N331" s="240">
        <f>+'11+'!P264</f>
        <v>1</v>
      </c>
      <c r="O331" s="240" t="str">
        <f>+'11+'!Q264</f>
        <v>0710276020</v>
      </c>
      <c r="P331" s="240" t="str">
        <f>+'11+'!R264</f>
        <v>611</v>
      </c>
      <c r="Q331" s="353"/>
      <c r="R331" s="354"/>
      <c r="S331" s="397">
        <f>+'11+'!U264</f>
        <v>64026</v>
      </c>
      <c r="T331" s="399">
        <f>+'11+'!V264</f>
        <v>16514.622200000002</v>
      </c>
      <c r="U331" s="257">
        <f t="shared" si="4"/>
        <v>25.7936185299722</v>
      </c>
    </row>
    <row r="332" spans="1:21" s="153" customFormat="1" ht="21.75" customHeight="1" x14ac:dyDescent="0.2">
      <c r="A332" s="155"/>
      <c r="B332" s="351" t="str">
        <f>+'11+'!B265:M265</f>
        <v>Общее образование</v>
      </c>
      <c r="C332" s="351"/>
      <c r="D332" s="351"/>
      <c r="E332" s="351"/>
      <c r="F332" s="351"/>
      <c r="G332" s="351"/>
      <c r="H332" s="351"/>
      <c r="I332" s="351"/>
      <c r="J332" s="351"/>
      <c r="K332" s="351"/>
      <c r="L332" s="352"/>
      <c r="M332" s="240">
        <f>+'11+'!O265</f>
        <v>7</v>
      </c>
      <c r="N332" s="240">
        <f>+'11+'!P265</f>
        <v>2</v>
      </c>
      <c r="O332" s="240">
        <f>+'11+'!Q265</f>
        <v>0</v>
      </c>
      <c r="P332" s="240">
        <f>+'11+'!R265</f>
        <v>0</v>
      </c>
      <c r="Q332" s="353"/>
      <c r="R332" s="354"/>
      <c r="S332" s="399">
        <f>+S333+S339+S345+S351+S357</f>
        <v>218764.79200000002</v>
      </c>
      <c r="T332" s="399">
        <f>+'11+'!V265</f>
        <v>54821.861779999999</v>
      </c>
      <c r="U332" s="257">
        <f t="shared" si="4"/>
        <v>25.059727974874491</v>
      </c>
    </row>
    <row r="333" spans="1:21" s="153" customFormat="1" ht="12.75" customHeight="1" x14ac:dyDescent="0.2">
      <c r="A333" s="155"/>
      <c r="B333" s="351" t="str">
        <f>+'11+'!B266:M266</f>
        <v xml:space="preserve">Муниципальная программа "Развитие образования Овюрского кожууна </v>
      </c>
      <c r="C333" s="351"/>
      <c r="D333" s="351"/>
      <c r="E333" s="351"/>
      <c r="F333" s="351"/>
      <c r="G333" s="351"/>
      <c r="H333" s="351"/>
      <c r="I333" s="351"/>
      <c r="J333" s="351"/>
      <c r="K333" s="351"/>
      <c r="L333" s="352"/>
      <c r="M333" s="240">
        <f>+'11+'!O266</f>
        <v>7</v>
      </c>
      <c r="N333" s="240">
        <f>+'11+'!P266</f>
        <v>2</v>
      </c>
      <c r="O333" s="240" t="str">
        <f>+'11+'!Q266</f>
        <v>0700000000</v>
      </c>
      <c r="P333" s="240">
        <f>+'11+'!R266</f>
        <v>0</v>
      </c>
      <c r="Q333" s="353"/>
      <c r="R333" s="354"/>
      <c r="S333" s="397">
        <f>+'11+'!U266</f>
        <v>19136.738000000001</v>
      </c>
      <c r="T333" s="399">
        <f>+'11+'!V266</f>
        <v>4244.5046199999997</v>
      </c>
      <c r="U333" s="257">
        <f t="shared" si="4"/>
        <v>22.179875274459</v>
      </c>
    </row>
    <row r="334" spans="1:21" s="153" customFormat="1" ht="21.75" customHeight="1" x14ac:dyDescent="0.2">
      <c r="A334" s="155"/>
      <c r="B334" s="351" t="str">
        <f>+'11+'!B267:M267</f>
        <v>подпрограмма "Развитие общего образования"</v>
      </c>
      <c r="C334" s="351"/>
      <c r="D334" s="351"/>
      <c r="E334" s="351"/>
      <c r="F334" s="351"/>
      <c r="G334" s="351"/>
      <c r="H334" s="351"/>
      <c r="I334" s="351"/>
      <c r="J334" s="351"/>
      <c r="K334" s="351"/>
      <c r="L334" s="352"/>
      <c r="M334" s="240">
        <f>+'11+'!O267</f>
        <v>7</v>
      </c>
      <c r="N334" s="240">
        <f>+'11+'!P267</f>
        <v>2</v>
      </c>
      <c r="O334" s="240" t="str">
        <f>+'11+'!Q267</f>
        <v>0720000000</v>
      </c>
      <c r="P334" s="240">
        <f>+'11+'!R267</f>
        <v>0</v>
      </c>
      <c r="Q334" s="353"/>
      <c r="R334" s="354"/>
      <c r="S334" s="397">
        <f>+'11+'!U267</f>
        <v>19136.738000000001</v>
      </c>
      <c r="T334" s="399">
        <f>+'11+'!V267</f>
        <v>4244.5046199999997</v>
      </c>
      <c r="U334" s="257">
        <f t="shared" si="4"/>
        <v>22.179875274459</v>
      </c>
    </row>
    <row r="335" spans="1:21" s="153" customFormat="1" ht="21.75" customHeight="1" x14ac:dyDescent="0.2">
      <c r="A335" s="155"/>
      <c r="B335" s="351" t="str">
        <f>+'11+'!B268:M268</f>
        <v xml:space="preserve">Обеспечение деятельности муниципальных учреждений (оказание услуг) - средства местного бюджета </v>
      </c>
      <c r="C335" s="351"/>
      <c r="D335" s="351"/>
      <c r="E335" s="351"/>
      <c r="F335" s="351"/>
      <c r="G335" s="351"/>
      <c r="H335" s="351"/>
      <c r="I335" s="351"/>
      <c r="J335" s="351"/>
      <c r="K335" s="351"/>
      <c r="L335" s="352"/>
      <c r="M335" s="240">
        <f>+'11+'!O268</f>
        <v>7</v>
      </c>
      <c r="N335" s="240">
        <f>+'11+'!P268</f>
        <v>2</v>
      </c>
      <c r="O335" s="240" t="str">
        <f>+'11+'!Q268</f>
        <v>0720100059</v>
      </c>
      <c r="P335" s="240">
        <f>+'11+'!R268</f>
        <v>0</v>
      </c>
      <c r="Q335" s="353"/>
      <c r="R335" s="354"/>
      <c r="S335" s="397">
        <f>+'11+'!U268</f>
        <v>19136.738000000001</v>
      </c>
      <c r="T335" s="399">
        <f>+'11+'!V268</f>
        <v>4244.5046199999997</v>
      </c>
      <c r="U335" s="257">
        <f t="shared" si="4"/>
        <v>22.179875274459</v>
      </c>
    </row>
    <row r="336" spans="1:21" s="153" customFormat="1" ht="12.75" customHeight="1" x14ac:dyDescent="0.2">
      <c r="A336" s="155"/>
      <c r="B336" s="351" t="str">
        <f>+'11+'!B269:M269</f>
        <v>Предоставление субсидий бюджетным, автономным учреждениям и иным некоммерческим организациям</v>
      </c>
      <c r="C336" s="351"/>
      <c r="D336" s="351"/>
      <c r="E336" s="351"/>
      <c r="F336" s="351"/>
      <c r="G336" s="351"/>
      <c r="H336" s="351"/>
      <c r="I336" s="351"/>
      <c r="J336" s="351"/>
      <c r="K336" s="351"/>
      <c r="L336" s="352"/>
      <c r="M336" s="240">
        <f>+'11+'!O269</f>
        <v>7</v>
      </c>
      <c r="N336" s="240">
        <f>+'11+'!P269</f>
        <v>2</v>
      </c>
      <c r="O336" s="240" t="str">
        <f>+'11+'!Q269</f>
        <v>0720100059</v>
      </c>
      <c r="P336" s="240" t="str">
        <f>+'11+'!R269</f>
        <v>600</v>
      </c>
      <c r="Q336" s="353"/>
      <c r="R336" s="354"/>
      <c r="S336" s="397">
        <f>+'11+'!U269</f>
        <v>19136.738000000001</v>
      </c>
      <c r="T336" s="399">
        <f>+'11+'!V269</f>
        <v>4244.5046199999997</v>
      </c>
      <c r="U336" s="257">
        <f t="shared" si="4"/>
        <v>22.179875274459</v>
      </c>
    </row>
    <row r="337" spans="1:21" s="153" customFormat="1" ht="42.75" customHeight="1" x14ac:dyDescent="0.2">
      <c r="A337" s="155"/>
      <c r="B337" s="351" t="str">
        <f>+'11+'!B270:M270</f>
        <v>Субсидии бюджетным учреждениям</v>
      </c>
      <c r="C337" s="351"/>
      <c r="D337" s="351"/>
      <c r="E337" s="351"/>
      <c r="F337" s="351"/>
      <c r="G337" s="351"/>
      <c r="H337" s="351"/>
      <c r="I337" s="351"/>
      <c r="J337" s="351"/>
      <c r="K337" s="351"/>
      <c r="L337" s="352"/>
      <c r="M337" s="240">
        <f>+'11+'!O270</f>
        <v>7</v>
      </c>
      <c r="N337" s="240">
        <f>+'11+'!P270</f>
        <v>2</v>
      </c>
      <c r="O337" s="240" t="str">
        <f>+'11+'!Q270</f>
        <v>0720100059</v>
      </c>
      <c r="P337" s="240" t="str">
        <f>+'11+'!R270</f>
        <v>610</v>
      </c>
      <c r="Q337" s="353"/>
      <c r="R337" s="354"/>
      <c r="S337" s="397">
        <f>+'11+'!U270</f>
        <v>19136.738000000001</v>
      </c>
      <c r="T337" s="399">
        <f>+'11+'!V270</f>
        <v>4244.5046199999997</v>
      </c>
      <c r="U337" s="257">
        <f t="shared" si="4"/>
        <v>22.179875274459</v>
      </c>
    </row>
    <row r="338" spans="1:21" s="153" customFormat="1" ht="12.75" customHeight="1" x14ac:dyDescent="0.25">
      <c r="A338" s="155"/>
      <c r="B338" s="351" t="str">
        <f>+'11+'!B271:M271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38" s="351"/>
      <c r="D338" s="351"/>
      <c r="E338" s="351"/>
      <c r="F338" s="351"/>
      <c r="G338" s="351"/>
      <c r="H338" s="351"/>
      <c r="I338" s="351"/>
      <c r="J338" s="351"/>
      <c r="K338" s="351"/>
      <c r="L338" s="352"/>
      <c r="M338" s="240">
        <f>+'11+'!O271</f>
        <v>7</v>
      </c>
      <c r="N338" s="240">
        <f>+'11+'!P271</f>
        <v>2</v>
      </c>
      <c r="O338" s="240" t="str">
        <f>+'11+'!Q271</f>
        <v>0720100059</v>
      </c>
      <c r="P338" s="240" t="str">
        <f>+'11+'!R271</f>
        <v>611</v>
      </c>
      <c r="Q338" s="355"/>
      <c r="R338" s="356"/>
      <c r="S338" s="397">
        <f>+'11+'!U271</f>
        <v>19136.738000000001</v>
      </c>
      <c r="T338" s="399">
        <f>+'11+'!V271</f>
        <v>4244.5046199999997</v>
      </c>
      <c r="U338" s="257">
        <f t="shared" si="4"/>
        <v>22.179875274459</v>
      </c>
    </row>
    <row r="339" spans="1:21" s="153" customFormat="1" ht="21.75" customHeight="1" x14ac:dyDescent="0.2">
      <c r="A339" s="155"/>
      <c r="B339" s="351" t="str">
        <f>+'11+'!B272:M272</f>
        <v xml:space="preserve">Муниципальная программа "Развитие образования Овюрского кожууна </v>
      </c>
      <c r="C339" s="351"/>
      <c r="D339" s="351"/>
      <c r="E339" s="351"/>
      <c r="F339" s="351"/>
      <c r="G339" s="351"/>
      <c r="H339" s="351"/>
      <c r="I339" s="351"/>
      <c r="J339" s="351"/>
      <c r="K339" s="351"/>
      <c r="L339" s="352"/>
      <c r="M339" s="240">
        <f>+'11+'!O272</f>
        <v>7</v>
      </c>
      <c r="N339" s="240">
        <f>+'11+'!P272</f>
        <v>2</v>
      </c>
      <c r="O339" s="240" t="str">
        <f>+'11+'!Q272</f>
        <v>0700000000</v>
      </c>
      <c r="P339" s="240">
        <f>+'11+'!R272</f>
        <v>0</v>
      </c>
      <c r="Q339" s="353"/>
      <c r="R339" s="354"/>
      <c r="S339" s="397">
        <f>+'11+'!U272</f>
        <v>175951</v>
      </c>
      <c r="T339" s="399">
        <f>+'11+'!V272</f>
        <v>45572.087</v>
      </c>
      <c r="U339" s="257">
        <f t="shared" ref="U339:U402" si="5">T339/S339*100</f>
        <v>25.900442168558293</v>
      </c>
    </row>
    <row r="340" spans="1:21" s="153" customFormat="1" ht="12.75" customHeight="1" x14ac:dyDescent="0.2">
      <c r="A340" s="155"/>
      <c r="B340" s="351" t="str">
        <f>+'11+'!B273:M273</f>
        <v>подпрограмма "Развитие общего образования"</v>
      </c>
      <c r="C340" s="351"/>
      <c r="D340" s="351"/>
      <c r="E340" s="351"/>
      <c r="F340" s="351"/>
      <c r="G340" s="351"/>
      <c r="H340" s="351"/>
      <c r="I340" s="351"/>
      <c r="J340" s="351"/>
      <c r="K340" s="351"/>
      <c r="L340" s="352"/>
      <c r="M340" s="240">
        <f>+'11+'!O273</f>
        <v>7</v>
      </c>
      <c r="N340" s="240">
        <f>+'11+'!P273</f>
        <v>2</v>
      </c>
      <c r="O340" s="240" t="str">
        <f>+'11+'!Q273</f>
        <v>0720000000</v>
      </c>
      <c r="P340" s="240">
        <f>+'11+'!R273</f>
        <v>0</v>
      </c>
      <c r="Q340" s="353"/>
      <c r="R340" s="354"/>
      <c r="S340" s="397">
        <f>+'11+'!U273</f>
        <v>175951</v>
      </c>
      <c r="T340" s="399">
        <f>+'11+'!V273</f>
        <v>45572.087</v>
      </c>
      <c r="U340" s="257">
        <f t="shared" si="5"/>
        <v>25.900442168558293</v>
      </c>
    </row>
    <row r="341" spans="1:21" s="153" customFormat="1" ht="21.75" customHeight="1" x14ac:dyDescent="0.2">
      <c r="A341" s="155"/>
      <c r="B341" s="351" t="str">
        <f>+'11+'!B274:M274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v>
      </c>
      <c r="C341" s="351"/>
      <c r="D341" s="351"/>
      <c r="E341" s="351"/>
      <c r="F341" s="351"/>
      <c r="G341" s="351"/>
      <c r="H341" s="351"/>
      <c r="I341" s="351"/>
      <c r="J341" s="351"/>
      <c r="K341" s="351"/>
      <c r="L341" s="352"/>
      <c r="M341" s="240">
        <f>+'11+'!O274</f>
        <v>7</v>
      </c>
      <c r="N341" s="240">
        <f>+'11+'!P274</f>
        <v>2</v>
      </c>
      <c r="O341" s="240" t="str">
        <f>+'11+'!Q274</f>
        <v>0720276020</v>
      </c>
      <c r="P341" s="240">
        <f>+'11+'!R274</f>
        <v>0</v>
      </c>
      <c r="Q341" s="353"/>
      <c r="R341" s="354"/>
      <c r="S341" s="397">
        <f>+'11+'!U274</f>
        <v>175951</v>
      </c>
      <c r="T341" s="399">
        <f>+'11+'!V274</f>
        <v>45572.087</v>
      </c>
      <c r="U341" s="257">
        <f t="shared" si="5"/>
        <v>25.900442168558293</v>
      </c>
    </row>
    <row r="342" spans="1:21" s="153" customFormat="1" ht="21.75" customHeight="1" x14ac:dyDescent="0.2">
      <c r="A342" s="155"/>
      <c r="B342" s="351" t="str">
        <f>+'11+'!B275:M275</f>
        <v>Предоставление субсидий бюджетным, автономным учреждениям и иным некоммерческим организациям</v>
      </c>
      <c r="C342" s="351"/>
      <c r="D342" s="351"/>
      <c r="E342" s="351"/>
      <c r="F342" s="351"/>
      <c r="G342" s="351"/>
      <c r="H342" s="351"/>
      <c r="I342" s="351"/>
      <c r="J342" s="351"/>
      <c r="K342" s="351"/>
      <c r="L342" s="352"/>
      <c r="M342" s="240">
        <f>+'11+'!O275</f>
        <v>7</v>
      </c>
      <c r="N342" s="240">
        <f>+'11+'!P275</f>
        <v>2</v>
      </c>
      <c r="O342" s="240" t="str">
        <f>+'11+'!Q275</f>
        <v>0720276020</v>
      </c>
      <c r="P342" s="240" t="str">
        <f>+'11+'!R275</f>
        <v>600</v>
      </c>
      <c r="Q342" s="353"/>
      <c r="R342" s="354"/>
      <c r="S342" s="397">
        <f>+'11+'!U275</f>
        <v>175951</v>
      </c>
      <c r="T342" s="399">
        <f>+'11+'!V275</f>
        <v>45572.087</v>
      </c>
      <c r="U342" s="257">
        <f t="shared" si="5"/>
        <v>25.900442168558293</v>
      </c>
    </row>
    <row r="343" spans="1:21" s="153" customFormat="1" ht="12.75" customHeight="1" x14ac:dyDescent="0.2">
      <c r="A343" s="155"/>
      <c r="B343" s="351" t="str">
        <f>+'11+'!B276:M276</f>
        <v>Субсидии бюджетным учреждениям</v>
      </c>
      <c r="C343" s="351"/>
      <c r="D343" s="351"/>
      <c r="E343" s="351"/>
      <c r="F343" s="351"/>
      <c r="G343" s="351"/>
      <c r="H343" s="351"/>
      <c r="I343" s="351"/>
      <c r="J343" s="351"/>
      <c r="K343" s="351"/>
      <c r="L343" s="352"/>
      <c r="M343" s="240">
        <f>+'11+'!O276</f>
        <v>7</v>
      </c>
      <c r="N343" s="240">
        <f>+'11+'!P276</f>
        <v>2</v>
      </c>
      <c r="O343" s="240" t="str">
        <f>+'11+'!Q276</f>
        <v>0720276020</v>
      </c>
      <c r="P343" s="240" t="str">
        <f>+'11+'!R276</f>
        <v>610</v>
      </c>
      <c r="Q343" s="353"/>
      <c r="R343" s="354"/>
      <c r="S343" s="397">
        <f>+'11+'!U276</f>
        <v>175951</v>
      </c>
      <c r="T343" s="399">
        <f>+'11+'!V276</f>
        <v>45572.087</v>
      </c>
      <c r="U343" s="257">
        <f t="shared" si="5"/>
        <v>25.900442168558293</v>
      </c>
    </row>
    <row r="344" spans="1:21" s="153" customFormat="1" ht="42.75" customHeight="1" x14ac:dyDescent="0.2">
      <c r="A344" s="155"/>
      <c r="B344" s="351" t="str">
        <f>+'11+'!B277:M277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44" s="351"/>
      <c r="D344" s="351"/>
      <c r="E344" s="351"/>
      <c r="F344" s="351"/>
      <c r="G344" s="351"/>
      <c r="H344" s="351"/>
      <c r="I344" s="351"/>
      <c r="J344" s="351"/>
      <c r="K344" s="351"/>
      <c r="L344" s="352"/>
      <c r="M344" s="240">
        <f>+'11+'!O277</f>
        <v>7</v>
      </c>
      <c r="N344" s="240">
        <f>+'11+'!P277</f>
        <v>2</v>
      </c>
      <c r="O344" s="240" t="str">
        <f>+'11+'!Q277</f>
        <v>0720276020</v>
      </c>
      <c r="P344" s="240" t="str">
        <f>+'11+'!R277</f>
        <v>611</v>
      </c>
      <c r="Q344" s="353"/>
      <c r="R344" s="354"/>
      <c r="S344" s="397">
        <f>+'11+'!U277</f>
        <v>175951</v>
      </c>
      <c r="T344" s="399">
        <f>+'11+'!V277</f>
        <v>45572.087</v>
      </c>
      <c r="U344" s="257">
        <f t="shared" si="5"/>
        <v>25.900442168558293</v>
      </c>
    </row>
    <row r="345" spans="1:21" s="153" customFormat="1" ht="21.75" customHeight="1" x14ac:dyDescent="0.2">
      <c r="A345" s="155"/>
      <c r="B345" s="351" t="str">
        <f>+'11+'!B278:M278</f>
        <v xml:space="preserve">Муниципальная программа "Развитие образования Овюрского кожууна </v>
      </c>
      <c r="C345" s="351"/>
      <c r="D345" s="351"/>
      <c r="E345" s="351"/>
      <c r="F345" s="351"/>
      <c r="G345" s="351"/>
      <c r="H345" s="351"/>
      <c r="I345" s="351"/>
      <c r="J345" s="351"/>
      <c r="K345" s="351"/>
      <c r="L345" s="352"/>
      <c r="M345" s="240">
        <f>+'11+'!O278</f>
        <v>7</v>
      </c>
      <c r="N345" s="240">
        <f>+'11+'!P278</f>
        <v>2</v>
      </c>
      <c r="O345" s="240" t="str">
        <f>+'11+'!Q278</f>
        <v>0700000000</v>
      </c>
      <c r="P345" s="240">
        <f>+'11+'!R278</f>
        <v>0</v>
      </c>
      <c r="Q345" s="353"/>
      <c r="R345" s="354"/>
      <c r="S345" s="397">
        <f>+'11+'!U278</f>
        <v>13211.082</v>
      </c>
      <c r="T345" s="399">
        <f>+'11+'!V278</f>
        <v>2926.1786000000002</v>
      </c>
      <c r="U345" s="257">
        <f t="shared" si="5"/>
        <v>22.149424248521051</v>
      </c>
    </row>
    <row r="346" spans="1:21" s="153" customFormat="1" ht="12.75" customHeight="1" x14ac:dyDescent="0.2">
      <c r="A346" s="155"/>
      <c r="B346" s="351" t="str">
        <f>+'11+'!B279:M279</f>
        <v>подпрограмма "Развитие общего образования"</v>
      </c>
      <c r="C346" s="351"/>
      <c r="D346" s="351"/>
      <c r="E346" s="351"/>
      <c r="F346" s="351"/>
      <c r="G346" s="351"/>
      <c r="H346" s="351"/>
      <c r="I346" s="351"/>
      <c r="J346" s="351"/>
      <c r="K346" s="351"/>
      <c r="L346" s="352"/>
      <c r="M346" s="240">
        <f>+'11+'!O279</f>
        <v>7</v>
      </c>
      <c r="N346" s="240">
        <f>+'11+'!P279</f>
        <v>2</v>
      </c>
      <c r="O346" s="240" t="str">
        <f>+'11+'!Q279</f>
        <v>0720000000</v>
      </c>
      <c r="P346" s="240">
        <f>+'11+'!R279</f>
        <v>0</v>
      </c>
      <c r="Q346" s="353"/>
      <c r="R346" s="354"/>
      <c r="S346" s="397">
        <f>+'11+'!U279</f>
        <v>13211.082</v>
      </c>
      <c r="T346" s="399">
        <f>+'11+'!V279</f>
        <v>2926.1786000000002</v>
      </c>
      <c r="U346" s="257">
        <f t="shared" si="5"/>
        <v>22.149424248521051</v>
      </c>
    </row>
    <row r="347" spans="1:21" s="153" customFormat="1" ht="53.25" customHeight="1" x14ac:dyDescent="0.2">
      <c r="A347" s="155"/>
      <c r="B347" s="351" t="str">
        <f>+'11+'!B280:M280</f>
        <v xml:space="preserve"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v>
      </c>
      <c r="C347" s="351"/>
      <c r="D347" s="351"/>
      <c r="E347" s="351"/>
      <c r="F347" s="351"/>
      <c r="G347" s="351"/>
      <c r="H347" s="351"/>
      <c r="I347" s="351"/>
      <c r="J347" s="351"/>
      <c r="K347" s="351"/>
      <c r="L347" s="352"/>
      <c r="M347" s="240">
        <f>+'11+'!O280</f>
        <v>7</v>
      </c>
      <c r="N347" s="240">
        <f>+'11+'!P280</f>
        <v>2</v>
      </c>
      <c r="O347" s="240" t="str">
        <f>+'11+'!Q280</f>
        <v>07203L3030</v>
      </c>
      <c r="P347" s="240">
        <f>+'11+'!R280</f>
        <v>0</v>
      </c>
      <c r="Q347" s="353"/>
      <c r="R347" s="354"/>
      <c r="S347" s="397">
        <f>+'11+'!U280</f>
        <v>13211.082</v>
      </c>
      <c r="T347" s="399">
        <f>+'11+'!V280</f>
        <v>2926.1786000000002</v>
      </c>
      <c r="U347" s="257">
        <f t="shared" si="5"/>
        <v>22.149424248521051</v>
      </c>
    </row>
    <row r="348" spans="1:21" s="153" customFormat="1" ht="21.75" customHeight="1" x14ac:dyDescent="0.2">
      <c r="A348" s="155"/>
      <c r="B348" s="351" t="str">
        <f>+'11+'!B281:M281</f>
        <v>Предоставление субсидий бюджетным, автономным учреждениям и иным некоммерческим организациям</v>
      </c>
      <c r="C348" s="351"/>
      <c r="D348" s="351"/>
      <c r="E348" s="351"/>
      <c r="F348" s="351"/>
      <c r="G348" s="351"/>
      <c r="H348" s="351"/>
      <c r="I348" s="351"/>
      <c r="J348" s="351"/>
      <c r="K348" s="351"/>
      <c r="L348" s="352"/>
      <c r="M348" s="240">
        <f>+'11+'!O281</f>
        <v>7</v>
      </c>
      <c r="N348" s="240">
        <f>+'11+'!P281</f>
        <v>2</v>
      </c>
      <c r="O348" s="240" t="str">
        <f>+'11+'!Q281</f>
        <v>07203L3030</v>
      </c>
      <c r="P348" s="240" t="str">
        <f>+'11+'!R281</f>
        <v>600</v>
      </c>
      <c r="Q348" s="353"/>
      <c r="R348" s="354"/>
      <c r="S348" s="397">
        <f>+'11+'!U281</f>
        <v>13211.082</v>
      </c>
      <c r="T348" s="399">
        <f>+'11+'!V281</f>
        <v>2926.1786000000002</v>
      </c>
      <c r="U348" s="257">
        <f t="shared" si="5"/>
        <v>22.149424248521051</v>
      </c>
    </row>
    <row r="349" spans="1:21" s="153" customFormat="1" ht="12.75" customHeight="1" x14ac:dyDescent="0.2">
      <c r="A349" s="155"/>
      <c r="B349" s="351" t="str">
        <f>+'11+'!B282:M282</f>
        <v>Субсидии бюджетным учреждениям</v>
      </c>
      <c r="C349" s="351"/>
      <c r="D349" s="351"/>
      <c r="E349" s="351"/>
      <c r="F349" s="351"/>
      <c r="G349" s="351"/>
      <c r="H349" s="351"/>
      <c r="I349" s="351"/>
      <c r="J349" s="351"/>
      <c r="K349" s="351"/>
      <c r="L349" s="352"/>
      <c r="M349" s="240">
        <f>+'11+'!O282</f>
        <v>7</v>
      </c>
      <c r="N349" s="240">
        <f>+'11+'!P282</f>
        <v>2</v>
      </c>
      <c r="O349" s="240" t="str">
        <f>+'11+'!Q282</f>
        <v>07203L3030</v>
      </c>
      <c r="P349" s="240" t="str">
        <f>+'11+'!R282</f>
        <v>610</v>
      </c>
      <c r="Q349" s="353"/>
      <c r="R349" s="354"/>
      <c r="S349" s="397">
        <f>+'11+'!U282</f>
        <v>13211.082</v>
      </c>
      <c r="T349" s="399">
        <f>+'11+'!V282</f>
        <v>2926.1786000000002</v>
      </c>
      <c r="U349" s="257">
        <f t="shared" si="5"/>
        <v>22.149424248521051</v>
      </c>
    </row>
    <row r="350" spans="1:21" s="153" customFormat="1" ht="42.75" customHeight="1" x14ac:dyDescent="0.2">
      <c r="A350" s="155"/>
      <c r="B350" s="351" t="str">
        <f>+'11+'!B283:M283</f>
        <v>Субсидии бюджетным учреждениям на иные цели</v>
      </c>
      <c r="C350" s="351"/>
      <c r="D350" s="351"/>
      <c r="E350" s="351"/>
      <c r="F350" s="351"/>
      <c r="G350" s="351"/>
      <c r="H350" s="351"/>
      <c r="I350" s="351"/>
      <c r="J350" s="351"/>
      <c r="K350" s="351"/>
      <c r="L350" s="352"/>
      <c r="M350" s="240">
        <f>+'11+'!O283</f>
        <v>7</v>
      </c>
      <c r="N350" s="240">
        <f>+'11+'!P283</f>
        <v>2</v>
      </c>
      <c r="O350" s="240" t="str">
        <f>+'11+'!Q283</f>
        <v>07203L3030</v>
      </c>
      <c r="P350" s="240" t="str">
        <f>+'11+'!R283</f>
        <v>612</v>
      </c>
      <c r="Q350" s="353"/>
      <c r="R350" s="354"/>
      <c r="S350" s="397">
        <f>+'11+'!U283</f>
        <v>13211.082</v>
      </c>
      <c r="T350" s="399">
        <f>+'11+'!V283</f>
        <v>2926.1786000000002</v>
      </c>
      <c r="U350" s="257">
        <f t="shared" si="5"/>
        <v>22.149424248521051</v>
      </c>
    </row>
    <row r="351" spans="1:21" s="153" customFormat="1" ht="21.75" customHeight="1" x14ac:dyDescent="0.2">
      <c r="A351" s="155"/>
      <c r="B351" s="351" t="str">
        <f>+'11+'!B284:M284</f>
        <v xml:space="preserve">Муниципальная программа "Развитие образования Овюрского кожууна </v>
      </c>
      <c r="C351" s="351"/>
      <c r="D351" s="351"/>
      <c r="E351" s="351"/>
      <c r="F351" s="351"/>
      <c r="G351" s="351"/>
      <c r="H351" s="351"/>
      <c r="I351" s="351"/>
      <c r="J351" s="351"/>
      <c r="K351" s="351"/>
      <c r="L351" s="352"/>
      <c r="M351" s="240">
        <f>+'11+'!O284</f>
        <v>7</v>
      </c>
      <c r="N351" s="240">
        <f>+'11+'!P284</f>
        <v>2</v>
      </c>
      <c r="O351" s="240" t="str">
        <f>+'11+'!Q284</f>
        <v>0700000000</v>
      </c>
      <c r="P351" s="240">
        <f>+'11+'!R284</f>
        <v>0</v>
      </c>
      <c r="Q351" s="353"/>
      <c r="R351" s="354"/>
      <c r="S351" s="397">
        <f>+'11+'!U284</f>
        <v>3257</v>
      </c>
      <c r="T351" s="399">
        <f>+'11+'!V284</f>
        <v>0</v>
      </c>
      <c r="U351" s="257">
        <f t="shared" si="5"/>
        <v>0</v>
      </c>
    </row>
    <row r="352" spans="1:21" s="153" customFormat="1" ht="12.75" customHeight="1" x14ac:dyDescent="0.2">
      <c r="A352" s="155"/>
      <c r="B352" s="351" t="str">
        <f>+'11+'!B285:M285</f>
        <v>подпрограмма "Развитие общего образования"</v>
      </c>
      <c r="C352" s="351"/>
      <c r="D352" s="351"/>
      <c r="E352" s="351"/>
      <c r="F352" s="351"/>
      <c r="G352" s="351"/>
      <c r="H352" s="351"/>
      <c r="I352" s="351"/>
      <c r="J352" s="351"/>
      <c r="K352" s="351"/>
      <c r="L352" s="352"/>
      <c r="M352" s="240">
        <f>+'11+'!O285</f>
        <v>7</v>
      </c>
      <c r="N352" s="240">
        <f>+'11+'!P285</f>
        <v>2</v>
      </c>
      <c r="O352" s="240" t="str">
        <f>+'11+'!Q285</f>
        <v>0720000000</v>
      </c>
      <c r="P352" s="240">
        <f>+'11+'!R285</f>
        <v>0</v>
      </c>
      <c r="Q352" s="353"/>
      <c r="R352" s="354"/>
      <c r="S352" s="397">
        <f>+'11+'!U285</f>
        <v>3257</v>
      </c>
      <c r="T352" s="399">
        <f>+'11+'!V285</f>
        <v>0</v>
      </c>
      <c r="U352" s="257">
        <f t="shared" si="5"/>
        <v>0</v>
      </c>
    </row>
    <row r="353" spans="1:21" s="153" customFormat="1" ht="32.25" customHeight="1" x14ac:dyDescent="0.2">
      <c r="A353" s="155"/>
      <c r="B353" s="351" t="str">
        <f>+'11+'!B286:M286</f>
        <v>Создание в общеобразовательных организациях, расположенных в сельской местности, условий для занятий физической культурой и спортом</v>
      </c>
      <c r="C353" s="351"/>
      <c r="D353" s="351"/>
      <c r="E353" s="351"/>
      <c r="F353" s="351"/>
      <c r="G353" s="351"/>
      <c r="H353" s="351"/>
      <c r="I353" s="351"/>
      <c r="J353" s="351"/>
      <c r="K353" s="351"/>
      <c r="L353" s="352"/>
      <c r="M353" s="240">
        <f>+'11+'!O286</f>
        <v>7</v>
      </c>
      <c r="N353" s="240">
        <f>+'11+'!P286</f>
        <v>2</v>
      </c>
      <c r="O353" s="240" t="str">
        <f>+'11+'!Q286</f>
        <v>072E250970</v>
      </c>
      <c r="P353" s="240">
        <f>+'11+'!R286</f>
        <v>0</v>
      </c>
      <c r="Q353" s="353"/>
      <c r="R353" s="354"/>
      <c r="S353" s="397">
        <f>+'11+'!U286</f>
        <v>3257</v>
      </c>
      <c r="T353" s="399">
        <f>+'11+'!V286</f>
        <v>0</v>
      </c>
      <c r="U353" s="257">
        <f t="shared" si="5"/>
        <v>0</v>
      </c>
    </row>
    <row r="354" spans="1:21" s="153" customFormat="1" ht="21.75" customHeight="1" x14ac:dyDescent="0.2">
      <c r="A354" s="155"/>
      <c r="B354" s="351" t="str">
        <f>+'11+'!B287:M287</f>
        <v>Предоставление субсидий бюджетным, автономным учреждениям и иным некоммерческим организациям</v>
      </c>
      <c r="C354" s="351"/>
      <c r="D354" s="351"/>
      <c r="E354" s="351"/>
      <c r="F354" s="351"/>
      <c r="G354" s="351"/>
      <c r="H354" s="351"/>
      <c r="I354" s="351"/>
      <c r="J354" s="351"/>
      <c r="K354" s="351"/>
      <c r="L354" s="352"/>
      <c r="M354" s="240">
        <f>+'11+'!O287</f>
        <v>7</v>
      </c>
      <c r="N354" s="240">
        <f>+'11+'!P287</f>
        <v>2</v>
      </c>
      <c r="O354" s="240" t="str">
        <f>+'11+'!Q287</f>
        <v>072E250970</v>
      </c>
      <c r="P354" s="240" t="str">
        <f>+'11+'!R287</f>
        <v>600</v>
      </c>
      <c r="Q354" s="353"/>
      <c r="R354" s="354"/>
      <c r="S354" s="397">
        <f>+'11+'!U287</f>
        <v>3257</v>
      </c>
      <c r="T354" s="399">
        <f>+'11+'!V287</f>
        <v>0</v>
      </c>
      <c r="U354" s="257">
        <f t="shared" si="5"/>
        <v>0</v>
      </c>
    </row>
    <row r="355" spans="1:21" s="153" customFormat="1" ht="12.75" customHeight="1" x14ac:dyDescent="0.2">
      <c r="A355" s="155"/>
      <c r="B355" s="351" t="str">
        <f>+'11+'!B288:M288</f>
        <v>Субсидии бюджетным учреждениям</v>
      </c>
      <c r="C355" s="351"/>
      <c r="D355" s="351"/>
      <c r="E355" s="351"/>
      <c r="F355" s="351"/>
      <c r="G355" s="351"/>
      <c r="H355" s="351"/>
      <c r="I355" s="351"/>
      <c r="J355" s="351"/>
      <c r="K355" s="351"/>
      <c r="L355" s="352"/>
      <c r="M355" s="240">
        <f>+'11+'!O288</f>
        <v>7</v>
      </c>
      <c r="N355" s="240">
        <f>+'11+'!P288</f>
        <v>2</v>
      </c>
      <c r="O355" s="240" t="str">
        <f>+'11+'!Q288</f>
        <v>072E250970</v>
      </c>
      <c r="P355" s="240" t="str">
        <f>+'11+'!R288</f>
        <v>610</v>
      </c>
      <c r="Q355" s="353"/>
      <c r="R355" s="354"/>
      <c r="S355" s="397">
        <f>+'11+'!U288</f>
        <v>3257</v>
      </c>
      <c r="T355" s="399">
        <f>+'11+'!V288</f>
        <v>0</v>
      </c>
      <c r="U355" s="257">
        <f t="shared" si="5"/>
        <v>0</v>
      </c>
    </row>
    <row r="356" spans="1:21" s="153" customFormat="1" ht="12.75" customHeight="1" x14ac:dyDescent="0.2">
      <c r="A356" s="155"/>
      <c r="B356" s="351" t="str">
        <f>+'11+'!B289:M289</f>
        <v>Субсидии бюджетным учреждениям на иные цели</v>
      </c>
      <c r="C356" s="351"/>
      <c r="D356" s="351"/>
      <c r="E356" s="351"/>
      <c r="F356" s="351"/>
      <c r="G356" s="351"/>
      <c r="H356" s="351"/>
      <c r="I356" s="351"/>
      <c r="J356" s="351"/>
      <c r="K356" s="351"/>
      <c r="L356" s="352"/>
      <c r="M356" s="240">
        <f>+'11+'!O289</f>
        <v>7</v>
      </c>
      <c r="N356" s="240">
        <f>+'11+'!P289</f>
        <v>2</v>
      </c>
      <c r="O356" s="240" t="str">
        <f>+'11+'!Q289</f>
        <v>072E250970</v>
      </c>
      <c r="P356" s="240" t="str">
        <f>+'11+'!R289</f>
        <v>612</v>
      </c>
      <c r="Q356" s="353"/>
      <c r="R356" s="354"/>
      <c r="S356" s="397">
        <f>+'11+'!U289</f>
        <v>3257</v>
      </c>
      <c r="T356" s="399">
        <f>+'11+'!V289</f>
        <v>0</v>
      </c>
      <c r="U356" s="257">
        <f t="shared" si="5"/>
        <v>0</v>
      </c>
    </row>
    <row r="357" spans="1:21" s="153" customFormat="1" ht="12.75" customHeight="1" x14ac:dyDescent="0.25">
      <c r="A357" s="155"/>
      <c r="B357" s="351" t="str">
        <f>+'11+'!B290:M290</f>
        <v xml:space="preserve">Муниципальная программа "Развитие образования Овюрского кожууна </v>
      </c>
      <c r="C357" s="351"/>
      <c r="D357" s="351"/>
      <c r="E357" s="351"/>
      <c r="F357" s="351"/>
      <c r="G357" s="351"/>
      <c r="H357" s="351"/>
      <c r="I357" s="351"/>
      <c r="J357" s="351"/>
      <c r="K357" s="351"/>
      <c r="L357" s="352"/>
      <c r="M357" s="240">
        <f>+'11+'!O290</f>
        <v>7</v>
      </c>
      <c r="N357" s="240">
        <f>+'11+'!P290</f>
        <v>2</v>
      </c>
      <c r="O357" s="240" t="str">
        <f>+'11+'!Q290</f>
        <v>0700000000</v>
      </c>
      <c r="P357" s="240">
        <f>+'11+'!R290</f>
        <v>0</v>
      </c>
      <c r="Q357" s="355"/>
      <c r="R357" s="356"/>
      <c r="S357" s="397">
        <f>+'11+'!U290</f>
        <v>7208.9719999999998</v>
      </c>
      <c r="T357" s="399">
        <f>+'11+'!V290</f>
        <v>2079.0915599999998</v>
      </c>
      <c r="U357" s="257">
        <f t="shared" si="5"/>
        <v>28.840333406760355</v>
      </c>
    </row>
    <row r="358" spans="1:21" s="153" customFormat="1" ht="21.75" customHeight="1" x14ac:dyDescent="0.2">
      <c r="A358" s="155"/>
      <c r="B358" s="351" t="str">
        <f>+'11+'!B291:M291</f>
        <v>подпрограмма "Социальная поддержка по оплате коммунальных услуг педагогическим работникам работающим и проживающим в сельской местности"</v>
      </c>
      <c r="C358" s="351"/>
      <c r="D358" s="351"/>
      <c r="E358" s="351"/>
      <c r="F358" s="351"/>
      <c r="G358" s="351"/>
      <c r="H358" s="351"/>
      <c r="I358" s="351"/>
      <c r="J358" s="351"/>
      <c r="K358" s="351"/>
      <c r="L358" s="352"/>
      <c r="M358" s="240">
        <f>+'11+'!O291</f>
        <v>7</v>
      </c>
      <c r="N358" s="240">
        <f>+'11+'!P291</f>
        <v>2</v>
      </c>
      <c r="O358" s="240" t="str">
        <f>+'11+'!Q291</f>
        <v>0770000000</v>
      </c>
      <c r="P358" s="240">
        <f>+'11+'!R291</f>
        <v>0</v>
      </c>
      <c r="Q358" s="353"/>
      <c r="R358" s="354"/>
      <c r="S358" s="397">
        <f>+'11+'!U291</f>
        <v>7208.9719999999998</v>
      </c>
      <c r="T358" s="399">
        <f>+'11+'!V291</f>
        <v>2079.0915599999998</v>
      </c>
      <c r="U358" s="257">
        <f t="shared" si="5"/>
        <v>28.840333406760355</v>
      </c>
    </row>
    <row r="359" spans="1:21" s="153" customFormat="1" ht="12.75" customHeight="1" x14ac:dyDescent="0.2">
      <c r="A359" s="155"/>
      <c r="B359" s="351" t="str">
        <f>+'11+'!B292:M292</f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C359" s="351"/>
      <c r="D359" s="351"/>
      <c r="E359" s="351"/>
      <c r="F359" s="351"/>
      <c r="G359" s="351"/>
      <c r="H359" s="351"/>
      <c r="I359" s="351"/>
      <c r="J359" s="351"/>
      <c r="K359" s="351"/>
      <c r="L359" s="352"/>
      <c r="M359" s="240">
        <f>+'11+'!O292</f>
        <v>7</v>
      </c>
      <c r="N359" s="240">
        <f>+'11+'!P292</f>
        <v>2</v>
      </c>
      <c r="O359" s="240" t="str">
        <f>+'11+'!Q292</f>
        <v>07701L3040</v>
      </c>
      <c r="P359" s="240">
        <f>+'11+'!R292</f>
        <v>0</v>
      </c>
      <c r="Q359" s="353"/>
      <c r="R359" s="354"/>
      <c r="S359" s="397">
        <f>+'11+'!U292</f>
        <v>7208.9719999999998</v>
      </c>
      <c r="T359" s="399">
        <f>+'11+'!V292</f>
        <v>2079.0915599999998</v>
      </c>
      <c r="U359" s="257">
        <f t="shared" si="5"/>
        <v>28.840333406760355</v>
      </c>
    </row>
    <row r="360" spans="1:21" s="153" customFormat="1" ht="21.75" customHeight="1" x14ac:dyDescent="0.2">
      <c r="A360" s="155"/>
      <c r="B360" s="351" t="str">
        <f>+'11+'!B293:M293</f>
        <v>Предоставление субсидий бюджетным, автономным учреждениям и иным некоммерческим организациям</v>
      </c>
      <c r="C360" s="351"/>
      <c r="D360" s="351"/>
      <c r="E360" s="351"/>
      <c r="F360" s="351"/>
      <c r="G360" s="351"/>
      <c r="H360" s="351"/>
      <c r="I360" s="351"/>
      <c r="J360" s="351"/>
      <c r="K360" s="351"/>
      <c r="L360" s="352"/>
      <c r="M360" s="240">
        <f>+'11+'!O293</f>
        <v>7</v>
      </c>
      <c r="N360" s="240">
        <f>+'11+'!P293</f>
        <v>2</v>
      </c>
      <c r="O360" s="240" t="str">
        <f>+'11+'!Q293</f>
        <v>07701L3040</v>
      </c>
      <c r="P360" s="240" t="str">
        <f>+'11+'!R293</f>
        <v>600</v>
      </c>
      <c r="Q360" s="353"/>
      <c r="R360" s="354"/>
      <c r="S360" s="397">
        <f>+'11+'!U293</f>
        <v>7208.9719999999998</v>
      </c>
      <c r="T360" s="399">
        <f>+'11+'!V293</f>
        <v>2079.0915599999998</v>
      </c>
      <c r="U360" s="257">
        <f t="shared" si="5"/>
        <v>28.840333406760355</v>
      </c>
    </row>
    <row r="361" spans="1:21" s="153" customFormat="1" ht="21.75" customHeight="1" x14ac:dyDescent="0.2">
      <c r="A361" s="155"/>
      <c r="B361" s="351" t="str">
        <f>+'11+'!B294:M294</f>
        <v>Субсидии бюджетным учреждениям</v>
      </c>
      <c r="C361" s="351"/>
      <c r="D361" s="351"/>
      <c r="E361" s="351"/>
      <c r="F361" s="351"/>
      <c r="G361" s="351"/>
      <c r="H361" s="351"/>
      <c r="I361" s="351"/>
      <c r="J361" s="351"/>
      <c r="K361" s="351"/>
      <c r="L361" s="352"/>
      <c r="M361" s="240">
        <f>+'11+'!O294</f>
        <v>7</v>
      </c>
      <c r="N361" s="240">
        <f>+'11+'!P294</f>
        <v>2</v>
      </c>
      <c r="O361" s="240" t="str">
        <f>+'11+'!Q294</f>
        <v>07701L3040</v>
      </c>
      <c r="P361" s="240" t="str">
        <f>+'11+'!R294</f>
        <v>610</v>
      </c>
      <c r="Q361" s="353"/>
      <c r="R361" s="354"/>
      <c r="S361" s="397">
        <f>+'11+'!U294</f>
        <v>7208.9719999999998</v>
      </c>
      <c r="T361" s="399">
        <f>+'11+'!V294</f>
        <v>2079.0915599999998</v>
      </c>
      <c r="U361" s="257">
        <f t="shared" si="5"/>
        <v>28.840333406760355</v>
      </c>
    </row>
    <row r="362" spans="1:21" s="153" customFormat="1" ht="12.75" customHeight="1" x14ac:dyDescent="0.2">
      <c r="A362" s="155"/>
      <c r="B362" s="351" t="str">
        <f>+'11+'!B295:M295</f>
        <v>Субсидии бюджетным учреждениям на иные цели</v>
      </c>
      <c r="C362" s="351"/>
      <c r="D362" s="351"/>
      <c r="E362" s="351"/>
      <c r="F362" s="351"/>
      <c r="G362" s="351"/>
      <c r="H362" s="351"/>
      <c r="I362" s="351"/>
      <c r="J362" s="351"/>
      <c r="K362" s="351"/>
      <c r="L362" s="352"/>
      <c r="M362" s="240">
        <f>+'11+'!O295</f>
        <v>7</v>
      </c>
      <c r="N362" s="240">
        <f>+'11+'!P295</f>
        <v>2</v>
      </c>
      <c r="O362" s="240" t="str">
        <f>+'11+'!Q295</f>
        <v>07701L3040</v>
      </c>
      <c r="P362" s="240" t="str">
        <f>+'11+'!R295</f>
        <v>612</v>
      </c>
      <c r="Q362" s="353"/>
      <c r="R362" s="354"/>
      <c r="S362" s="397">
        <f>+'11+'!U295</f>
        <v>7208.9719999999998</v>
      </c>
      <c r="T362" s="399">
        <f>+'11+'!V295</f>
        <v>2079.0915599999998</v>
      </c>
      <c r="U362" s="257">
        <f t="shared" si="5"/>
        <v>28.840333406760355</v>
      </c>
    </row>
    <row r="363" spans="1:21" s="153" customFormat="1" ht="42.75" customHeight="1" x14ac:dyDescent="0.2">
      <c r="A363" s="155"/>
      <c r="B363" s="351" t="str">
        <f>+'11+'!B296:M296</f>
        <v>Дополнительное образование детей</v>
      </c>
      <c r="C363" s="351"/>
      <c r="D363" s="351"/>
      <c r="E363" s="351"/>
      <c r="F363" s="351"/>
      <c r="G363" s="351"/>
      <c r="H363" s="351"/>
      <c r="I363" s="351"/>
      <c r="J363" s="351"/>
      <c r="K363" s="351"/>
      <c r="L363" s="352"/>
      <c r="M363" s="240">
        <f>+'11+'!O296</f>
        <v>7</v>
      </c>
      <c r="N363" s="240">
        <f>+'11+'!P296</f>
        <v>3</v>
      </c>
      <c r="O363" s="240">
        <f>+'11+'!Q296</f>
        <v>0</v>
      </c>
      <c r="P363" s="240">
        <f>+'11+'!R296</f>
        <v>0</v>
      </c>
      <c r="Q363" s="353"/>
      <c r="R363" s="354"/>
      <c r="S363" s="397">
        <f>+'11+'!U296+'11+'!U20</f>
        <v>22381.687999999998</v>
      </c>
      <c r="T363" s="399">
        <f>+'11+'!V296+'11+'!V20</f>
        <v>5452.23945</v>
      </c>
      <c r="U363" s="257">
        <f t="shared" si="5"/>
        <v>24.360269207577197</v>
      </c>
    </row>
    <row r="364" spans="1:21" s="153" customFormat="1" ht="12.75" customHeight="1" x14ac:dyDescent="0.25">
      <c r="A364" s="155"/>
      <c r="B364" s="351" t="str">
        <f>+'11+'!B297:M297</f>
        <v xml:space="preserve">Муниципальная программа "Развитие образования Овюрского кожууна </v>
      </c>
      <c r="C364" s="351"/>
      <c r="D364" s="351"/>
      <c r="E364" s="351"/>
      <c r="F364" s="351"/>
      <c r="G364" s="351"/>
      <c r="H364" s="351"/>
      <c r="I364" s="351"/>
      <c r="J364" s="351"/>
      <c r="K364" s="351"/>
      <c r="L364" s="352"/>
      <c r="M364" s="240">
        <f>+'11+'!O297</f>
        <v>7</v>
      </c>
      <c r="N364" s="240">
        <f>+'11+'!P297</f>
        <v>3</v>
      </c>
      <c r="O364" s="240" t="str">
        <f>+'11+'!Q297</f>
        <v>0700000000</v>
      </c>
      <c r="P364" s="240">
        <f>+'11+'!R297</f>
        <v>0</v>
      </c>
      <c r="Q364" s="355"/>
      <c r="R364" s="356"/>
      <c r="S364" s="397">
        <f>+'11+'!U297+'11+'!U21</f>
        <v>22381.687999999998</v>
      </c>
      <c r="T364" s="399">
        <f>+'11+'!V297+'11+'!V21</f>
        <v>5452.23945</v>
      </c>
      <c r="U364" s="257">
        <f t="shared" si="5"/>
        <v>24.360269207577197</v>
      </c>
    </row>
    <row r="365" spans="1:21" s="153" customFormat="1" ht="21.75" customHeight="1" x14ac:dyDescent="0.2">
      <c r="A365" s="155"/>
      <c r="B365" s="351" t="str">
        <f>+'11+'!B298:M298</f>
        <v>подпрограмма "Развитие дополнительного образования"</v>
      </c>
      <c r="C365" s="351"/>
      <c r="D365" s="351"/>
      <c r="E365" s="351"/>
      <c r="F365" s="351"/>
      <c r="G365" s="351"/>
      <c r="H365" s="351"/>
      <c r="I365" s="351"/>
      <c r="J365" s="351"/>
      <c r="K365" s="351"/>
      <c r="L365" s="352"/>
      <c r="M365" s="240">
        <f>+'11+'!O298</f>
        <v>7</v>
      </c>
      <c r="N365" s="240">
        <f>+'11+'!P298</f>
        <v>3</v>
      </c>
      <c r="O365" s="240" t="str">
        <f>+'11+'!Q298</f>
        <v>0730000000</v>
      </c>
      <c r="P365" s="240">
        <f>+'11+'!R298</f>
        <v>0</v>
      </c>
      <c r="Q365" s="353"/>
      <c r="R365" s="354"/>
      <c r="S365" s="397">
        <f>+'11+'!U298+'11+'!U22</f>
        <v>22381.687999999998</v>
      </c>
      <c r="T365" s="399">
        <f>+'11+'!V298+'11+'!V22</f>
        <v>5452.23945</v>
      </c>
      <c r="U365" s="257">
        <f t="shared" si="5"/>
        <v>24.360269207577197</v>
      </c>
    </row>
    <row r="366" spans="1:21" s="153" customFormat="1" ht="12.75" customHeight="1" x14ac:dyDescent="0.2">
      <c r="A366" s="155"/>
      <c r="B366" s="351" t="str">
        <f>+'11+'!B299:M299</f>
        <v>Обеспечение деятельности муниципальных учреждений (оказание услуг) - средства местного бюджета</v>
      </c>
      <c r="C366" s="351"/>
      <c r="D366" s="351"/>
      <c r="E366" s="351"/>
      <c r="F366" s="351"/>
      <c r="G366" s="351"/>
      <c r="H366" s="351"/>
      <c r="I366" s="351"/>
      <c r="J366" s="351"/>
      <c r="K366" s="351"/>
      <c r="L366" s="352"/>
      <c r="M366" s="240">
        <f>+'11+'!O299</f>
        <v>7</v>
      </c>
      <c r="N366" s="240">
        <f>+'11+'!P299</f>
        <v>3</v>
      </c>
      <c r="O366" s="240" t="str">
        <f>+'11+'!Q299</f>
        <v>0730100059</v>
      </c>
      <c r="P366" s="240">
        <f>+'11+'!R299</f>
        <v>0</v>
      </c>
      <c r="Q366" s="353"/>
      <c r="R366" s="354"/>
      <c r="S366" s="397">
        <f>+'11+'!U299+'11+'!U23</f>
        <v>22381.687999999998</v>
      </c>
      <c r="T366" s="399">
        <f>+'11+'!V299+'11+'!V23</f>
        <v>5452.23945</v>
      </c>
      <c r="U366" s="257">
        <f t="shared" si="5"/>
        <v>24.360269207577197</v>
      </c>
    </row>
    <row r="367" spans="1:21" s="153" customFormat="1" ht="12.75" customHeight="1" x14ac:dyDescent="0.2">
      <c r="A367" s="155"/>
      <c r="B367" s="351" t="str">
        <f>+'11+'!B300:M300</f>
        <v>Предоставление субсидий бюджетным, автономным учреждениям и иным некоммерческим организациям</v>
      </c>
      <c r="C367" s="351"/>
      <c r="D367" s="351"/>
      <c r="E367" s="351"/>
      <c r="F367" s="351"/>
      <c r="G367" s="351"/>
      <c r="H367" s="351"/>
      <c r="I367" s="351"/>
      <c r="J367" s="351"/>
      <c r="K367" s="351"/>
      <c r="L367" s="352"/>
      <c r="M367" s="240">
        <f>+'11+'!O300</f>
        <v>7</v>
      </c>
      <c r="N367" s="240">
        <f>+'11+'!P300</f>
        <v>3</v>
      </c>
      <c r="O367" s="240" t="str">
        <f>+'11+'!Q300</f>
        <v>0730100059</v>
      </c>
      <c r="P367" s="240" t="str">
        <f>+'11+'!R300</f>
        <v>600</v>
      </c>
      <c r="Q367" s="353"/>
      <c r="R367" s="354"/>
      <c r="S367" s="397">
        <f>+'11+'!U300+'11+'!U24</f>
        <v>22381.687999999998</v>
      </c>
      <c r="T367" s="399">
        <f>+'11+'!V300+'11+'!V24</f>
        <v>5452.23945</v>
      </c>
      <c r="U367" s="257">
        <f t="shared" si="5"/>
        <v>24.360269207577197</v>
      </c>
    </row>
    <row r="368" spans="1:21" s="153" customFormat="1" ht="21.75" customHeight="1" x14ac:dyDescent="0.2">
      <c r="A368" s="155"/>
      <c r="B368" s="351" t="str">
        <f>+'11+'!B301:M301</f>
        <v>Субсидии бюджетным учреждениям</v>
      </c>
      <c r="C368" s="351"/>
      <c r="D368" s="351"/>
      <c r="E368" s="351"/>
      <c r="F368" s="351"/>
      <c r="G368" s="351"/>
      <c r="H368" s="351"/>
      <c r="I368" s="351"/>
      <c r="J368" s="351"/>
      <c r="K368" s="351"/>
      <c r="L368" s="352"/>
      <c r="M368" s="240">
        <f>+'11+'!O301</f>
        <v>7</v>
      </c>
      <c r="N368" s="240">
        <f>+'11+'!P301</f>
        <v>3</v>
      </c>
      <c r="O368" s="240" t="str">
        <f>+'11+'!Q301</f>
        <v>0730100059</v>
      </c>
      <c r="P368" s="240" t="str">
        <f>+'11+'!R301</f>
        <v>610</v>
      </c>
      <c r="Q368" s="353"/>
      <c r="R368" s="354"/>
      <c r="S368" s="397">
        <f>+'11+'!U301+'11+'!U25</f>
        <v>22381.687999999998</v>
      </c>
      <c r="T368" s="399">
        <f>+'11+'!V301+'11+'!V25</f>
        <v>5452.23945</v>
      </c>
      <c r="U368" s="257">
        <f t="shared" si="5"/>
        <v>24.360269207577197</v>
      </c>
    </row>
    <row r="369" spans="1:21" s="153" customFormat="1" ht="12.75" customHeight="1" x14ac:dyDescent="0.2">
      <c r="A369" s="155"/>
      <c r="B369" s="351" t="str">
        <f>+'11+'!B302:M302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69" s="351"/>
      <c r="D369" s="351"/>
      <c r="E369" s="351"/>
      <c r="F369" s="351"/>
      <c r="G369" s="351"/>
      <c r="H369" s="351"/>
      <c r="I369" s="351"/>
      <c r="J369" s="351"/>
      <c r="K369" s="351"/>
      <c r="L369" s="352"/>
      <c r="M369" s="240">
        <f>+'11+'!O302</f>
        <v>7</v>
      </c>
      <c r="N369" s="240">
        <f>+'11+'!P302</f>
        <v>3</v>
      </c>
      <c r="O369" s="240" t="str">
        <f>+'11+'!Q302</f>
        <v>0730100059</v>
      </c>
      <c r="P369" s="240" t="str">
        <f>+'11+'!R302</f>
        <v>611</v>
      </c>
      <c r="Q369" s="353"/>
      <c r="R369" s="354"/>
      <c r="S369" s="397">
        <f>+'11+'!U302+'11+'!U26</f>
        <v>22381.687999999998</v>
      </c>
      <c r="T369" s="399">
        <f>+'11+'!V302+'11+'!V26</f>
        <v>5452.23945</v>
      </c>
      <c r="U369" s="257">
        <f t="shared" si="5"/>
        <v>24.360269207577197</v>
      </c>
    </row>
    <row r="370" spans="1:21" s="153" customFormat="1" ht="42.75" customHeight="1" x14ac:dyDescent="0.2">
      <c r="A370" s="155"/>
      <c r="B370" s="351" t="str">
        <f>+'11+'!B303:M303</f>
        <v>Молодежная политика</v>
      </c>
      <c r="C370" s="351"/>
      <c r="D370" s="351"/>
      <c r="E370" s="351"/>
      <c r="F370" s="351"/>
      <c r="G370" s="351"/>
      <c r="H370" s="351"/>
      <c r="I370" s="351"/>
      <c r="J370" s="351"/>
      <c r="K370" s="351"/>
      <c r="L370" s="352"/>
      <c r="M370" s="240">
        <f>+'11+'!O303</f>
        <v>7</v>
      </c>
      <c r="N370" s="240">
        <f>+'11+'!P303</f>
        <v>7</v>
      </c>
      <c r="O370" s="240">
        <f>+'11+'!Q303</f>
        <v>0</v>
      </c>
      <c r="P370" s="240">
        <f>+'11+'!R303</f>
        <v>0</v>
      </c>
      <c r="Q370" s="353"/>
      <c r="R370" s="354"/>
      <c r="S370" s="397">
        <f>+'11+'!U303</f>
        <v>1230</v>
      </c>
      <c r="T370" s="399">
        <f>+'11+'!V303</f>
        <v>0</v>
      </c>
      <c r="U370" s="257">
        <f t="shared" si="5"/>
        <v>0</v>
      </c>
    </row>
    <row r="371" spans="1:21" s="153" customFormat="1" ht="12.75" customHeight="1" x14ac:dyDescent="0.25">
      <c r="A371" s="155"/>
      <c r="B371" s="351" t="str">
        <f>+'11+'!B304:M304</f>
        <v xml:space="preserve">Муниципальная программа "Развитие образования Овюрского кожууна </v>
      </c>
      <c r="C371" s="351"/>
      <c r="D371" s="351"/>
      <c r="E371" s="351"/>
      <c r="F371" s="351"/>
      <c r="G371" s="351"/>
      <c r="H371" s="351"/>
      <c r="I371" s="351"/>
      <c r="J371" s="351"/>
      <c r="K371" s="351"/>
      <c r="L371" s="352"/>
      <c r="M371" s="240">
        <f>+'11+'!O304</f>
        <v>7</v>
      </c>
      <c r="N371" s="240">
        <f>+'11+'!P304</f>
        <v>7</v>
      </c>
      <c r="O371" s="240" t="str">
        <f>+'11+'!Q304</f>
        <v>0700000000</v>
      </c>
      <c r="P371" s="240">
        <f>+'11+'!R304</f>
        <v>0</v>
      </c>
      <c r="Q371" s="355"/>
      <c r="R371" s="356"/>
      <c r="S371" s="397">
        <f>+'11+'!U304</f>
        <v>1230</v>
      </c>
      <c r="T371" s="399">
        <f>+'11+'!V304</f>
        <v>0</v>
      </c>
      <c r="U371" s="257">
        <f t="shared" si="5"/>
        <v>0</v>
      </c>
    </row>
    <row r="372" spans="1:21" s="153" customFormat="1" ht="21.75" customHeight="1" x14ac:dyDescent="0.2">
      <c r="A372" s="155"/>
      <c r="B372" s="351" t="str">
        <f>+'11+'!B305:M305</f>
        <v>Подпрограмма "Отдых и оздоровление детей"</v>
      </c>
      <c r="C372" s="351"/>
      <c r="D372" s="351"/>
      <c r="E372" s="351"/>
      <c r="F372" s="351"/>
      <c r="G372" s="351"/>
      <c r="H372" s="351"/>
      <c r="I372" s="351"/>
      <c r="J372" s="351"/>
      <c r="K372" s="351"/>
      <c r="L372" s="352"/>
      <c r="M372" s="240">
        <f>+'11+'!O305</f>
        <v>7</v>
      </c>
      <c r="N372" s="240">
        <f>+'11+'!P305</f>
        <v>7</v>
      </c>
      <c r="O372" s="240" t="str">
        <f>+'11+'!Q305</f>
        <v>0740000000</v>
      </c>
      <c r="P372" s="240">
        <f>+'11+'!R305</f>
        <v>0</v>
      </c>
      <c r="Q372" s="353"/>
      <c r="R372" s="354"/>
      <c r="S372" s="397">
        <f>+'11+'!U305</f>
        <v>1230</v>
      </c>
      <c r="T372" s="399">
        <f>+'11+'!V305</f>
        <v>0</v>
      </c>
      <c r="U372" s="257">
        <f t="shared" si="5"/>
        <v>0</v>
      </c>
    </row>
    <row r="373" spans="1:21" s="153" customFormat="1" ht="21.75" customHeight="1" x14ac:dyDescent="0.2">
      <c r="A373" s="155"/>
      <c r="B373" s="351" t="str">
        <f>+'11+'!B306:M306</f>
        <v>Мероприятия по оздоровлению детей</v>
      </c>
      <c r="C373" s="351"/>
      <c r="D373" s="351"/>
      <c r="E373" s="351"/>
      <c r="F373" s="351"/>
      <c r="G373" s="351"/>
      <c r="H373" s="351"/>
      <c r="I373" s="351"/>
      <c r="J373" s="351"/>
      <c r="K373" s="351"/>
      <c r="L373" s="352"/>
      <c r="M373" s="240">
        <f>+'11+'!O306</f>
        <v>7</v>
      </c>
      <c r="N373" s="240">
        <f>+'11+'!P306</f>
        <v>7</v>
      </c>
      <c r="O373" s="240" t="str">
        <f>+'11+'!Q306</f>
        <v>0740175040</v>
      </c>
      <c r="P373" s="240">
        <f>+'11+'!R306</f>
        <v>0</v>
      </c>
      <c r="Q373" s="353"/>
      <c r="R373" s="354"/>
      <c r="S373" s="397">
        <f>+'11+'!U306</f>
        <v>1230</v>
      </c>
      <c r="T373" s="399">
        <f>+'11+'!V306</f>
        <v>0</v>
      </c>
      <c r="U373" s="257">
        <f t="shared" si="5"/>
        <v>0</v>
      </c>
    </row>
    <row r="374" spans="1:21" s="153" customFormat="1" ht="32.25" customHeight="1" x14ac:dyDescent="0.2">
      <c r="A374" s="155"/>
      <c r="B374" s="351" t="str">
        <f>+'11+'!B307:M307</f>
        <v>Предоставление субсидий бюджетным, автономным учреждениям и иным некоммерческим организациям</v>
      </c>
      <c r="C374" s="351"/>
      <c r="D374" s="351"/>
      <c r="E374" s="351"/>
      <c r="F374" s="351"/>
      <c r="G374" s="351"/>
      <c r="H374" s="351"/>
      <c r="I374" s="351"/>
      <c r="J374" s="351"/>
      <c r="K374" s="351"/>
      <c r="L374" s="352"/>
      <c r="M374" s="240">
        <f>+'11+'!O307</f>
        <v>7</v>
      </c>
      <c r="N374" s="240">
        <f>+'11+'!P307</f>
        <v>7</v>
      </c>
      <c r="O374" s="240" t="str">
        <f>+'11+'!Q307</f>
        <v>0740175040</v>
      </c>
      <c r="P374" s="240" t="str">
        <f>+'11+'!R307</f>
        <v>600</v>
      </c>
      <c r="Q374" s="353"/>
      <c r="R374" s="354"/>
      <c r="S374" s="397">
        <f>+'11+'!U307</f>
        <v>1230</v>
      </c>
      <c r="T374" s="399">
        <f>+'11+'!V307</f>
        <v>0</v>
      </c>
      <c r="U374" s="257">
        <f t="shared" si="5"/>
        <v>0</v>
      </c>
    </row>
    <row r="375" spans="1:21" s="153" customFormat="1" ht="53.25" customHeight="1" x14ac:dyDescent="0.2">
      <c r="A375" s="155"/>
      <c r="B375" s="351" t="str">
        <f>+'11+'!B308:M308</f>
        <v>Субсидии бюджетным учреждениям</v>
      </c>
      <c r="C375" s="351"/>
      <c r="D375" s="351"/>
      <c r="E375" s="351"/>
      <c r="F375" s="351"/>
      <c r="G375" s="351"/>
      <c r="H375" s="351"/>
      <c r="I375" s="351"/>
      <c r="J375" s="351"/>
      <c r="K375" s="351"/>
      <c r="L375" s="352"/>
      <c r="M375" s="240">
        <f>+'11+'!O308</f>
        <v>7</v>
      </c>
      <c r="N375" s="240">
        <f>+'11+'!P308</f>
        <v>7</v>
      </c>
      <c r="O375" s="240" t="str">
        <f>+'11+'!Q308</f>
        <v>0740175040</v>
      </c>
      <c r="P375" s="240" t="str">
        <f>+'11+'!R308</f>
        <v>610</v>
      </c>
      <c r="Q375" s="353"/>
      <c r="R375" s="354"/>
      <c r="S375" s="397">
        <f>+'11+'!U308</f>
        <v>1230</v>
      </c>
      <c r="T375" s="399">
        <f>+'11+'!V308</f>
        <v>0</v>
      </c>
      <c r="U375" s="257">
        <f t="shared" si="5"/>
        <v>0</v>
      </c>
    </row>
    <row r="376" spans="1:21" s="153" customFormat="1" ht="21.75" customHeight="1" x14ac:dyDescent="0.2">
      <c r="A376" s="155"/>
      <c r="B376" s="351" t="str">
        <f>+'11+'!B309:M309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76" s="351"/>
      <c r="D376" s="351"/>
      <c r="E376" s="351"/>
      <c r="F376" s="351"/>
      <c r="G376" s="351"/>
      <c r="H376" s="351"/>
      <c r="I376" s="351"/>
      <c r="J376" s="351"/>
      <c r="K376" s="351"/>
      <c r="L376" s="352"/>
      <c r="M376" s="240">
        <f>+'11+'!O309</f>
        <v>7</v>
      </c>
      <c r="N376" s="240">
        <f>+'11+'!P309</f>
        <v>7</v>
      </c>
      <c r="O376" s="240" t="str">
        <f>+'11+'!Q309</f>
        <v>0740175040</v>
      </c>
      <c r="P376" s="240" t="str">
        <f>+'11+'!R309</f>
        <v>611</v>
      </c>
      <c r="Q376" s="353"/>
      <c r="R376" s="354"/>
      <c r="S376" s="397">
        <f>+'11+'!U309</f>
        <v>1230</v>
      </c>
      <c r="T376" s="399">
        <f>+'11+'!V309</f>
        <v>0</v>
      </c>
      <c r="U376" s="257">
        <f t="shared" si="5"/>
        <v>0</v>
      </c>
    </row>
    <row r="377" spans="1:21" s="153" customFormat="1" ht="21.75" customHeight="1" x14ac:dyDescent="0.2">
      <c r="A377" s="155"/>
      <c r="B377" s="351" t="str">
        <f>+'11+'!B310:M310</f>
        <v>Другие вопросы в области образования</v>
      </c>
      <c r="C377" s="351"/>
      <c r="D377" s="351"/>
      <c r="E377" s="351"/>
      <c r="F377" s="351"/>
      <c r="G377" s="351"/>
      <c r="H377" s="351"/>
      <c r="I377" s="351"/>
      <c r="J377" s="351"/>
      <c r="K377" s="351"/>
      <c r="L377" s="352"/>
      <c r="M377" s="240">
        <f>+'11+'!O310</f>
        <v>7</v>
      </c>
      <c r="N377" s="240">
        <f>+'11+'!P310</f>
        <v>9</v>
      </c>
      <c r="O377" s="240">
        <f>+'11+'!Q310</f>
        <v>0</v>
      </c>
      <c r="P377" s="240">
        <f>+'11+'!R310</f>
        <v>0</v>
      </c>
      <c r="Q377" s="353"/>
      <c r="R377" s="354"/>
      <c r="S377" s="397">
        <f>+'11+'!U310+S402+S407+S412</f>
        <v>19189.7</v>
      </c>
      <c r="T377" s="399">
        <f>+'11+'!V310+T402+T407+T412</f>
        <v>4783.25486</v>
      </c>
      <c r="U377" s="257">
        <f t="shared" si="5"/>
        <v>24.92615757411528</v>
      </c>
    </row>
    <row r="378" spans="1:21" s="153" customFormat="1" ht="32.25" customHeight="1" x14ac:dyDescent="0.2">
      <c r="A378" s="155"/>
      <c r="B378" s="351" t="str">
        <f>+'11+'!B311:M311</f>
        <v xml:space="preserve">Муниципальная программа "Развитие образования Овюрского кожууна </v>
      </c>
      <c r="C378" s="351"/>
      <c r="D378" s="351"/>
      <c r="E378" s="351"/>
      <c r="F378" s="351"/>
      <c r="G378" s="351"/>
      <c r="H378" s="351"/>
      <c r="I378" s="351"/>
      <c r="J378" s="351"/>
      <c r="K378" s="351"/>
      <c r="L378" s="352"/>
      <c r="M378" s="240">
        <f>+'11+'!O311</f>
        <v>7</v>
      </c>
      <c r="N378" s="240">
        <f>+'11+'!P311</f>
        <v>9</v>
      </c>
      <c r="O378" s="240" t="str">
        <f>+'11+'!Q311</f>
        <v>0700000000</v>
      </c>
      <c r="P378" s="240">
        <f>+'11+'!R311</f>
        <v>0</v>
      </c>
      <c r="Q378" s="353"/>
      <c r="R378" s="354"/>
      <c r="S378" s="397">
        <f>+'11+'!U311</f>
        <v>751.5</v>
      </c>
      <c r="T378" s="399">
        <f>+'11+'!V311</f>
        <v>144.49497</v>
      </c>
      <c r="U378" s="257">
        <f t="shared" si="5"/>
        <v>19.227540918163673</v>
      </c>
    </row>
    <row r="379" spans="1:21" s="153" customFormat="1" ht="21.75" customHeight="1" x14ac:dyDescent="0.2">
      <c r="A379" s="155"/>
      <c r="B379" s="351" t="str">
        <f>+'11+'!B312:M312</f>
        <v>подпрограмма "Обеспечение реализации муниципальной программы и прочие мероприятия в сфере образования"</v>
      </c>
      <c r="C379" s="351"/>
      <c r="D379" s="351"/>
      <c r="E379" s="351"/>
      <c r="F379" s="351"/>
      <c r="G379" s="351"/>
      <c r="H379" s="351"/>
      <c r="I379" s="351"/>
      <c r="J379" s="351"/>
      <c r="K379" s="351"/>
      <c r="L379" s="352"/>
      <c r="M379" s="240">
        <f>+'11+'!O312</f>
        <v>7</v>
      </c>
      <c r="N379" s="240">
        <f>+'11+'!P312</f>
        <v>9</v>
      </c>
      <c r="O379" s="240" t="str">
        <f>+'11+'!Q312</f>
        <v>0760000000</v>
      </c>
      <c r="P379" s="240">
        <f>+'11+'!R312</f>
        <v>0</v>
      </c>
      <c r="Q379" s="353"/>
      <c r="R379" s="354"/>
      <c r="S379" s="397">
        <f>+'11+'!U312</f>
        <v>751.5</v>
      </c>
      <c r="T379" s="399">
        <f>+'11+'!V312</f>
        <v>144.49497</v>
      </c>
      <c r="U379" s="257">
        <f t="shared" si="5"/>
        <v>19.227540918163673</v>
      </c>
    </row>
    <row r="380" spans="1:21" s="153" customFormat="1" ht="21.75" customHeight="1" x14ac:dyDescent="0.2">
      <c r="A380" s="155"/>
      <c r="B380" s="351" t="str">
        <f>+'11+'!B313:M313</f>
        <v>Руководство и управление в сфере установленных функций органов государственной власти Республики Тыва</v>
      </c>
      <c r="C380" s="351"/>
      <c r="D380" s="351"/>
      <c r="E380" s="351"/>
      <c r="F380" s="351"/>
      <c r="G380" s="351"/>
      <c r="H380" s="351"/>
      <c r="I380" s="351"/>
      <c r="J380" s="351"/>
      <c r="K380" s="351"/>
      <c r="L380" s="352"/>
      <c r="M380" s="240">
        <f>+'11+'!O313</f>
        <v>7</v>
      </c>
      <c r="N380" s="240">
        <f>+'11+'!P313</f>
        <v>9</v>
      </c>
      <c r="O380" s="240" t="str">
        <f>+'11+'!Q313</f>
        <v>0760120419</v>
      </c>
      <c r="P380" s="240">
        <f>+'11+'!R313</f>
        <v>0</v>
      </c>
      <c r="Q380" s="353"/>
      <c r="R380" s="354"/>
      <c r="S380" s="397">
        <f>+'11+'!U313</f>
        <v>751.5</v>
      </c>
      <c r="T380" s="399">
        <f>+'11+'!V313</f>
        <v>144.49497</v>
      </c>
      <c r="U380" s="257">
        <f t="shared" si="5"/>
        <v>19.227540918163673</v>
      </c>
    </row>
    <row r="381" spans="1:21" s="153" customFormat="1" ht="21.75" customHeight="1" x14ac:dyDescent="0.2">
      <c r="A381" s="155"/>
      <c r="B381" s="351" t="str">
        <f>+'11+'!B314:M314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81" s="351"/>
      <c r="D381" s="351"/>
      <c r="E381" s="351"/>
      <c r="F381" s="351"/>
      <c r="G381" s="351"/>
      <c r="H381" s="351"/>
      <c r="I381" s="351"/>
      <c r="J381" s="351"/>
      <c r="K381" s="351"/>
      <c r="L381" s="352"/>
      <c r="M381" s="240">
        <f>+'11+'!O314</f>
        <v>7</v>
      </c>
      <c r="N381" s="240">
        <f>+'11+'!P314</f>
        <v>9</v>
      </c>
      <c r="O381" s="240" t="str">
        <f>+'11+'!Q314</f>
        <v>0760120419</v>
      </c>
      <c r="P381" s="240" t="str">
        <f>+'11+'!R314</f>
        <v>100</v>
      </c>
      <c r="Q381" s="353"/>
      <c r="R381" s="354"/>
      <c r="S381" s="397">
        <f>+'11+'!U314</f>
        <v>751.5</v>
      </c>
      <c r="T381" s="399">
        <f>+'11+'!V314</f>
        <v>144.49497</v>
      </c>
      <c r="U381" s="257">
        <f t="shared" si="5"/>
        <v>19.227540918163673</v>
      </c>
    </row>
    <row r="382" spans="1:21" s="153" customFormat="1" ht="53.25" customHeight="1" x14ac:dyDescent="0.2">
      <c r="A382" s="155"/>
      <c r="B382" s="351" t="str">
        <f>+'11+'!B315:M315</f>
        <v>Расходы на выплаты персоналу государственных (муниципальных) органов</v>
      </c>
      <c r="C382" s="351"/>
      <c r="D382" s="351"/>
      <c r="E382" s="351"/>
      <c r="F382" s="351"/>
      <c r="G382" s="351"/>
      <c r="H382" s="351"/>
      <c r="I382" s="351"/>
      <c r="J382" s="351"/>
      <c r="K382" s="351"/>
      <c r="L382" s="352"/>
      <c r="M382" s="240">
        <f>+'11+'!O315</f>
        <v>7</v>
      </c>
      <c r="N382" s="240">
        <f>+'11+'!P315</f>
        <v>9</v>
      </c>
      <c r="O382" s="240" t="str">
        <f>+'11+'!Q315</f>
        <v>0760120419</v>
      </c>
      <c r="P382" s="240" t="str">
        <f>+'11+'!R315</f>
        <v>120</v>
      </c>
      <c r="Q382" s="353"/>
      <c r="R382" s="354"/>
      <c r="S382" s="397">
        <f>+'11+'!U315</f>
        <v>751.5</v>
      </c>
      <c r="T382" s="399">
        <f>+'11+'!V315</f>
        <v>144.49497</v>
      </c>
      <c r="U382" s="257">
        <f t="shared" si="5"/>
        <v>19.227540918163673</v>
      </c>
    </row>
    <row r="383" spans="1:21" s="153" customFormat="1" ht="12.75" customHeight="1" x14ac:dyDescent="0.2">
      <c r="A383" s="155"/>
      <c r="B383" s="351" t="str">
        <f>+'11+'!B316:M316</f>
        <v>Фонд оплаты труда государственных (муниципальных) органов</v>
      </c>
      <c r="C383" s="351"/>
      <c r="D383" s="351"/>
      <c r="E383" s="351"/>
      <c r="F383" s="351"/>
      <c r="G383" s="351"/>
      <c r="H383" s="351"/>
      <c r="I383" s="351"/>
      <c r="J383" s="351"/>
      <c r="K383" s="351"/>
      <c r="L383" s="352"/>
      <c r="M383" s="240">
        <f>+'11+'!O316</f>
        <v>7</v>
      </c>
      <c r="N383" s="240">
        <f>+'11+'!P316</f>
        <v>9</v>
      </c>
      <c r="O383" s="240" t="str">
        <f>+'11+'!Q316</f>
        <v>0760120419</v>
      </c>
      <c r="P383" s="240" t="str">
        <f>+'11+'!R316</f>
        <v>121</v>
      </c>
      <c r="Q383" s="353"/>
      <c r="R383" s="354"/>
      <c r="S383" s="397">
        <f>+'11+'!U316</f>
        <v>577.18899999999996</v>
      </c>
      <c r="T383" s="399">
        <f>+'11+'!V316</f>
        <v>110.97924</v>
      </c>
      <c r="U383" s="257">
        <f t="shared" si="5"/>
        <v>19.227538986363221</v>
      </c>
    </row>
    <row r="384" spans="1:21" s="153" customFormat="1" ht="12.75" customHeight="1" x14ac:dyDescent="0.2">
      <c r="A384" s="155"/>
      <c r="B384" s="351" t="str">
        <f>+'11+'!B317:M317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384" s="351"/>
      <c r="D384" s="351"/>
      <c r="E384" s="351"/>
      <c r="F384" s="351"/>
      <c r="G384" s="351"/>
      <c r="H384" s="351"/>
      <c r="I384" s="351"/>
      <c r="J384" s="351"/>
      <c r="K384" s="351"/>
      <c r="L384" s="352"/>
      <c r="M384" s="240">
        <f>+'11+'!O317</f>
        <v>7</v>
      </c>
      <c r="N384" s="240">
        <f>+'11+'!P317</f>
        <v>9</v>
      </c>
      <c r="O384" s="240" t="str">
        <f>+'11+'!Q317</f>
        <v>0760120419</v>
      </c>
      <c r="P384" s="240" t="str">
        <f>+'11+'!R317</f>
        <v>129</v>
      </c>
      <c r="Q384" s="353"/>
      <c r="R384" s="354"/>
      <c r="S384" s="397">
        <f>+'11+'!U317</f>
        <v>174.31100000000001</v>
      </c>
      <c r="T384" s="399">
        <f>+'11+'!V317</f>
        <v>33.515729999999998</v>
      </c>
      <c r="U384" s="257">
        <f t="shared" si="5"/>
        <v>19.227547314856778</v>
      </c>
    </row>
    <row r="385" spans="1:21" s="153" customFormat="1" ht="32.25" customHeight="1" x14ac:dyDescent="0.2">
      <c r="A385" s="155"/>
      <c r="B385" s="351" t="str">
        <f>+'11+'!B318:M318</f>
        <v xml:space="preserve">Муниципальная программа "Развитие образования Овюрского кожууна </v>
      </c>
      <c r="C385" s="351"/>
      <c r="D385" s="351"/>
      <c r="E385" s="351"/>
      <c r="F385" s="351"/>
      <c r="G385" s="351"/>
      <c r="H385" s="351"/>
      <c r="I385" s="351"/>
      <c r="J385" s="351"/>
      <c r="K385" s="351"/>
      <c r="L385" s="352"/>
      <c r="M385" s="240">
        <f>+'11+'!O318</f>
        <v>7</v>
      </c>
      <c r="N385" s="240">
        <f>+'11+'!P318</f>
        <v>9</v>
      </c>
      <c r="O385" s="240" t="str">
        <f>+'11+'!Q318</f>
        <v>0700000000</v>
      </c>
      <c r="P385" s="240">
        <f>+'11+'!R318</f>
        <v>0</v>
      </c>
      <c r="Q385" s="353"/>
      <c r="R385" s="354"/>
      <c r="S385" s="397">
        <f>+'11+'!U318</f>
        <v>17851.8</v>
      </c>
      <c r="T385" s="399">
        <f>+'11+'!V318</f>
        <v>4552.8689400000003</v>
      </c>
      <c r="U385" s="257">
        <f t="shared" si="5"/>
        <v>25.50369677007361</v>
      </c>
    </row>
    <row r="386" spans="1:21" s="153" customFormat="1" ht="21.75" customHeight="1" x14ac:dyDescent="0.2">
      <c r="A386" s="155"/>
      <c r="B386" s="351" t="str">
        <f>+'11+'!B319:M319</f>
        <v>подпрограмма "Обеспечение реализации муниципальной программы и прочие мероприятия в сфере образования"</v>
      </c>
      <c r="C386" s="351"/>
      <c r="D386" s="351"/>
      <c r="E386" s="351"/>
      <c r="F386" s="351"/>
      <c r="G386" s="351"/>
      <c r="H386" s="351"/>
      <c r="I386" s="351"/>
      <c r="J386" s="351"/>
      <c r="K386" s="351"/>
      <c r="L386" s="352"/>
      <c r="M386" s="240">
        <f>+'11+'!O319</f>
        <v>7</v>
      </c>
      <c r="N386" s="240">
        <f>+'11+'!P319</f>
        <v>9</v>
      </c>
      <c r="O386" s="240" t="str">
        <f>+'11+'!Q319</f>
        <v>0760000000</v>
      </c>
      <c r="P386" s="240">
        <f>+'11+'!R319</f>
        <v>0</v>
      </c>
      <c r="Q386" s="353"/>
      <c r="R386" s="354"/>
      <c r="S386" s="397">
        <f>+'11+'!U319</f>
        <v>17851.8</v>
      </c>
      <c r="T386" s="399">
        <f>+'11+'!V319</f>
        <v>4552.8689400000003</v>
      </c>
      <c r="U386" s="257">
        <f t="shared" si="5"/>
        <v>25.50369677007361</v>
      </c>
    </row>
    <row r="387" spans="1:21" s="153" customFormat="1" ht="21.75" customHeight="1" x14ac:dyDescent="0.2">
      <c r="A387" s="155"/>
      <c r="B387" s="351" t="str">
        <f>+'11+'!B320:M320</f>
        <v>Обеспечение деятельности органов местного самоуправления</v>
      </c>
      <c r="C387" s="351"/>
      <c r="D387" s="351"/>
      <c r="E387" s="351"/>
      <c r="F387" s="351"/>
      <c r="G387" s="351"/>
      <c r="H387" s="351"/>
      <c r="I387" s="351"/>
      <c r="J387" s="351"/>
      <c r="K387" s="351"/>
      <c r="L387" s="352"/>
      <c r="M387" s="240">
        <f>+'11+'!O320</f>
        <v>7</v>
      </c>
      <c r="N387" s="240">
        <f>+'11+'!P320</f>
        <v>9</v>
      </c>
      <c r="O387" s="240" t="str">
        <f>+'11+'!Q320</f>
        <v>0760200019</v>
      </c>
      <c r="P387" s="240">
        <f>+'11+'!R320</f>
        <v>0</v>
      </c>
      <c r="Q387" s="353"/>
      <c r="R387" s="354"/>
      <c r="S387" s="397">
        <f>+'11+'!U320</f>
        <v>17851.8</v>
      </c>
      <c r="T387" s="399">
        <f>+'11+'!V320</f>
        <v>4552.8689400000003</v>
      </c>
      <c r="U387" s="257">
        <f t="shared" si="5"/>
        <v>25.50369677007361</v>
      </c>
    </row>
    <row r="388" spans="1:21" s="153" customFormat="1" ht="21.75" customHeight="1" x14ac:dyDescent="0.2">
      <c r="A388" s="155"/>
      <c r="B388" s="351" t="str">
        <f>+'11+'!B321:M321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88" s="351"/>
      <c r="D388" s="351"/>
      <c r="E388" s="351"/>
      <c r="F388" s="351"/>
      <c r="G388" s="351"/>
      <c r="H388" s="351"/>
      <c r="I388" s="351"/>
      <c r="J388" s="351"/>
      <c r="K388" s="351"/>
      <c r="L388" s="352"/>
      <c r="M388" s="240">
        <f>+'11+'!O321</f>
        <v>7</v>
      </c>
      <c r="N388" s="240">
        <f>+'11+'!P321</f>
        <v>9</v>
      </c>
      <c r="O388" s="240" t="str">
        <f>+'11+'!Q321</f>
        <v>0760200019</v>
      </c>
      <c r="P388" s="240" t="str">
        <f>+'11+'!R321</f>
        <v>100</v>
      </c>
      <c r="Q388" s="353"/>
      <c r="R388" s="354"/>
      <c r="S388" s="397">
        <f>+'11+'!U321</f>
        <v>16281.6</v>
      </c>
      <c r="T388" s="399">
        <f>+'11+'!V321</f>
        <v>4094.57591</v>
      </c>
      <c r="U388" s="257">
        <f t="shared" si="5"/>
        <v>25.148486082448901</v>
      </c>
    </row>
    <row r="389" spans="1:21" s="153" customFormat="1" ht="12.75" customHeight="1" x14ac:dyDescent="0.2">
      <c r="A389" s="155"/>
      <c r="B389" s="351" t="str">
        <f>+'11+'!B322:M322</f>
        <v>Расходы на выплаты персоналу казенных учреждений</v>
      </c>
      <c r="C389" s="351"/>
      <c r="D389" s="351"/>
      <c r="E389" s="351"/>
      <c r="F389" s="351"/>
      <c r="G389" s="351"/>
      <c r="H389" s="351"/>
      <c r="I389" s="351"/>
      <c r="J389" s="351"/>
      <c r="K389" s="351"/>
      <c r="L389" s="352"/>
      <c r="M389" s="240">
        <f>+'11+'!O322</f>
        <v>7</v>
      </c>
      <c r="N389" s="240">
        <f>+'11+'!P322</f>
        <v>9</v>
      </c>
      <c r="O389" s="240" t="str">
        <f>+'11+'!Q322</f>
        <v>0760200019</v>
      </c>
      <c r="P389" s="240" t="str">
        <f>+'11+'!R322</f>
        <v>110</v>
      </c>
      <c r="Q389" s="353"/>
      <c r="R389" s="354"/>
      <c r="S389" s="397">
        <f>+'11+'!U322</f>
        <v>16281.6</v>
      </c>
      <c r="T389" s="399">
        <f>+'11+'!V322</f>
        <v>4094.57591</v>
      </c>
      <c r="U389" s="257">
        <f t="shared" si="5"/>
        <v>25.148486082448901</v>
      </c>
    </row>
    <row r="390" spans="1:21" s="153" customFormat="1" ht="12.75" customHeight="1" x14ac:dyDescent="0.2">
      <c r="A390" s="155"/>
      <c r="B390" s="351" t="str">
        <f>+'11+'!B323:M323</f>
        <v>Фонд оплаты труда учреждений</v>
      </c>
      <c r="C390" s="351"/>
      <c r="D390" s="351"/>
      <c r="E390" s="351"/>
      <c r="F390" s="351"/>
      <c r="G390" s="351"/>
      <c r="H390" s="351"/>
      <c r="I390" s="351"/>
      <c r="J390" s="351"/>
      <c r="K390" s="351"/>
      <c r="L390" s="352"/>
      <c r="M390" s="240">
        <f>+'11+'!O323</f>
        <v>7</v>
      </c>
      <c r="N390" s="240">
        <f>+'11+'!P323</f>
        <v>9</v>
      </c>
      <c r="O390" s="240" t="str">
        <f>+'11+'!Q323</f>
        <v>0760200019</v>
      </c>
      <c r="P390" s="240" t="str">
        <f>+'11+'!R323</f>
        <v>111</v>
      </c>
      <c r="Q390" s="353"/>
      <c r="R390" s="354"/>
      <c r="S390" s="397">
        <f>+'11+'!U323</f>
        <v>12505.069</v>
      </c>
      <c r="T390" s="399">
        <f>+'11+'!V323</f>
        <v>3151.61</v>
      </c>
      <c r="U390" s="257">
        <f t="shared" si="5"/>
        <v>25.202659817390856</v>
      </c>
    </row>
    <row r="391" spans="1:21" s="153" customFormat="1" ht="12.75" customHeight="1" x14ac:dyDescent="0.2">
      <c r="A391" s="155"/>
      <c r="B391" s="351" t="str">
        <f>+'11+'!B324:M324</f>
        <v>Взносы по обязательному социальному страхованию на выплаты по оплате труда работников и иные выплаты работникам учреждений</v>
      </c>
      <c r="C391" s="351"/>
      <c r="D391" s="351"/>
      <c r="E391" s="351"/>
      <c r="F391" s="351"/>
      <c r="G391" s="351"/>
      <c r="H391" s="351"/>
      <c r="I391" s="351"/>
      <c r="J391" s="351"/>
      <c r="K391" s="351"/>
      <c r="L391" s="352"/>
      <c r="M391" s="240">
        <f>+'11+'!O324</f>
        <v>7</v>
      </c>
      <c r="N391" s="240">
        <f>+'11+'!P324</f>
        <v>9</v>
      </c>
      <c r="O391" s="240" t="str">
        <f>+'11+'!Q324</f>
        <v>0760200019</v>
      </c>
      <c r="P391" s="240" t="str">
        <f>+'11+'!R324</f>
        <v>119</v>
      </c>
      <c r="Q391" s="353"/>
      <c r="R391" s="354"/>
      <c r="S391" s="397">
        <f>+'11+'!U324</f>
        <v>3776.5309999999999</v>
      </c>
      <c r="T391" s="399">
        <f>+'11+'!V324</f>
        <v>942.96591000000001</v>
      </c>
      <c r="U391" s="257">
        <f t="shared" si="5"/>
        <v>24.969102861859206</v>
      </c>
    </row>
    <row r="392" spans="1:21" s="153" customFormat="1" ht="21.75" customHeight="1" x14ac:dyDescent="0.2">
      <c r="A392" s="155"/>
      <c r="B392" s="351" t="str">
        <f>+'11+'!B325:M325</f>
        <v>Закупка товаров, работ и услуг для обеспечения государственных (муниципальных) нужд</v>
      </c>
      <c r="C392" s="351"/>
      <c r="D392" s="351"/>
      <c r="E392" s="351"/>
      <c r="F392" s="351"/>
      <c r="G392" s="351"/>
      <c r="H392" s="351"/>
      <c r="I392" s="351"/>
      <c r="J392" s="351"/>
      <c r="K392" s="351"/>
      <c r="L392" s="352"/>
      <c r="M392" s="240">
        <f>+'11+'!O325</f>
        <v>7</v>
      </c>
      <c r="N392" s="240">
        <f>+'11+'!P325</f>
        <v>9</v>
      </c>
      <c r="O392" s="240" t="str">
        <f>+'11+'!Q325</f>
        <v>0760200019</v>
      </c>
      <c r="P392" s="240" t="str">
        <f>+'11+'!R325</f>
        <v>200</v>
      </c>
      <c r="Q392" s="353"/>
      <c r="R392" s="354"/>
      <c r="S392" s="397">
        <f>+'11+'!U325</f>
        <v>1520.2</v>
      </c>
      <c r="T392" s="399">
        <f>+'11+'!V325</f>
        <v>444.65643</v>
      </c>
      <c r="U392" s="257">
        <f t="shared" si="5"/>
        <v>29.24986383370609</v>
      </c>
    </row>
    <row r="393" spans="1:21" s="153" customFormat="1" ht="12.75" customHeight="1" x14ac:dyDescent="0.2">
      <c r="A393" s="155"/>
      <c r="B393" s="351" t="str">
        <f>+'11+'!B326:M326</f>
        <v>Иные закупки товаров, работ и услуг для обеспечения государственных (муниципальных) нужд</v>
      </c>
      <c r="C393" s="351"/>
      <c r="D393" s="351"/>
      <c r="E393" s="351"/>
      <c r="F393" s="351"/>
      <c r="G393" s="351"/>
      <c r="H393" s="351"/>
      <c r="I393" s="351"/>
      <c r="J393" s="351"/>
      <c r="K393" s="351"/>
      <c r="L393" s="352"/>
      <c r="M393" s="240">
        <f>+'11+'!O326</f>
        <v>7</v>
      </c>
      <c r="N393" s="240">
        <f>+'11+'!P326</f>
        <v>9</v>
      </c>
      <c r="O393" s="240" t="str">
        <f>+'11+'!Q326</f>
        <v>0760200019</v>
      </c>
      <c r="P393" s="240" t="str">
        <f>+'11+'!R326</f>
        <v>240</v>
      </c>
      <c r="Q393" s="353"/>
      <c r="R393" s="354"/>
      <c r="S393" s="397">
        <f>+'11+'!U326</f>
        <v>1520.2</v>
      </c>
      <c r="T393" s="399">
        <f>+'11+'!V326</f>
        <v>444.65643</v>
      </c>
      <c r="U393" s="257">
        <f t="shared" si="5"/>
        <v>29.24986383370609</v>
      </c>
    </row>
    <row r="394" spans="1:21" s="153" customFormat="1" ht="12.75" customHeight="1" x14ac:dyDescent="0.2">
      <c r="A394" s="155"/>
      <c r="B394" s="351" t="str">
        <f>+'11+'!B327:M327</f>
        <v>Закупка товаров, работ, услуг в сфере информационно-коммуникационных технологий</v>
      </c>
      <c r="C394" s="351"/>
      <c r="D394" s="351"/>
      <c r="E394" s="351"/>
      <c r="F394" s="351"/>
      <c r="G394" s="351"/>
      <c r="H394" s="351"/>
      <c r="I394" s="351"/>
      <c r="J394" s="351"/>
      <c r="K394" s="351"/>
      <c r="L394" s="352"/>
      <c r="M394" s="240">
        <f>+'11+'!O327</f>
        <v>7</v>
      </c>
      <c r="N394" s="240">
        <f>+'11+'!P327</f>
        <v>9</v>
      </c>
      <c r="O394" s="240" t="str">
        <f>+'11+'!Q327</f>
        <v>0760200019</v>
      </c>
      <c r="P394" s="240" t="str">
        <f>+'11+'!R327</f>
        <v>242</v>
      </c>
      <c r="Q394" s="353"/>
      <c r="R394" s="354"/>
      <c r="S394" s="397">
        <f>+'11+'!U327</f>
        <v>310.3</v>
      </c>
      <c r="T394" s="399">
        <f>+'11+'!V327</f>
        <v>177.8295</v>
      </c>
      <c r="U394" s="257">
        <f t="shared" si="5"/>
        <v>57.308894618111509</v>
      </c>
    </row>
    <row r="395" spans="1:21" s="153" customFormat="1" ht="32.25" customHeight="1" x14ac:dyDescent="0.2">
      <c r="A395" s="155"/>
      <c r="B395" s="351" t="str">
        <f>+'11+'!B328:M328</f>
        <v>Прочая закупка товаров, работ и услуг</v>
      </c>
      <c r="C395" s="351"/>
      <c r="D395" s="351"/>
      <c r="E395" s="351"/>
      <c r="F395" s="351"/>
      <c r="G395" s="351"/>
      <c r="H395" s="351"/>
      <c r="I395" s="351"/>
      <c r="J395" s="351"/>
      <c r="K395" s="351"/>
      <c r="L395" s="352"/>
      <c r="M395" s="240">
        <f>+'11+'!O328</f>
        <v>7</v>
      </c>
      <c r="N395" s="240">
        <f>+'11+'!P328</f>
        <v>9</v>
      </c>
      <c r="O395" s="240" t="str">
        <f>+'11+'!Q328</f>
        <v>0760200019</v>
      </c>
      <c r="P395" s="240" t="str">
        <f>+'11+'!R328</f>
        <v>244</v>
      </c>
      <c r="Q395" s="353"/>
      <c r="R395" s="354"/>
      <c r="S395" s="397">
        <f>+'11+'!U328</f>
        <v>1209.9000000000001</v>
      </c>
      <c r="T395" s="399">
        <f>+'11+'!V328</f>
        <v>246.4512</v>
      </c>
      <c r="U395" s="257">
        <f t="shared" si="5"/>
        <v>20.369551202578723</v>
      </c>
    </row>
    <row r="396" spans="1:21" s="153" customFormat="1" ht="32.25" customHeight="1" x14ac:dyDescent="0.2">
      <c r="A396" s="155"/>
      <c r="B396" s="351" t="str">
        <f>+'11+'!B329:M329</f>
        <v>Расходы по коммунальным услугам</v>
      </c>
      <c r="C396" s="351"/>
      <c r="D396" s="351"/>
      <c r="E396" s="351"/>
      <c r="F396" s="351"/>
      <c r="G396" s="351"/>
      <c r="H396" s="351"/>
      <c r="I396" s="351"/>
      <c r="J396" s="351"/>
      <c r="K396" s="351"/>
      <c r="L396" s="352"/>
      <c r="M396" s="240">
        <f>+'11+'!O329</f>
        <v>7</v>
      </c>
      <c r="N396" s="240">
        <f>+'11+'!P329</f>
        <v>9</v>
      </c>
      <c r="O396" s="240" t="str">
        <f>+'11+'!Q329</f>
        <v>0760200019</v>
      </c>
      <c r="P396" s="240" t="str">
        <f>+'11+'!R329</f>
        <v>247</v>
      </c>
      <c r="Q396" s="353"/>
      <c r="R396" s="354"/>
      <c r="S396" s="397">
        <f>+'11+'!U329</f>
        <v>0</v>
      </c>
      <c r="T396" s="399">
        <f>+'11+'!V329</f>
        <v>20.375730000000001</v>
      </c>
      <c r="U396" s="257" t="e">
        <f t="shared" si="5"/>
        <v>#DIV/0!</v>
      </c>
    </row>
    <row r="397" spans="1:21" s="153" customFormat="1" ht="21.75" customHeight="1" x14ac:dyDescent="0.2">
      <c r="A397" s="155"/>
      <c r="B397" s="351" t="str">
        <f>+'11+'!B330:M330</f>
        <v>Иные бюджетные ассигнования</v>
      </c>
      <c r="C397" s="351"/>
      <c r="D397" s="351"/>
      <c r="E397" s="351"/>
      <c r="F397" s="351"/>
      <c r="G397" s="351"/>
      <c r="H397" s="351"/>
      <c r="I397" s="351"/>
      <c r="J397" s="351"/>
      <c r="K397" s="351"/>
      <c r="L397" s="352"/>
      <c r="M397" s="240">
        <f>+'11+'!O330</f>
        <v>7</v>
      </c>
      <c r="N397" s="240">
        <f>+'11+'!P330</f>
        <v>9</v>
      </c>
      <c r="O397" s="240" t="str">
        <f>+'11+'!Q330</f>
        <v>0760200019</v>
      </c>
      <c r="P397" s="240" t="str">
        <f>+'11+'!R330</f>
        <v>800</v>
      </c>
      <c r="Q397" s="353"/>
      <c r="R397" s="354"/>
      <c r="S397" s="397">
        <f>+'11+'!U330</f>
        <v>50</v>
      </c>
      <c r="T397" s="399">
        <f>+'11+'!V330</f>
        <v>13.636599999999998</v>
      </c>
      <c r="U397" s="257">
        <f t="shared" si="5"/>
        <v>27.273199999999996</v>
      </c>
    </row>
    <row r="398" spans="1:21" s="153" customFormat="1" ht="21.75" customHeight="1" x14ac:dyDescent="0.2">
      <c r="A398" s="155"/>
      <c r="B398" s="351" t="str">
        <f>+'11+'!B331:M331</f>
        <v>Уплата налогов, сборов и иных платежей</v>
      </c>
      <c r="C398" s="351"/>
      <c r="D398" s="351"/>
      <c r="E398" s="351"/>
      <c r="F398" s="351"/>
      <c r="G398" s="351"/>
      <c r="H398" s="351"/>
      <c r="I398" s="351"/>
      <c r="J398" s="351"/>
      <c r="K398" s="351"/>
      <c r="L398" s="352"/>
      <c r="M398" s="240">
        <f>+'11+'!O331</f>
        <v>7</v>
      </c>
      <c r="N398" s="240">
        <f>+'11+'!P331</f>
        <v>9</v>
      </c>
      <c r="O398" s="240" t="str">
        <f>+'11+'!Q331</f>
        <v>0760200019</v>
      </c>
      <c r="P398" s="240" t="str">
        <f>+'11+'!R331</f>
        <v>850</v>
      </c>
      <c r="Q398" s="353"/>
      <c r="R398" s="354"/>
      <c r="S398" s="397">
        <f>+'11+'!U331</f>
        <v>50</v>
      </c>
      <c r="T398" s="399">
        <f>+'11+'!V331</f>
        <v>13.636599999999998</v>
      </c>
      <c r="U398" s="257">
        <f t="shared" si="5"/>
        <v>27.273199999999996</v>
      </c>
    </row>
    <row r="399" spans="1:21" s="153" customFormat="1" ht="12.75" customHeight="1" x14ac:dyDescent="0.2">
      <c r="A399" s="155"/>
      <c r="B399" s="351" t="str">
        <f>+'11+'!B332:M332</f>
        <v>Уплата налога на имущество организаций и земельного налога</v>
      </c>
      <c r="C399" s="351"/>
      <c r="D399" s="351"/>
      <c r="E399" s="351"/>
      <c r="F399" s="351"/>
      <c r="G399" s="351"/>
      <c r="H399" s="351"/>
      <c r="I399" s="351"/>
      <c r="J399" s="351"/>
      <c r="K399" s="351"/>
      <c r="L399" s="352"/>
      <c r="M399" s="240">
        <f>+'11+'!O332</f>
        <v>7</v>
      </c>
      <c r="N399" s="240">
        <f>+'11+'!P332</f>
        <v>9</v>
      </c>
      <c r="O399" s="240" t="str">
        <f>+'11+'!Q332</f>
        <v>0760200019</v>
      </c>
      <c r="P399" s="240" t="str">
        <f>+'11+'!R332</f>
        <v>851</v>
      </c>
      <c r="Q399" s="353"/>
      <c r="R399" s="354"/>
      <c r="S399" s="397">
        <f>+'11+'!U332</f>
        <v>37</v>
      </c>
      <c r="T399" s="399">
        <f>+'11+'!V332</f>
        <v>4.0019999999999998</v>
      </c>
      <c r="U399" s="257">
        <f t="shared" si="5"/>
        <v>10.816216216216215</v>
      </c>
    </row>
    <row r="400" spans="1:21" s="153" customFormat="1" ht="32.25" customHeight="1" x14ac:dyDescent="0.2">
      <c r="A400" s="155"/>
      <c r="B400" s="351" t="str">
        <f>+'11+'!B333:M333</f>
        <v>Уплата прочих налогов, сборов</v>
      </c>
      <c r="C400" s="351"/>
      <c r="D400" s="351"/>
      <c r="E400" s="351"/>
      <c r="F400" s="351"/>
      <c r="G400" s="351"/>
      <c r="H400" s="351"/>
      <c r="I400" s="351"/>
      <c r="J400" s="351"/>
      <c r="K400" s="351"/>
      <c r="L400" s="352"/>
      <c r="M400" s="240">
        <f>+'11+'!O333</f>
        <v>7</v>
      </c>
      <c r="N400" s="240">
        <f>+'11+'!P333</f>
        <v>9</v>
      </c>
      <c r="O400" s="240" t="str">
        <f>+'11+'!Q333</f>
        <v>0760200019</v>
      </c>
      <c r="P400" s="240" t="str">
        <f>+'11+'!R333</f>
        <v>852</v>
      </c>
      <c r="Q400" s="353"/>
      <c r="R400" s="354"/>
      <c r="S400" s="397">
        <f>+'11+'!U333</f>
        <v>6</v>
      </c>
      <c r="T400" s="399">
        <f>+'11+'!V333</f>
        <v>6</v>
      </c>
      <c r="U400" s="257">
        <f t="shared" si="5"/>
        <v>100</v>
      </c>
    </row>
    <row r="401" spans="1:21" s="153" customFormat="1" ht="21.75" customHeight="1" x14ac:dyDescent="0.2">
      <c r="A401" s="155"/>
      <c r="B401" s="351" t="str">
        <f>+'11+'!B334:M334</f>
        <v>Уплата иных платежей</v>
      </c>
      <c r="C401" s="351"/>
      <c r="D401" s="351"/>
      <c r="E401" s="351"/>
      <c r="F401" s="351"/>
      <c r="G401" s="351"/>
      <c r="H401" s="351"/>
      <c r="I401" s="351"/>
      <c r="J401" s="351"/>
      <c r="K401" s="351"/>
      <c r="L401" s="352"/>
      <c r="M401" s="240">
        <f>+'11+'!O334</f>
        <v>7</v>
      </c>
      <c r="N401" s="240">
        <f>+'11+'!P334</f>
        <v>9</v>
      </c>
      <c r="O401" s="240" t="str">
        <f>+'11+'!Q334</f>
        <v>0760200019</v>
      </c>
      <c r="P401" s="240" t="str">
        <f>+'11+'!R334</f>
        <v>853</v>
      </c>
      <c r="Q401" s="353"/>
      <c r="R401" s="354"/>
      <c r="S401" s="397">
        <f>+'11+'!U334</f>
        <v>7</v>
      </c>
      <c r="T401" s="399">
        <f>+'11+'!V334</f>
        <v>3.6345999999999998</v>
      </c>
      <c r="U401" s="257">
        <f t="shared" si="5"/>
        <v>51.92285714285714</v>
      </c>
    </row>
    <row r="402" spans="1:21" s="153" customFormat="1" ht="21.75" customHeight="1" x14ac:dyDescent="0.2">
      <c r="A402" s="155"/>
      <c r="B402" s="351" t="str">
        <f>+'11+'!B592:M592</f>
        <v>Муниципальная программа "Профилактика безнадзорности и правонарушений несовершеннолетних в Овюрском кожууне на 2021-2023 годы"</v>
      </c>
      <c r="C402" s="351"/>
      <c r="D402" s="351"/>
      <c r="E402" s="351"/>
      <c r="F402" s="351"/>
      <c r="G402" s="351"/>
      <c r="H402" s="351"/>
      <c r="I402" s="351"/>
      <c r="J402" s="351"/>
      <c r="K402" s="351"/>
      <c r="L402" s="352"/>
      <c r="M402" s="240">
        <f>+'11+'!O592</f>
        <v>7</v>
      </c>
      <c r="N402" s="240">
        <f>+'11+'!P592</f>
        <v>9</v>
      </c>
      <c r="O402" s="240" t="str">
        <f>+'11+'!Q592</f>
        <v>1500000000</v>
      </c>
      <c r="P402" s="240">
        <f>+'11+'!R592</f>
        <v>0</v>
      </c>
      <c r="Q402" s="353"/>
      <c r="R402" s="354"/>
      <c r="S402" s="397">
        <f>+'11+'!U592</f>
        <v>45</v>
      </c>
      <c r="T402" s="399">
        <f>+'11+'!V592</f>
        <v>0</v>
      </c>
      <c r="U402" s="257">
        <f t="shared" si="5"/>
        <v>0</v>
      </c>
    </row>
    <row r="403" spans="1:21" s="153" customFormat="1" ht="21.75" customHeight="1" x14ac:dyDescent="0.2">
      <c r="A403" s="155"/>
      <c r="B403" s="351" t="str">
        <f>+'11+'!B593:M593</f>
        <v>Принятие мер по совершенствованию нормативно- правового регулирования в сфере профилактики безнадзорности и правонарушений несовершеннолетних</v>
      </c>
      <c r="C403" s="351"/>
      <c r="D403" s="351"/>
      <c r="E403" s="351"/>
      <c r="F403" s="351"/>
      <c r="G403" s="351"/>
      <c r="H403" s="351"/>
      <c r="I403" s="351"/>
      <c r="J403" s="351"/>
      <c r="K403" s="351"/>
      <c r="L403" s="352"/>
      <c r="M403" s="240">
        <f>+'11+'!O593</f>
        <v>7</v>
      </c>
      <c r="N403" s="240">
        <f>+'11+'!P593</f>
        <v>9</v>
      </c>
      <c r="O403" s="240" t="str">
        <f>+'11+'!Q593</f>
        <v>1500103010</v>
      </c>
      <c r="P403" s="240">
        <f>+'11+'!R593</f>
        <v>0</v>
      </c>
      <c r="Q403" s="353"/>
      <c r="R403" s="354"/>
      <c r="S403" s="397">
        <f>+'11+'!U593</f>
        <v>45</v>
      </c>
      <c r="T403" s="399">
        <f>+'11+'!V593</f>
        <v>0</v>
      </c>
      <c r="U403" s="257">
        <f t="shared" ref="U403:U466" si="6">T403/S403*100</f>
        <v>0</v>
      </c>
    </row>
    <row r="404" spans="1:21" s="153" customFormat="1" ht="12.75" customHeight="1" x14ac:dyDescent="0.2">
      <c r="A404" s="155"/>
      <c r="B404" s="351" t="str">
        <f>+'11+'!B594:M594</f>
        <v>Закупка товаров, работ и услуг для обеспечения государственных (муниципальных) нужд</v>
      </c>
      <c r="C404" s="351"/>
      <c r="D404" s="351"/>
      <c r="E404" s="351"/>
      <c r="F404" s="351"/>
      <c r="G404" s="351"/>
      <c r="H404" s="351"/>
      <c r="I404" s="351"/>
      <c r="J404" s="351"/>
      <c r="K404" s="351"/>
      <c r="L404" s="352"/>
      <c r="M404" s="240">
        <f>+'11+'!O594</f>
        <v>7</v>
      </c>
      <c r="N404" s="240">
        <f>+'11+'!P594</f>
        <v>9</v>
      </c>
      <c r="O404" s="240" t="str">
        <f>+'11+'!Q594</f>
        <v>1500103010</v>
      </c>
      <c r="P404" s="240" t="str">
        <f>+'11+'!R594</f>
        <v>200</v>
      </c>
      <c r="Q404" s="353"/>
      <c r="R404" s="354"/>
      <c r="S404" s="397">
        <f>+'11+'!U594</f>
        <v>45</v>
      </c>
      <c r="T404" s="399">
        <f>+'11+'!V594</f>
        <v>0</v>
      </c>
      <c r="U404" s="257">
        <f t="shared" si="6"/>
        <v>0</v>
      </c>
    </row>
    <row r="405" spans="1:21" s="153" customFormat="1" ht="32.25" customHeight="1" x14ac:dyDescent="0.2">
      <c r="A405" s="155"/>
      <c r="B405" s="351" t="str">
        <f>+'11+'!B595:M595</f>
        <v>Иные закупки товаров, работ и услуг для обеспечения государственных (муниципальных) нужд</v>
      </c>
      <c r="C405" s="351"/>
      <c r="D405" s="351"/>
      <c r="E405" s="351"/>
      <c r="F405" s="351"/>
      <c r="G405" s="351"/>
      <c r="H405" s="351"/>
      <c r="I405" s="351"/>
      <c r="J405" s="351"/>
      <c r="K405" s="351"/>
      <c r="L405" s="352"/>
      <c r="M405" s="240">
        <f>+'11+'!O595</f>
        <v>7</v>
      </c>
      <c r="N405" s="240">
        <f>+'11+'!P595</f>
        <v>9</v>
      </c>
      <c r="O405" s="240" t="str">
        <f>+'11+'!Q595</f>
        <v>1500103010</v>
      </c>
      <c r="P405" s="240" t="str">
        <f>+'11+'!R595</f>
        <v>240</v>
      </c>
      <c r="Q405" s="353"/>
      <c r="R405" s="354"/>
      <c r="S405" s="397">
        <f>+'11+'!U595</f>
        <v>45</v>
      </c>
      <c r="T405" s="399">
        <f>+'11+'!V595</f>
        <v>0</v>
      </c>
      <c r="U405" s="257">
        <f t="shared" si="6"/>
        <v>0</v>
      </c>
    </row>
    <row r="406" spans="1:21" s="153" customFormat="1" ht="32.25" customHeight="1" x14ac:dyDescent="0.2">
      <c r="A406" s="155"/>
      <c r="B406" s="351" t="str">
        <f>+'11+'!B596:M596</f>
        <v>Прочая закупка товаров, работ и услуг</v>
      </c>
      <c r="C406" s="351"/>
      <c r="D406" s="351"/>
      <c r="E406" s="351"/>
      <c r="F406" s="351"/>
      <c r="G406" s="351"/>
      <c r="H406" s="351"/>
      <c r="I406" s="351"/>
      <c r="J406" s="351"/>
      <c r="K406" s="351"/>
      <c r="L406" s="352"/>
      <c r="M406" s="240">
        <f>+'11+'!O596</f>
        <v>7</v>
      </c>
      <c r="N406" s="240">
        <f>+'11+'!P596</f>
        <v>9</v>
      </c>
      <c r="O406" s="240" t="str">
        <f>+'11+'!Q596</f>
        <v>1500103010</v>
      </c>
      <c r="P406" s="240" t="str">
        <f>+'11+'!R596</f>
        <v>244</v>
      </c>
      <c r="Q406" s="353"/>
      <c r="R406" s="354"/>
      <c r="S406" s="397">
        <f>+'11+'!U596</f>
        <v>45</v>
      </c>
      <c r="T406" s="399">
        <f>+'11+'!V596</f>
        <v>0</v>
      </c>
      <c r="U406" s="257">
        <f t="shared" si="6"/>
        <v>0</v>
      </c>
    </row>
    <row r="407" spans="1:21" s="153" customFormat="1" ht="53.25" customHeight="1" x14ac:dyDescent="0.2">
      <c r="A407" s="155"/>
      <c r="B407" s="351" t="str">
        <f>+'11+'!B597:M597</f>
        <v>Муниципальная программа "Реализация государственной национальной политики РФ в Овюрском кожууте Республики Тыва  на 2021-2023 годы"</v>
      </c>
      <c r="C407" s="351"/>
      <c r="D407" s="351"/>
      <c r="E407" s="351"/>
      <c r="F407" s="351"/>
      <c r="G407" s="351"/>
      <c r="H407" s="351"/>
      <c r="I407" s="351"/>
      <c r="J407" s="351"/>
      <c r="K407" s="351"/>
      <c r="L407" s="352"/>
      <c r="M407" s="240">
        <f>+'11+'!O597</f>
        <v>7</v>
      </c>
      <c r="N407" s="240">
        <f>+'11+'!P597</f>
        <v>9</v>
      </c>
      <c r="O407" s="240" t="str">
        <f>+'11+'!Q597</f>
        <v>1600000000</v>
      </c>
      <c r="P407" s="240">
        <f>+'11+'!R597</f>
        <v>0</v>
      </c>
      <c r="Q407" s="353"/>
      <c r="R407" s="354"/>
      <c r="S407" s="397">
        <f>+'11+'!U597</f>
        <v>50</v>
      </c>
      <c r="T407" s="399">
        <f>+'11+'!V597</f>
        <v>0</v>
      </c>
      <c r="U407" s="257">
        <f t="shared" si="6"/>
        <v>0</v>
      </c>
    </row>
    <row r="408" spans="1:21" s="153" customFormat="1" ht="21.75" customHeight="1" x14ac:dyDescent="0.2">
      <c r="A408" s="155"/>
      <c r="B408" s="351" t="str">
        <f>+'11+'!B598:M598</f>
        <v>Организация мероприятий в сфере государственной национальной политики</v>
      </c>
      <c r="C408" s="351"/>
      <c r="D408" s="351"/>
      <c r="E408" s="351"/>
      <c r="F408" s="351"/>
      <c r="G408" s="351"/>
      <c r="H408" s="351"/>
      <c r="I408" s="351"/>
      <c r="J408" s="351"/>
      <c r="K408" s="351"/>
      <c r="L408" s="352"/>
      <c r="M408" s="240">
        <f>+'11+'!O598</f>
        <v>7</v>
      </c>
      <c r="N408" s="240">
        <f>+'11+'!P598</f>
        <v>9</v>
      </c>
      <c r="O408" s="240" t="str">
        <f>+'11+'!Q598</f>
        <v>1600002000</v>
      </c>
      <c r="P408" s="240">
        <f>+'11+'!R598</f>
        <v>0</v>
      </c>
      <c r="Q408" s="353"/>
      <c r="R408" s="354"/>
      <c r="S408" s="397">
        <f>+'11+'!U598</f>
        <v>50</v>
      </c>
      <c r="T408" s="399">
        <f>+'11+'!V598</f>
        <v>0</v>
      </c>
      <c r="U408" s="257">
        <f t="shared" si="6"/>
        <v>0</v>
      </c>
    </row>
    <row r="409" spans="1:21" s="153" customFormat="1" ht="21.75" customHeight="1" x14ac:dyDescent="0.2">
      <c r="A409" s="155"/>
      <c r="B409" s="351" t="str">
        <f>+'11+'!B599:M599</f>
        <v>Закупка товаров, работ и услуг для обеспечения государственных (муниципальных) нужд</v>
      </c>
      <c r="C409" s="351"/>
      <c r="D409" s="351"/>
      <c r="E409" s="351"/>
      <c r="F409" s="351"/>
      <c r="G409" s="351"/>
      <c r="H409" s="351"/>
      <c r="I409" s="351"/>
      <c r="J409" s="351"/>
      <c r="K409" s="351"/>
      <c r="L409" s="352"/>
      <c r="M409" s="240">
        <f>+'11+'!O599</f>
        <v>7</v>
      </c>
      <c r="N409" s="240">
        <f>+'11+'!P599</f>
        <v>9</v>
      </c>
      <c r="O409" s="240" t="str">
        <f>+'11+'!Q599</f>
        <v>1600002000</v>
      </c>
      <c r="P409" s="240" t="str">
        <f>+'11+'!R599</f>
        <v>200</v>
      </c>
      <c r="Q409" s="353"/>
      <c r="R409" s="354"/>
      <c r="S409" s="397">
        <f>+'11+'!U599</f>
        <v>50</v>
      </c>
      <c r="T409" s="399">
        <f>+'11+'!V599</f>
        <v>0</v>
      </c>
      <c r="U409" s="257">
        <f t="shared" si="6"/>
        <v>0</v>
      </c>
    </row>
    <row r="410" spans="1:21" s="153" customFormat="1" ht="32.25" customHeight="1" x14ac:dyDescent="0.2">
      <c r="A410" s="155"/>
      <c r="B410" s="351" t="str">
        <f>+'11+'!B600:M600</f>
        <v>Иные закупки товаров, работ и услуг для обеспечения государственных (муниципальных) нужд</v>
      </c>
      <c r="C410" s="351"/>
      <c r="D410" s="351"/>
      <c r="E410" s="351"/>
      <c r="F410" s="351"/>
      <c r="G410" s="351"/>
      <c r="H410" s="351"/>
      <c r="I410" s="351"/>
      <c r="J410" s="351"/>
      <c r="K410" s="351"/>
      <c r="L410" s="352"/>
      <c r="M410" s="240">
        <f>+'11+'!O600</f>
        <v>7</v>
      </c>
      <c r="N410" s="240">
        <f>+'11+'!P600</f>
        <v>9</v>
      </c>
      <c r="O410" s="240" t="str">
        <f>+'11+'!Q600</f>
        <v>1600002000</v>
      </c>
      <c r="P410" s="240" t="str">
        <f>+'11+'!R600</f>
        <v>240</v>
      </c>
      <c r="Q410" s="353"/>
      <c r="R410" s="354"/>
      <c r="S410" s="397">
        <f>+'11+'!U600</f>
        <v>50</v>
      </c>
      <c r="T410" s="399">
        <f>+'11+'!V600</f>
        <v>0</v>
      </c>
      <c r="U410" s="257">
        <f t="shared" si="6"/>
        <v>0</v>
      </c>
    </row>
    <row r="411" spans="1:21" s="153" customFormat="1" ht="32.25" customHeight="1" x14ac:dyDescent="0.2">
      <c r="A411" s="155"/>
      <c r="B411" s="351" t="str">
        <f>+'11+'!B601:M601</f>
        <v>Прочая закупка товаров, работ и услуг</v>
      </c>
      <c r="C411" s="351"/>
      <c r="D411" s="351"/>
      <c r="E411" s="351"/>
      <c r="F411" s="351"/>
      <c r="G411" s="351"/>
      <c r="H411" s="351"/>
      <c r="I411" s="351"/>
      <c r="J411" s="351"/>
      <c r="K411" s="351"/>
      <c r="L411" s="352"/>
      <c r="M411" s="240">
        <f>+'11+'!O601</f>
        <v>7</v>
      </c>
      <c r="N411" s="240">
        <f>+'11+'!P601</f>
        <v>9</v>
      </c>
      <c r="O411" s="240" t="str">
        <f>+'11+'!Q601</f>
        <v>1600002000</v>
      </c>
      <c r="P411" s="240" t="str">
        <f>+'11+'!R601</f>
        <v>244</v>
      </c>
      <c r="Q411" s="353"/>
      <c r="R411" s="354"/>
      <c r="S411" s="397">
        <f>+'11+'!U601</f>
        <v>50</v>
      </c>
      <c r="T411" s="399">
        <f>+'11+'!V601</f>
        <v>0</v>
      </c>
      <c r="U411" s="257">
        <f t="shared" si="6"/>
        <v>0</v>
      </c>
    </row>
    <row r="412" spans="1:21" s="153" customFormat="1" ht="21.75" customHeight="1" x14ac:dyDescent="0.2">
      <c r="A412" s="155"/>
      <c r="B412" s="351" t="str">
        <f>+'11+'!B602:M602</f>
        <v>Непрограммные расходы на реализацию переданных полномочий Российской Федерации и субъекта Российской Федерации</v>
      </c>
      <c r="C412" s="351"/>
      <c r="D412" s="351"/>
      <c r="E412" s="351"/>
      <c r="F412" s="351"/>
      <c r="G412" s="351"/>
      <c r="H412" s="351"/>
      <c r="I412" s="351"/>
      <c r="J412" s="351"/>
      <c r="K412" s="351"/>
      <c r="L412" s="352"/>
      <c r="M412" s="240">
        <f>+'11+'!O602</f>
        <v>7</v>
      </c>
      <c r="N412" s="240">
        <f>+'11+'!P602</f>
        <v>9</v>
      </c>
      <c r="O412" s="240" t="str">
        <f>+'11+'!Q602</f>
        <v>9900000000</v>
      </c>
      <c r="P412" s="240">
        <f>+'11+'!R602</f>
        <v>0</v>
      </c>
      <c r="Q412" s="353"/>
      <c r="R412" s="354"/>
      <c r="S412" s="397">
        <f>+'11+'!U602</f>
        <v>491.4</v>
      </c>
      <c r="T412" s="399">
        <f>+'11+'!V602</f>
        <v>85.890949999999989</v>
      </c>
      <c r="U412" s="257">
        <f t="shared" si="6"/>
        <v>17.478825803825803</v>
      </c>
    </row>
    <row r="413" spans="1:21" s="153" customFormat="1" ht="21.75" customHeight="1" x14ac:dyDescent="0.2">
      <c r="A413" s="155"/>
      <c r="B413" s="351" t="str">
        <f>+'11+'!B603:M603</f>
        <v>Осуществление государственных полномочий по образованию и организации деятельности комиссий по делам несовершеннолетних</v>
      </c>
      <c r="C413" s="351"/>
      <c r="D413" s="351"/>
      <c r="E413" s="351"/>
      <c r="F413" s="351"/>
      <c r="G413" s="351"/>
      <c r="H413" s="351"/>
      <c r="I413" s="351"/>
      <c r="J413" s="351"/>
      <c r="K413" s="351"/>
      <c r="L413" s="352"/>
      <c r="M413" s="240">
        <f>+'11+'!O603</f>
        <v>7</v>
      </c>
      <c r="N413" s="240">
        <f>+'11+'!P603</f>
        <v>9</v>
      </c>
      <c r="O413" s="240" t="str">
        <f>+'11+'!Q603</f>
        <v>9900076100</v>
      </c>
      <c r="P413" s="240">
        <f>+'11+'!R603</f>
        <v>0</v>
      </c>
      <c r="Q413" s="353"/>
      <c r="R413" s="354"/>
      <c r="S413" s="397">
        <f>+'11+'!U603</f>
        <v>491.4</v>
      </c>
      <c r="T413" s="399">
        <f>+'11+'!V603</f>
        <v>85.890949999999989</v>
      </c>
      <c r="U413" s="257">
        <f t="shared" si="6"/>
        <v>17.478825803825803</v>
      </c>
    </row>
    <row r="414" spans="1:21" s="153" customFormat="1" ht="12.75" customHeight="1" x14ac:dyDescent="0.2">
      <c r="A414" s="155"/>
      <c r="B414" s="351" t="str">
        <f>+'11+'!B604:M604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14" s="351"/>
      <c r="D414" s="351"/>
      <c r="E414" s="351"/>
      <c r="F414" s="351"/>
      <c r="G414" s="351"/>
      <c r="H414" s="351"/>
      <c r="I414" s="351"/>
      <c r="J414" s="351"/>
      <c r="K414" s="351"/>
      <c r="L414" s="352"/>
      <c r="M414" s="240">
        <f>+'11+'!O604</f>
        <v>7</v>
      </c>
      <c r="N414" s="240">
        <f>+'11+'!P604</f>
        <v>9</v>
      </c>
      <c r="O414" s="240" t="str">
        <f>+'11+'!Q604</f>
        <v>9900076100</v>
      </c>
      <c r="P414" s="240" t="str">
        <f>+'11+'!R604</f>
        <v>100</v>
      </c>
      <c r="Q414" s="353"/>
      <c r="R414" s="354"/>
      <c r="S414" s="397">
        <f>+'11+'!U604</f>
        <v>352.71800000000002</v>
      </c>
      <c r="T414" s="399">
        <f>+'11+'!V604</f>
        <v>83.855229999999992</v>
      </c>
      <c r="U414" s="257">
        <f t="shared" si="6"/>
        <v>23.774014935444178</v>
      </c>
    </row>
    <row r="415" spans="1:21" s="153" customFormat="1" ht="12.75" customHeight="1" x14ac:dyDescent="0.2">
      <c r="A415" s="155"/>
      <c r="B415" s="351" t="str">
        <f>+'11+'!B605:M605</f>
        <v>Расходы на выплаты персоналу государственных (муниципальных) органов</v>
      </c>
      <c r="C415" s="351"/>
      <c r="D415" s="351"/>
      <c r="E415" s="351"/>
      <c r="F415" s="351"/>
      <c r="G415" s="351"/>
      <c r="H415" s="351"/>
      <c r="I415" s="351"/>
      <c r="J415" s="351"/>
      <c r="K415" s="351"/>
      <c r="L415" s="352"/>
      <c r="M415" s="240">
        <f>+'11+'!O605</f>
        <v>7</v>
      </c>
      <c r="N415" s="240">
        <f>+'11+'!P605</f>
        <v>9</v>
      </c>
      <c r="O415" s="240" t="str">
        <f>+'11+'!Q605</f>
        <v>9900076100</v>
      </c>
      <c r="P415" s="240" t="str">
        <f>+'11+'!R605</f>
        <v>120</v>
      </c>
      <c r="Q415" s="359"/>
      <c r="R415" s="360"/>
      <c r="S415" s="397">
        <f>+'11+'!U605</f>
        <v>352.71800000000002</v>
      </c>
      <c r="T415" s="399">
        <f>+'11+'!V605</f>
        <v>83.855229999999992</v>
      </c>
      <c r="U415" s="257">
        <f t="shared" si="6"/>
        <v>23.774014935444178</v>
      </c>
    </row>
    <row r="416" spans="1:21" s="153" customFormat="1" ht="12.75" customHeight="1" x14ac:dyDescent="0.25">
      <c r="A416" s="155"/>
      <c r="B416" s="351" t="str">
        <f>+'11+'!B606:M606</f>
        <v>Фонд оплаты труда государственных (муниципальных) органов</v>
      </c>
      <c r="C416" s="351"/>
      <c r="D416" s="351"/>
      <c r="E416" s="351"/>
      <c r="F416" s="351"/>
      <c r="G416" s="351"/>
      <c r="H416" s="351"/>
      <c r="I416" s="351"/>
      <c r="J416" s="351"/>
      <c r="K416" s="351"/>
      <c r="L416" s="352"/>
      <c r="M416" s="240">
        <f>+'11+'!O606</f>
        <v>7</v>
      </c>
      <c r="N416" s="240">
        <f>+'11+'!P606</f>
        <v>9</v>
      </c>
      <c r="O416" s="240" t="str">
        <f>+'11+'!Q606</f>
        <v>9900076100</v>
      </c>
      <c r="P416" s="240" t="str">
        <f>+'11+'!R606</f>
        <v>121</v>
      </c>
      <c r="Q416" s="355"/>
      <c r="R416" s="356"/>
      <c r="S416" s="397">
        <f>+'11+'!U606</f>
        <v>257.08</v>
      </c>
      <c r="T416" s="399">
        <f>+'11+'!V606</f>
        <v>64.404939999999996</v>
      </c>
      <c r="U416" s="257">
        <f t="shared" si="6"/>
        <v>25.052489497432706</v>
      </c>
    </row>
    <row r="417" spans="1:21" s="153" customFormat="1" ht="21.75" customHeight="1" x14ac:dyDescent="0.2">
      <c r="A417" s="155"/>
      <c r="B417" s="351" t="str">
        <f>+'11+'!B607:M607</f>
        <v>Иные выплаты персоналу государственных (муниципальных) органов, за исключением фонда оплаты труда</v>
      </c>
      <c r="C417" s="351"/>
      <c r="D417" s="351"/>
      <c r="E417" s="351"/>
      <c r="F417" s="351"/>
      <c r="G417" s="351"/>
      <c r="H417" s="351"/>
      <c r="I417" s="351"/>
      <c r="J417" s="351"/>
      <c r="K417" s="351"/>
      <c r="L417" s="352"/>
      <c r="M417" s="240">
        <f>+'11+'!O607</f>
        <v>7</v>
      </c>
      <c r="N417" s="240">
        <f>+'11+'!P607</f>
        <v>9</v>
      </c>
      <c r="O417" s="240" t="str">
        <f>+'11+'!Q607</f>
        <v>9900076100</v>
      </c>
      <c r="P417" s="240" t="str">
        <f>+'11+'!R607</f>
        <v>122</v>
      </c>
      <c r="Q417" s="353"/>
      <c r="R417" s="354"/>
      <c r="S417" s="397">
        <f>+'11+'!U607</f>
        <v>18</v>
      </c>
      <c r="T417" s="399">
        <f>+'11+'!V607</f>
        <v>0</v>
      </c>
      <c r="U417" s="257">
        <f t="shared" si="6"/>
        <v>0</v>
      </c>
    </row>
    <row r="418" spans="1:21" s="153" customFormat="1" ht="12.75" customHeight="1" x14ac:dyDescent="0.2">
      <c r="A418" s="155"/>
      <c r="B418" s="351" t="str">
        <f>+'11+'!B608:M608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18" s="351"/>
      <c r="D418" s="351"/>
      <c r="E418" s="351"/>
      <c r="F418" s="351"/>
      <c r="G418" s="351"/>
      <c r="H418" s="351"/>
      <c r="I418" s="351"/>
      <c r="J418" s="351"/>
      <c r="K418" s="351"/>
      <c r="L418" s="352"/>
      <c r="M418" s="240">
        <f>+'11+'!O608</f>
        <v>7</v>
      </c>
      <c r="N418" s="240">
        <f>+'11+'!P608</f>
        <v>9</v>
      </c>
      <c r="O418" s="240" t="str">
        <f>+'11+'!Q608</f>
        <v>9900076100</v>
      </c>
      <c r="P418" s="240" t="str">
        <f>+'11+'!R608</f>
        <v>129</v>
      </c>
      <c r="Q418" s="353"/>
      <c r="R418" s="354"/>
      <c r="S418" s="397">
        <f>+'11+'!U608</f>
        <v>77.638000000000005</v>
      </c>
      <c r="T418" s="399">
        <f>+'11+'!V608</f>
        <v>19.450289999999999</v>
      </c>
      <c r="U418" s="257">
        <f t="shared" si="6"/>
        <v>25.052538705273186</v>
      </c>
    </row>
    <row r="419" spans="1:21" s="153" customFormat="1" ht="21.75" customHeight="1" x14ac:dyDescent="0.2">
      <c r="A419" s="155"/>
      <c r="B419" s="351" t="str">
        <f>+'11+'!B609:M609</f>
        <v>Закупка товаров, работ и услуг для обеспечения государственных (муниципальных) нужд</v>
      </c>
      <c r="C419" s="351"/>
      <c r="D419" s="351"/>
      <c r="E419" s="351"/>
      <c r="F419" s="351"/>
      <c r="G419" s="351"/>
      <c r="H419" s="351"/>
      <c r="I419" s="351"/>
      <c r="J419" s="351"/>
      <c r="K419" s="351"/>
      <c r="L419" s="352"/>
      <c r="M419" s="240">
        <f>+'11+'!O609</f>
        <v>7</v>
      </c>
      <c r="N419" s="240">
        <f>+'11+'!P609</f>
        <v>9</v>
      </c>
      <c r="O419" s="240" t="str">
        <f>+'11+'!Q609</f>
        <v>9900076100</v>
      </c>
      <c r="P419" s="240" t="str">
        <f>+'11+'!R609</f>
        <v>200</v>
      </c>
      <c r="Q419" s="353"/>
      <c r="R419" s="354"/>
      <c r="S419" s="397">
        <f>+'11+'!U609</f>
        <v>138.68199999999999</v>
      </c>
      <c r="T419" s="399">
        <f>+'11+'!V609</f>
        <v>2.03572</v>
      </c>
      <c r="U419" s="257">
        <f t="shared" si="6"/>
        <v>1.4679049912750033</v>
      </c>
    </row>
    <row r="420" spans="1:21" s="153" customFormat="1" ht="21.75" customHeight="1" x14ac:dyDescent="0.2">
      <c r="A420" s="155"/>
      <c r="B420" s="351" t="str">
        <f>+'11+'!B610:M610</f>
        <v>Иные закупки товаров, работ и услуг для обеспечения государственных (муниципальных) нужд</v>
      </c>
      <c r="C420" s="351"/>
      <c r="D420" s="351"/>
      <c r="E420" s="351"/>
      <c r="F420" s="351"/>
      <c r="G420" s="351"/>
      <c r="H420" s="351"/>
      <c r="I420" s="351"/>
      <c r="J420" s="351"/>
      <c r="K420" s="351"/>
      <c r="L420" s="352"/>
      <c r="M420" s="240">
        <f>+'11+'!O610</f>
        <v>7</v>
      </c>
      <c r="N420" s="240">
        <f>+'11+'!P610</f>
        <v>9</v>
      </c>
      <c r="O420" s="240" t="str">
        <f>+'11+'!Q610</f>
        <v>9900076100</v>
      </c>
      <c r="P420" s="240" t="str">
        <f>+'11+'!R610</f>
        <v>240</v>
      </c>
      <c r="Q420" s="353"/>
      <c r="R420" s="354"/>
      <c r="S420" s="397">
        <f>+'11+'!U610</f>
        <v>138.68199999999999</v>
      </c>
      <c r="T420" s="399">
        <f>+'11+'!V610</f>
        <v>2.03572</v>
      </c>
      <c r="U420" s="257">
        <f t="shared" si="6"/>
        <v>1.4679049912750033</v>
      </c>
    </row>
    <row r="421" spans="1:21" s="153" customFormat="1" ht="12.75" customHeight="1" x14ac:dyDescent="0.2">
      <c r="A421" s="155"/>
      <c r="B421" s="351" t="str">
        <f>+'11+'!B611:M611</f>
        <v>Прочая закупка товаров, работ и услуг</v>
      </c>
      <c r="C421" s="351"/>
      <c r="D421" s="351"/>
      <c r="E421" s="351"/>
      <c r="F421" s="351"/>
      <c r="G421" s="351"/>
      <c r="H421" s="351"/>
      <c r="I421" s="351"/>
      <c r="J421" s="351"/>
      <c r="K421" s="351"/>
      <c r="L421" s="352"/>
      <c r="M421" s="240">
        <f>+'11+'!O611</f>
        <v>7</v>
      </c>
      <c r="N421" s="240">
        <f>+'11+'!P611</f>
        <v>9</v>
      </c>
      <c r="O421" s="240" t="str">
        <f>+'11+'!Q611</f>
        <v>9900076100</v>
      </c>
      <c r="P421" s="240" t="str">
        <f>+'11+'!R611</f>
        <v>244</v>
      </c>
      <c r="Q421" s="353"/>
      <c r="R421" s="354"/>
      <c r="S421" s="397">
        <f>+'11+'!U611</f>
        <v>138.68199999999999</v>
      </c>
      <c r="T421" s="399">
        <f>+'11+'!V611</f>
        <v>2.03572</v>
      </c>
      <c r="U421" s="257">
        <f t="shared" si="6"/>
        <v>1.4679049912750033</v>
      </c>
    </row>
    <row r="422" spans="1:21" s="153" customFormat="1" ht="42.75" customHeight="1" x14ac:dyDescent="0.2">
      <c r="A422" s="155"/>
      <c r="B422" s="351" t="str">
        <f>+'11+'!B27:M27</f>
        <v>КУЛЬТУРА, КИНЕМАТОГРАФИЯ</v>
      </c>
      <c r="C422" s="351"/>
      <c r="D422" s="351"/>
      <c r="E422" s="351"/>
      <c r="F422" s="351"/>
      <c r="G422" s="351"/>
      <c r="H422" s="351"/>
      <c r="I422" s="351"/>
      <c r="J422" s="351"/>
      <c r="K422" s="351"/>
      <c r="L422" s="352"/>
      <c r="M422" s="240">
        <f>+'11+'!O27</f>
        <v>8</v>
      </c>
      <c r="N422" s="240">
        <f>+'11+'!P27</f>
        <v>0</v>
      </c>
      <c r="O422" s="240">
        <f>+'11+'!Q27</f>
        <v>0</v>
      </c>
      <c r="P422" s="240">
        <f>+'11+'!R27</f>
        <v>0</v>
      </c>
      <c r="Q422" s="353"/>
      <c r="R422" s="354"/>
      <c r="S422" s="397">
        <f>+'11+'!U27</f>
        <v>58344.705999999998</v>
      </c>
      <c r="T422" s="399">
        <f>+'11+'!V27</f>
        <v>14071.708910000001</v>
      </c>
      <c r="U422" s="257">
        <f t="shared" si="6"/>
        <v>24.118227470372378</v>
      </c>
    </row>
    <row r="423" spans="1:21" s="153" customFormat="1" ht="21.75" customHeight="1" x14ac:dyDescent="0.2">
      <c r="A423" s="155"/>
      <c r="B423" s="351" t="str">
        <f>+'11+'!B28:M28</f>
        <v>Культура</v>
      </c>
      <c r="C423" s="351"/>
      <c r="D423" s="351"/>
      <c r="E423" s="351"/>
      <c r="F423" s="351"/>
      <c r="G423" s="351"/>
      <c r="H423" s="351"/>
      <c r="I423" s="351"/>
      <c r="J423" s="351"/>
      <c r="K423" s="351"/>
      <c r="L423" s="352"/>
      <c r="M423" s="240">
        <f>+'11+'!O28</f>
        <v>8</v>
      </c>
      <c r="N423" s="240">
        <f>+'11+'!P28</f>
        <v>1</v>
      </c>
      <c r="O423" s="240">
        <f>+'11+'!Q28</f>
        <v>0</v>
      </c>
      <c r="P423" s="240">
        <f>+'11+'!R28</f>
        <v>0</v>
      </c>
      <c r="Q423" s="353"/>
      <c r="R423" s="354"/>
      <c r="S423" s="397">
        <f>+'11+'!U28</f>
        <v>31878.294000000002</v>
      </c>
      <c r="T423" s="399">
        <f>+'11+'!V28</f>
        <v>6418.0430200000001</v>
      </c>
      <c r="U423" s="257">
        <f t="shared" si="6"/>
        <v>20.132956362093907</v>
      </c>
    </row>
    <row r="424" spans="1:21" s="153" customFormat="1" ht="21.75" customHeight="1" x14ac:dyDescent="0.2">
      <c r="A424" s="155"/>
      <c r="B424" s="351" t="str">
        <f>+'11+'!B29:M29</f>
        <v>Муниципальная программа "Развитие культуры Овюрского кожууна</v>
      </c>
      <c r="C424" s="351"/>
      <c r="D424" s="351"/>
      <c r="E424" s="351"/>
      <c r="F424" s="351"/>
      <c r="G424" s="351"/>
      <c r="H424" s="351"/>
      <c r="I424" s="351"/>
      <c r="J424" s="351"/>
      <c r="K424" s="351"/>
      <c r="L424" s="352"/>
      <c r="M424" s="240">
        <f>+'11+'!O29</f>
        <v>8</v>
      </c>
      <c r="N424" s="240">
        <f>+'11+'!P29</f>
        <v>1</v>
      </c>
      <c r="O424" s="240" t="str">
        <f>+'11+'!Q29</f>
        <v>0800000000</v>
      </c>
      <c r="P424" s="240">
        <f>+'11+'!R29</f>
        <v>0</v>
      </c>
      <c r="Q424" s="353"/>
      <c r="R424" s="354"/>
      <c r="S424" s="397">
        <f>+'11+'!U29</f>
        <v>11710.37</v>
      </c>
      <c r="T424" s="399">
        <f>+'11+'!V29</f>
        <v>2612.9362999999998</v>
      </c>
      <c r="U424" s="257">
        <f t="shared" si="6"/>
        <v>22.313012313018287</v>
      </c>
    </row>
    <row r="425" spans="1:21" s="153" customFormat="1" ht="21.75" customHeight="1" x14ac:dyDescent="0.2">
      <c r="A425" s="155"/>
      <c r="B425" s="351" t="str">
        <f>+'11+'!B30:M30</f>
        <v>подпрограмма "Библиотечное обслуживание населения"</v>
      </c>
      <c r="C425" s="351"/>
      <c r="D425" s="351"/>
      <c r="E425" s="351"/>
      <c r="F425" s="351"/>
      <c r="G425" s="351"/>
      <c r="H425" s="351"/>
      <c r="I425" s="351"/>
      <c r="J425" s="351"/>
      <c r="K425" s="351"/>
      <c r="L425" s="352"/>
      <c r="M425" s="240">
        <f>+'11+'!O30</f>
        <v>8</v>
      </c>
      <c r="N425" s="240">
        <f>+'11+'!P30</f>
        <v>1</v>
      </c>
      <c r="O425" s="240" t="str">
        <f>+'11+'!Q30</f>
        <v>0810000000</v>
      </c>
      <c r="P425" s="240">
        <f>+'11+'!R30</f>
        <v>0</v>
      </c>
      <c r="Q425" s="353"/>
      <c r="R425" s="354"/>
      <c r="S425" s="397">
        <f>+'11+'!U30</f>
        <v>11710.37</v>
      </c>
      <c r="T425" s="399">
        <f>+'11+'!V30</f>
        <v>2612.9362999999998</v>
      </c>
      <c r="U425" s="257">
        <f t="shared" si="6"/>
        <v>22.313012313018287</v>
      </c>
    </row>
    <row r="426" spans="1:21" s="153" customFormat="1" ht="21.75" customHeight="1" x14ac:dyDescent="0.2">
      <c r="A426" s="155"/>
      <c r="B426" s="351" t="str">
        <f>+'11+'!B31:M31</f>
        <v>Обеспечение деятельности муниципальных учреждений (оказание услуг) - средства местного бджета</v>
      </c>
      <c r="C426" s="351"/>
      <c r="D426" s="351"/>
      <c r="E426" s="351"/>
      <c r="F426" s="351"/>
      <c r="G426" s="351"/>
      <c r="H426" s="351"/>
      <c r="I426" s="351"/>
      <c r="J426" s="351"/>
      <c r="K426" s="351"/>
      <c r="L426" s="352"/>
      <c r="M426" s="240">
        <f>+'11+'!O31</f>
        <v>8</v>
      </c>
      <c r="N426" s="240">
        <f>+'11+'!P31</f>
        <v>1</v>
      </c>
      <c r="O426" s="240" t="str">
        <f>+'11+'!Q31</f>
        <v>0810100059</v>
      </c>
      <c r="P426" s="240">
        <f>+'11+'!R31</f>
        <v>0</v>
      </c>
      <c r="Q426" s="353"/>
      <c r="R426" s="354"/>
      <c r="S426" s="397">
        <f>+'11+'!U31</f>
        <v>11710.37</v>
      </c>
      <c r="T426" s="399">
        <f>+'11+'!V31</f>
        <v>2612.9362999999998</v>
      </c>
      <c r="U426" s="257">
        <f t="shared" si="6"/>
        <v>22.313012313018287</v>
      </c>
    </row>
    <row r="427" spans="1:21" s="153" customFormat="1" ht="12.75" customHeight="1" x14ac:dyDescent="0.2">
      <c r="A427" s="155"/>
      <c r="B427" s="351" t="str">
        <f>+'11+'!B32:M32</f>
        <v>Предоставление субсидий бюджетным, автономным учреждениям и иным некоммерческим организациям</v>
      </c>
      <c r="C427" s="351"/>
      <c r="D427" s="351"/>
      <c r="E427" s="351"/>
      <c r="F427" s="351"/>
      <c r="G427" s="351"/>
      <c r="H427" s="351"/>
      <c r="I427" s="351"/>
      <c r="J427" s="351"/>
      <c r="K427" s="351"/>
      <c r="L427" s="352"/>
      <c r="M427" s="240">
        <f>+'11+'!O32</f>
        <v>8</v>
      </c>
      <c r="N427" s="240">
        <f>+'11+'!P32</f>
        <v>1</v>
      </c>
      <c r="O427" s="240" t="str">
        <f>+'11+'!Q32</f>
        <v>0810100059</v>
      </c>
      <c r="P427" s="240" t="str">
        <f>+'11+'!R32</f>
        <v>600</v>
      </c>
      <c r="Q427" s="353"/>
      <c r="R427" s="354"/>
      <c r="S427" s="397">
        <f>+'11+'!U32</f>
        <v>11710.37</v>
      </c>
      <c r="T427" s="399">
        <f>+'11+'!V32</f>
        <v>2612.9362999999998</v>
      </c>
      <c r="U427" s="257">
        <f t="shared" si="6"/>
        <v>22.313012313018287</v>
      </c>
    </row>
    <row r="428" spans="1:21" s="153" customFormat="1" ht="42.75" customHeight="1" x14ac:dyDescent="0.2">
      <c r="A428" s="155"/>
      <c r="B428" s="351" t="str">
        <f>+'11+'!B33:M33</f>
        <v>Субсидии бюджетным учреждениям</v>
      </c>
      <c r="C428" s="351"/>
      <c r="D428" s="351"/>
      <c r="E428" s="351"/>
      <c r="F428" s="351"/>
      <c r="G428" s="351"/>
      <c r="H428" s="351"/>
      <c r="I428" s="351"/>
      <c r="J428" s="351"/>
      <c r="K428" s="351"/>
      <c r="L428" s="352"/>
      <c r="M428" s="240">
        <f>+'11+'!O33</f>
        <v>8</v>
      </c>
      <c r="N428" s="240">
        <f>+'11+'!P33</f>
        <v>1</v>
      </c>
      <c r="O428" s="240" t="str">
        <f>+'11+'!Q33</f>
        <v>0810100059</v>
      </c>
      <c r="P428" s="240" t="str">
        <f>+'11+'!R33</f>
        <v>610</v>
      </c>
      <c r="Q428" s="353"/>
      <c r="R428" s="354"/>
      <c r="S428" s="397">
        <f>+'11+'!U33</f>
        <v>11710.37</v>
      </c>
      <c r="T428" s="399">
        <f>+'11+'!V33</f>
        <v>2612.9362999999998</v>
      </c>
      <c r="U428" s="257">
        <f t="shared" si="6"/>
        <v>22.313012313018287</v>
      </c>
    </row>
    <row r="429" spans="1:21" s="153" customFormat="1" ht="21.75" customHeight="1" x14ac:dyDescent="0.2">
      <c r="A429" s="155"/>
      <c r="B429" s="351" t="str">
        <f>+'11+'!B34:M34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429" s="351"/>
      <c r="D429" s="351"/>
      <c r="E429" s="351"/>
      <c r="F429" s="351"/>
      <c r="G429" s="351"/>
      <c r="H429" s="351"/>
      <c r="I429" s="351"/>
      <c r="J429" s="351"/>
      <c r="K429" s="351"/>
      <c r="L429" s="352"/>
      <c r="M429" s="240">
        <f>+'11+'!O34</f>
        <v>8</v>
      </c>
      <c r="N429" s="240">
        <f>+'11+'!P34</f>
        <v>1</v>
      </c>
      <c r="O429" s="240" t="str">
        <f>+'11+'!Q34</f>
        <v>0810100059</v>
      </c>
      <c r="P429" s="240" t="str">
        <f>+'11+'!R34</f>
        <v>611</v>
      </c>
      <c r="Q429" s="353"/>
      <c r="R429" s="354"/>
      <c r="S429" s="397">
        <f>+'11+'!U34</f>
        <v>11710.37</v>
      </c>
      <c r="T429" s="399">
        <f>+'11+'!V34</f>
        <v>2612.9362999999998</v>
      </c>
      <c r="U429" s="257">
        <f t="shared" si="6"/>
        <v>22.313012313018287</v>
      </c>
    </row>
    <row r="430" spans="1:21" s="153" customFormat="1" ht="21.75" customHeight="1" x14ac:dyDescent="0.2">
      <c r="A430" s="155"/>
      <c r="B430" s="351" t="str">
        <f>+'11+'!B35:M35</f>
        <v>Муниципальная программа "Развитие культуры Овюрского кожууна</v>
      </c>
      <c r="C430" s="351"/>
      <c r="D430" s="351"/>
      <c r="E430" s="351"/>
      <c r="F430" s="351"/>
      <c r="G430" s="351"/>
      <c r="H430" s="351"/>
      <c r="I430" s="351"/>
      <c r="J430" s="351"/>
      <c r="K430" s="351"/>
      <c r="L430" s="352"/>
      <c r="M430" s="240">
        <f>+'11+'!O35</f>
        <v>8</v>
      </c>
      <c r="N430" s="240">
        <f>+'11+'!P35</f>
        <v>1</v>
      </c>
      <c r="O430" s="240" t="str">
        <f>+'11+'!Q35</f>
        <v>0800000000</v>
      </c>
      <c r="P430" s="240">
        <f>+'11+'!R35</f>
        <v>0</v>
      </c>
      <c r="Q430" s="353"/>
      <c r="R430" s="354"/>
      <c r="S430" s="397">
        <f>+'11+'!U35</f>
        <v>19368.423999999999</v>
      </c>
      <c r="T430" s="399">
        <f>+'11+'!V35</f>
        <v>3748.2357200000001</v>
      </c>
      <c r="U430" s="257">
        <f t="shared" si="6"/>
        <v>19.352301044215061</v>
      </c>
    </row>
    <row r="431" spans="1:21" s="153" customFormat="1" ht="42.75" customHeight="1" x14ac:dyDescent="0.2">
      <c r="A431" s="155"/>
      <c r="B431" s="351" t="str">
        <f>+'11+'!B36:M36</f>
        <v>подпрограмма "Организация досуга и предоставление услуг организаций культуры"</v>
      </c>
      <c r="C431" s="351"/>
      <c r="D431" s="351"/>
      <c r="E431" s="351"/>
      <c r="F431" s="351"/>
      <c r="G431" s="351"/>
      <c r="H431" s="351"/>
      <c r="I431" s="351"/>
      <c r="J431" s="351"/>
      <c r="K431" s="351"/>
      <c r="L431" s="352"/>
      <c r="M431" s="240">
        <f>+'11+'!O36</f>
        <v>8</v>
      </c>
      <c r="N431" s="240">
        <f>+'11+'!P36</f>
        <v>1</v>
      </c>
      <c r="O431" s="240" t="str">
        <f>+'11+'!Q36</f>
        <v>0820000000</v>
      </c>
      <c r="P431" s="240">
        <f>+'11+'!R36</f>
        <v>0</v>
      </c>
      <c r="Q431" s="353"/>
      <c r="R431" s="354"/>
      <c r="S431" s="397">
        <f>+'11+'!U36</f>
        <v>19368.423999999999</v>
      </c>
      <c r="T431" s="399">
        <f>+'11+'!V36</f>
        <v>3748.2357200000001</v>
      </c>
      <c r="U431" s="257">
        <f t="shared" si="6"/>
        <v>19.352301044215061</v>
      </c>
    </row>
    <row r="432" spans="1:21" s="153" customFormat="1" ht="21.75" customHeight="1" x14ac:dyDescent="0.2">
      <c r="A432" s="155"/>
      <c r="B432" s="351" t="str">
        <f>+'11+'!B37:M37</f>
        <v>Обеспечение деятельности муниципальных учреждений (оказание услуг)</v>
      </c>
      <c r="C432" s="351"/>
      <c r="D432" s="351"/>
      <c r="E432" s="351"/>
      <c r="F432" s="351"/>
      <c r="G432" s="351"/>
      <c r="H432" s="351"/>
      <c r="I432" s="351"/>
      <c r="J432" s="351"/>
      <c r="K432" s="351"/>
      <c r="L432" s="352"/>
      <c r="M432" s="240">
        <f>+'11+'!O37</f>
        <v>8</v>
      </c>
      <c r="N432" s="240">
        <f>+'11+'!P37</f>
        <v>1</v>
      </c>
      <c r="O432" s="240" t="str">
        <f>+'11+'!Q37</f>
        <v>0820100059</v>
      </c>
      <c r="P432" s="240">
        <f>+'11+'!R37</f>
        <v>0</v>
      </c>
      <c r="Q432" s="353"/>
      <c r="R432" s="354"/>
      <c r="S432" s="397">
        <f>+'11+'!U37</f>
        <v>19368.423999999999</v>
      </c>
      <c r="T432" s="399">
        <f>+'11+'!V37</f>
        <v>3748.2357200000001</v>
      </c>
      <c r="U432" s="257">
        <f t="shared" si="6"/>
        <v>19.352301044215061</v>
      </c>
    </row>
    <row r="433" spans="1:21" s="153" customFormat="1" ht="12.75" customHeight="1" x14ac:dyDescent="0.2">
      <c r="A433" s="155"/>
      <c r="B433" s="351" t="str">
        <f>+'11+'!B38:M38</f>
        <v>Предоставление субсидий бюджетным, автономным учреждениям и иным некоммерческим организациям</v>
      </c>
      <c r="C433" s="351"/>
      <c r="D433" s="351"/>
      <c r="E433" s="351"/>
      <c r="F433" s="351"/>
      <c r="G433" s="351"/>
      <c r="H433" s="351"/>
      <c r="I433" s="351"/>
      <c r="J433" s="351"/>
      <c r="K433" s="351"/>
      <c r="L433" s="352"/>
      <c r="M433" s="240">
        <f>+'11+'!O38</f>
        <v>8</v>
      </c>
      <c r="N433" s="240">
        <f>+'11+'!P38</f>
        <v>1</v>
      </c>
      <c r="O433" s="240" t="str">
        <f>+'11+'!Q38</f>
        <v>0820100059</v>
      </c>
      <c r="P433" s="240" t="str">
        <f>+'11+'!R38</f>
        <v>600</v>
      </c>
      <c r="Q433" s="353"/>
      <c r="R433" s="354"/>
      <c r="S433" s="397">
        <f>+'11+'!U38</f>
        <v>19368.423999999999</v>
      </c>
      <c r="T433" s="399">
        <f>+'11+'!V38</f>
        <v>3748.2357200000001</v>
      </c>
      <c r="U433" s="257">
        <f t="shared" si="6"/>
        <v>19.352301044215061</v>
      </c>
    </row>
    <row r="434" spans="1:21" s="153" customFormat="1" ht="12.75" customHeight="1" x14ac:dyDescent="0.2">
      <c r="A434" s="155"/>
      <c r="B434" s="351" t="str">
        <f>+'11+'!B39:M39</f>
        <v>Субсидии бюджетным учреждениям</v>
      </c>
      <c r="C434" s="351"/>
      <c r="D434" s="351"/>
      <c r="E434" s="351"/>
      <c r="F434" s="351"/>
      <c r="G434" s="351"/>
      <c r="H434" s="351"/>
      <c r="I434" s="351"/>
      <c r="J434" s="351"/>
      <c r="K434" s="351"/>
      <c r="L434" s="352"/>
      <c r="M434" s="240">
        <f>+'11+'!O39</f>
        <v>8</v>
      </c>
      <c r="N434" s="240">
        <f>+'11+'!P39</f>
        <v>1</v>
      </c>
      <c r="O434" s="240" t="str">
        <f>+'11+'!Q39</f>
        <v>0820100059</v>
      </c>
      <c r="P434" s="240" t="str">
        <f>+'11+'!R39</f>
        <v>610</v>
      </c>
      <c r="Q434" s="353"/>
      <c r="R434" s="354"/>
      <c r="S434" s="397">
        <f>+'11+'!U39</f>
        <v>19368.423999999999</v>
      </c>
      <c r="T434" s="399">
        <f>+'11+'!V39</f>
        <v>3748.2357200000001</v>
      </c>
      <c r="U434" s="257">
        <f t="shared" si="6"/>
        <v>19.352301044215061</v>
      </c>
    </row>
    <row r="435" spans="1:21" s="153" customFormat="1" ht="21.75" customHeight="1" x14ac:dyDescent="0.2">
      <c r="A435" s="155"/>
      <c r="B435" s="351" t="str">
        <f>+'11+'!B40:M40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435" s="351"/>
      <c r="D435" s="351"/>
      <c r="E435" s="351"/>
      <c r="F435" s="351"/>
      <c r="G435" s="351"/>
      <c r="H435" s="351"/>
      <c r="I435" s="351"/>
      <c r="J435" s="351"/>
      <c r="K435" s="351"/>
      <c r="L435" s="352"/>
      <c r="M435" s="240">
        <f>+'11+'!O40</f>
        <v>8</v>
      </c>
      <c r="N435" s="240">
        <f>+'11+'!P40</f>
        <v>1</v>
      </c>
      <c r="O435" s="240" t="str">
        <f>+'11+'!Q40</f>
        <v>0820100059</v>
      </c>
      <c r="P435" s="240" t="str">
        <f>+'11+'!R40</f>
        <v>611</v>
      </c>
      <c r="Q435" s="353"/>
      <c r="R435" s="354"/>
      <c r="S435" s="397">
        <f>+'11+'!U40</f>
        <v>19368.423999999999</v>
      </c>
      <c r="T435" s="399">
        <f>+'11+'!V40</f>
        <v>3748.2357200000001</v>
      </c>
      <c r="U435" s="257">
        <f t="shared" si="6"/>
        <v>19.352301044215061</v>
      </c>
    </row>
    <row r="436" spans="1:21" s="153" customFormat="1" ht="21.75" customHeight="1" x14ac:dyDescent="0.2">
      <c r="A436" s="155"/>
      <c r="B436" s="351" t="str">
        <f>+'11+'!B41:M41</f>
        <v>Муниципальная программа "Развитие культуры Овюрского кожууна</v>
      </c>
      <c r="C436" s="351"/>
      <c r="D436" s="351"/>
      <c r="E436" s="351"/>
      <c r="F436" s="351"/>
      <c r="G436" s="351"/>
      <c r="H436" s="351"/>
      <c r="I436" s="351"/>
      <c r="J436" s="351"/>
      <c r="K436" s="351"/>
      <c r="L436" s="352"/>
      <c r="M436" s="240">
        <f>+'11+'!O41</f>
        <v>8</v>
      </c>
      <c r="N436" s="240">
        <f>+'11+'!P41</f>
        <v>1</v>
      </c>
      <c r="O436" s="240" t="str">
        <f>+'11+'!Q41</f>
        <v>0800000000</v>
      </c>
      <c r="P436" s="240">
        <f>+'11+'!R41</f>
        <v>0</v>
      </c>
      <c r="Q436" s="353"/>
      <c r="R436" s="354"/>
      <c r="S436" s="397">
        <f>+'11+'!U41</f>
        <v>500</v>
      </c>
      <c r="T436" s="399">
        <f>+'11+'!V41</f>
        <v>0</v>
      </c>
      <c r="U436" s="257">
        <f t="shared" si="6"/>
        <v>0</v>
      </c>
    </row>
    <row r="437" spans="1:21" s="153" customFormat="1" ht="21.75" customHeight="1" x14ac:dyDescent="0.2">
      <c r="A437" s="155"/>
      <c r="B437" s="351" t="str">
        <f>+'11+'!B42:M42</f>
        <v>подпрограмма "Организация досуга и предоставление услуг организаций культуры"</v>
      </c>
      <c r="C437" s="351"/>
      <c r="D437" s="351"/>
      <c r="E437" s="351"/>
      <c r="F437" s="351"/>
      <c r="G437" s="351"/>
      <c r="H437" s="351"/>
      <c r="I437" s="351"/>
      <c r="J437" s="351"/>
      <c r="K437" s="351"/>
      <c r="L437" s="352"/>
      <c r="M437" s="240">
        <f>+'11+'!O42</f>
        <v>8</v>
      </c>
      <c r="N437" s="240">
        <f>+'11+'!P42</f>
        <v>1</v>
      </c>
      <c r="O437" s="240" t="str">
        <f>+'11+'!Q42</f>
        <v>0820000000</v>
      </c>
      <c r="P437" s="240">
        <f>+'11+'!R42</f>
        <v>0</v>
      </c>
      <c r="Q437" s="353"/>
      <c r="R437" s="354"/>
      <c r="S437" s="397">
        <f>+'11+'!U42</f>
        <v>500</v>
      </c>
      <c r="T437" s="399">
        <f>+'11+'!V42</f>
        <v>0</v>
      </c>
      <c r="U437" s="257">
        <f t="shared" si="6"/>
        <v>0</v>
      </c>
    </row>
    <row r="438" spans="1:21" s="153" customFormat="1" ht="21.75" customHeight="1" x14ac:dyDescent="0.2">
      <c r="A438" s="155"/>
      <c r="B438" s="351" t="str">
        <f>+'11+'!B43:M43</f>
        <v>Поддержка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</v>
      </c>
      <c r="C438" s="351"/>
      <c r="D438" s="351"/>
      <c r="E438" s="351"/>
      <c r="F438" s="351"/>
      <c r="G438" s="351"/>
      <c r="H438" s="351"/>
      <c r="I438" s="351"/>
      <c r="J438" s="351"/>
      <c r="K438" s="351"/>
      <c r="L438" s="352"/>
      <c r="M438" s="240">
        <f>+'11+'!O43</f>
        <v>8</v>
      </c>
      <c r="N438" s="240">
        <f>+'11+'!P43</f>
        <v>1</v>
      </c>
      <c r="O438" s="240" t="str">
        <f>+'11+'!Q43</f>
        <v>08201L4660</v>
      </c>
      <c r="P438" s="240">
        <f>+'11+'!R43</f>
        <v>0</v>
      </c>
      <c r="Q438" s="353"/>
      <c r="R438" s="354"/>
      <c r="S438" s="397">
        <f>+'11+'!U43</f>
        <v>500</v>
      </c>
      <c r="T438" s="399">
        <f>+'11+'!V43</f>
        <v>0</v>
      </c>
      <c r="U438" s="257">
        <f t="shared" si="6"/>
        <v>0</v>
      </c>
    </row>
    <row r="439" spans="1:21" s="153" customFormat="1" ht="21.75" customHeight="1" x14ac:dyDescent="0.2">
      <c r="A439" s="155"/>
      <c r="B439" s="351" t="str">
        <f>+'11+'!B44:M44</f>
        <v>Предоставление субсидий бюджетным, автономным учреждениям и иным некоммерческим организациям</v>
      </c>
      <c r="C439" s="351"/>
      <c r="D439" s="351"/>
      <c r="E439" s="351"/>
      <c r="F439" s="351"/>
      <c r="G439" s="351"/>
      <c r="H439" s="351"/>
      <c r="I439" s="351"/>
      <c r="J439" s="351"/>
      <c r="K439" s="351"/>
      <c r="L439" s="352"/>
      <c r="M439" s="240">
        <f>+'11+'!O44</f>
        <v>8</v>
      </c>
      <c r="N439" s="240">
        <f>+'11+'!P44</f>
        <v>1</v>
      </c>
      <c r="O439" s="240" t="str">
        <f>+'11+'!Q44</f>
        <v>08201L4660</v>
      </c>
      <c r="P439" s="240" t="str">
        <f>+'11+'!R44</f>
        <v>600</v>
      </c>
      <c r="Q439" s="353"/>
      <c r="R439" s="354"/>
      <c r="S439" s="397">
        <f>+'11+'!U44</f>
        <v>500</v>
      </c>
      <c r="T439" s="399">
        <f>+'11+'!V44</f>
        <v>0</v>
      </c>
      <c r="U439" s="257">
        <f t="shared" si="6"/>
        <v>0</v>
      </c>
    </row>
    <row r="440" spans="1:21" s="153" customFormat="1" ht="21.75" customHeight="1" x14ac:dyDescent="0.2">
      <c r="A440" s="155"/>
      <c r="B440" s="351" t="str">
        <f>+'11+'!B45:M45</f>
        <v>Субсидии бюджетным учреждениям</v>
      </c>
      <c r="C440" s="351"/>
      <c r="D440" s="351"/>
      <c r="E440" s="351"/>
      <c r="F440" s="351"/>
      <c r="G440" s="351"/>
      <c r="H440" s="351"/>
      <c r="I440" s="351"/>
      <c r="J440" s="351"/>
      <c r="K440" s="351"/>
      <c r="L440" s="352"/>
      <c r="M440" s="240">
        <f>+'11+'!O45</f>
        <v>8</v>
      </c>
      <c r="N440" s="240">
        <f>+'11+'!P45</f>
        <v>1</v>
      </c>
      <c r="O440" s="240" t="str">
        <f>+'11+'!Q45</f>
        <v>08201L4660</v>
      </c>
      <c r="P440" s="240" t="str">
        <f>+'11+'!R45</f>
        <v>610</v>
      </c>
      <c r="Q440" s="353"/>
      <c r="R440" s="354"/>
      <c r="S440" s="397">
        <f>+'11+'!U45</f>
        <v>500</v>
      </c>
      <c r="T440" s="399">
        <f>+'11+'!V45</f>
        <v>0</v>
      </c>
      <c r="U440" s="257">
        <f t="shared" si="6"/>
        <v>0</v>
      </c>
    </row>
    <row r="441" spans="1:21" s="153" customFormat="1" ht="12.75" customHeight="1" x14ac:dyDescent="0.2">
      <c r="A441" s="155"/>
      <c r="B441" s="351" t="str">
        <f>+'11+'!B46:M46</f>
        <v>Субсидии бюджетным учреждениям на иные цели</v>
      </c>
      <c r="C441" s="351"/>
      <c r="D441" s="351"/>
      <c r="E441" s="351"/>
      <c r="F441" s="351"/>
      <c r="G441" s="351"/>
      <c r="H441" s="351"/>
      <c r="I441" s="351"/>
      <c r="J441" s="351"/>
      <c r="K441" s="351"/>
      <c r="L441" s="352"/>
      <c r="M441" s="240">
        <f>+'11+'!O46</f>
        <v>8</v>
      </c>
      <c r="N441" s="240">
        <f>+'11+'!P46</f>
        <v>1</v>
      </c>
      <c r="O441" s="240" t="str">
        <f>+'11+'!Q46</f>
        <v>08201L4660</v>
      </c>
      <c r="P441" s="240" t="str">
        <f>+'11+'!R46</f>
        <v>612</v>
      </c>
      <c r="Q441" s="353"/>
      <c r="R441" s="354"/>
      <c r="S441" s="397">
        <f>+'11+'!U46</f>
        <v>500</v>
      </c>
      <c r="T441" s="399">
        <f>+'11+'!V46</f>
        <v>0</v>
      </c>
      <c r="U441" s="257">
        <f t="shared" si="6"/>
        <v>0</v>
      </c>
    </row>
    <row r="442" spans="1:21" s="153" customFormat="1" ht="12.75" customHeight="1" x14ac:dyDescent="0.2">
      <c r="A442" s="155"/>
      <c r="B442" s="351" t="str">
        <f>+'11+'!B47:M47</f>
        <v>Муниципальная программа "Развитие культуры Овюрского кожууна</v>
      </c>
      <c r="C442" s="351"/>
      <c r="D442" s="351"/>
      <c r="E442" s="351"/>
      <c r="F442" s="351"/>
      <c r="G442" s="351"/>
      <c r="H442" s="351"/>
      <c r="I442" s="351"/>
      <c r="J442" s="351"/>
      <c r="K442" s="351"/>
      <c r="L442" s="352"/>
      <c r="M442" s="240">
        <f>+'11+'!O47</f>
        <v>8</v>
      </c>
      <c r="N442" s="240">
        <f>+'11+'!P47</f>
        <v>1</v>
      </c>
      <c r="O442" s="240" t="str">
        <f>+'11+'!Q47</f>
        <v>0800000000</v>
      </c>
      <c r="P442" s="240">
        <f>+'11+'!R47</f>
        <v>0</v>
      </c>
      <c r="Q442" s="353"/>
      <c r="R442" s="354"/>
      <c r="S442" s="397">
        <f>+'11+'!U47</f>
        <v>299.5</v>
      </c>
      <c r="T442" s="399">
        <f>+'11+'!V47</f>
        <v>56.871000000000002</v>
      </c>
      <c r="U442" s="257">
        <f t="shared" si="6"/>
        <v>18.988647746243739</v>
      </c>
    </row>
    <row r="443" spans="1:21" s="153" customFormat="1" ht="12.75" customHeight="1" x14ac:dyDescent="0.2">
      <c r="A443" s="155"/>
      <c r="B443" s="351" t="str">
        <f>+'11+'!B48:M48</f>
        <v>подпрограмма "Организация досуга и предоставление услуг организаций культуры"</v>
      </c>
      <c r="C443" s="351"/>
      <c r="D443" s="351"/>
      <c r="E443" s="351"/>
      <c r="F443" s="351"/>
      <c r="G443" s="351"/>
      <c r="H443" s="351"/>
      <c r="I443" s="351"/>
      <c r="J443" s="351"/>
      <c r="K443" s="351"/>
      <c r="L443" s="352"/>
      <c r="M443" s="240">
        <f>+'11+'!O48</f>
        <v>8</v>
      </c>
      <c r="N443" s="240">
        <f>+'11+'!P48</f>
        <v>1</v>
      </c>
      <c r="O443" s="240" t="str">
        <f>+'11+'!Q48</f>
        <v>0820000000</v>
      </c>
      <c r="P443" s="240">
        <f>+'11+'!R48</f>
        <v>0</v>
      </c>
      <c r="Q443" s="353"/>
      <c r="R443" s="354"/>
      <c r="S443" s="397">
        <f>+'11+'!U48</f>
        <v>299.5</v>
      </c>
      <c r="T443" s="399">
        <f>+'11+'!V48</f>
        <v>56.871000000000002</v>
      </c>
      <c r="U443" s="257">
        <f t="shared" si="6"/>
        <v>18.988647746243739</v>
      </c>
    </row>
    <row r="444" spans="1:21" s="153" customFormat="1" ht="21.75" customHeight="1" x14ac:dyDescent="0.2">
      <c r="A444" s="155"/>
      <c r="B444" s="351" t="str">
        <f>+'11+'!B49:M49</f>
        <v>Обеспечение деятельности подведомственных учреждений</v>
      </c>
      <c r="C444" s="351"/>
      <c r="D444" s="351"/>
      <c r="E444" s="351"/>
      <c r="F444" s="351"/>
      <c r="G444" s="351"/>
      <c r="H444" s="351"/>
      <c r="I444" s="351"/>
      <c r="J444" s="351"/>
      <c r="K444" s="351"/>
      <c r="L444" s="352"/>
      <c r="M444" s="240">
        <f>+'11+'!O49</f>
        <v>8</v>
      </c>
      <c r="N444" s="240">
        <f>+'11+'!P49</f>
        <v>1</v>
      </c>
      <c r="O444" s="240" t="str">
        <f>+'11+'!Q49</f>
        <v>0820299190</v>
      </c>
      <c r="P444" s="240">
        <f>+'11+'!R49</f>
        <v>0</v>
      </c>
      <c r="Q444" s="353"/>
      <c r="R444" s="354"/>
      <c r="S444" s="397">
        <f>+'11+'!U49</f>
        <v>299.5</v>
      </c>
      <c r="T444" s="399">
        <f>+'11+'!V49</f>
        <v>56.871000000000002</v>
      </c>
      <c r="U444" s="257">
        <f t="shared" si="6"/>
        <v>18.988647746243739</v>
      </c>
    </row>
    <row r="445" spans="1:21" s="153" customFormat="1" ht="20.25" customHeight="1" x14ac:dyDescent="0.25">
      <c r="A445" s="155"/>
      <c r="B445" s="351" t="str">
        <f>+'11+'!B50:M50</f>
        <v>Закупка товаров, работ и услуг для обеспечения государственных (муниципальных) нужд</v>
      </c>
      <c r="C445" s="351"/>
      <c r="D445" s="351"/>
      <c r="E445" s="351"/>
      <c r="F445" s="351"/>
      <c r="G445" s="351"/>
      <c r="H445" s="351"/>
      <c r="I445" s="351"/>
      <c r="J445" s="351"/>
      <c r="K445" s="351"/>
      <c r="L445" s="352"/>
      <c r="M445" s="240">
        <f>+'11+'!O50</f>
        <v>8</v>
      </c>
      <c r="N445" s="240">
        <f>+'11+'!P50</f>
        <v>1</v>
      </c>
      <c r="O445" s="240" t="str">
        <f>+'11+'!Q50</f>
        <v>0820299190</v>
      </c>
      <c r="P445" s="240" t="str">
        <f>+'11+'!R50</f>
        <v>200</v>
      </c>
      <c r="Q445" s="355"/>
      <c r="R445" s="356"/>
      <c r="S445" s="397">
        <f>+'11+'!U50</f>
        <v>293.5</v>
      </c>
      <c r="T445" s="399">
        <f>+'11+'!V50</f>
        <v>56.871000000000002</v>
      </c>
      <c r="U445" s="257">
        <f t="shared" si="6"/>
        <v>19.376831345826236</v>
      </c>
    </row>
    <row r="446" spans="1:21" s="153" customFormat="1" ht="21.75" customHeight="1" x14ac:dyDescent="0.2">
      <c r="A446" s="155"/>
      <c r="B446" s="351" t="str">
        <f>+'11+'!B51:M51</f>
        <v>Иные закупки товаров, работ и услуг для обеспечения государственных (муниципальных) нужд</v>
      </c>
      <c r="C446" s="351"/>
      <c r="D446" s="351"/>
      <c r="E446" s="351"/>
      <c r="F446" s="351"/>
      <c r="G446" s="351"/>
      <c r="H446" s="351"/>
      <c r="I446" s="351"/>
      <c r="J446" s="351"/>
      <c r="K446" s="351"/>
      <c r="L446" s="352"/>
      <c r="M446" s="240">
        <f>+'11+'!O51</f>
        <v>8</v>
      </c>
      <c r="N446" s="240">
        <f>+'11+'!P51</f>
        <v>1</v>
      </c>
      <c r="O446" s="240" t="str">
        <f>+'11+'!Q51</f>
        <v>0820299190</v>
      </c>
      <c r="P446" s="240" t="str">
        <f>+'11+'!R51</f>
        <v>240</v>
      </c>
      <c r="Q446" s="353"/>
      <c r="R446" s="354"/>
      <c r="S446" s="397">
        <f>+'11+'!U51</f>
        <v>293.5</v>
      </c>
      <c r="T446" s="399">
        <f>+'11+'!V51</f>
        <v>56.871000000000002</v>
      </c>
      <c r="U446" s="257">
        <f t="shared" si="6"/>
        <v>19.376831345826236</v>
      </c>
    </row>
    <row r="447" spans="1:21" s="153" customFormat="1" ht="21.75" customHeight="1" x14ac:dyDescent="0.2">
      <c r="A447" s="155"/>
      <c r="B447" s="351" t="str">
        <f>+'11+'!B52:M52</f>
        <v>Закупка товаров, работ, услуг в сфере информационно-коммуникационных технологий</v>
      </c>
      <c r="C447" s="351"/>
      <c r="D447" s="351"/>
      <c r="E447" s="351"/>
      <c r="F447" s="351"/>
      <c r="G447" s="351"/>
      <c r="H447" s="351"/>
      <c r="I447" s="351"/>
      <c r="J447" s="351"/>
      <c r="K447" s="351"/>
      <c r="L447" s="352"/>
      <c r="M447" s="240">
        <f>+'11+'!O52</f>
        <v>8</v>
      </c>
      <c r="N447" s="240">
        <f>+'11+'!P52</f>
        <v>1</v>
      </c>
      <c r="O447" s="240" t="str">
        <f>+'11+'!Q52</f>
        <v>0820299190</v>
      </c>
      <c r="P447" s="240" t="str">
        <f>+'11+'!R52</f>
        <v>242</v>
      </c>
      <c r="Q447" s="353"/>
      <c r="R447" s="354"/>
      <c r="S447" s="397">
        <f>+'11+'!U52</f>
        <v>42.4</v>
      </c>
      <c r="T447" s="399">
        <f>+'11+'!V52</f>
        <v>0</v>
      </c>
      <c r="U447" s="257">
        <f t="shared" si="6"/>
        <v>0</v>
      </c>
    </row>
    <row r="448" spans="1:21" s="153" customFormat="1" ht="21.75" customHeight="1" x14ac:dyDescent="0.2">
      <c r="A448" s="155"/>
      <c r="B448" s="351" t="str">
        <f>+'11+'!B53:M53</f>
        <v>Прочая закупка товаров, работ и услуг</v>
      </c>
      <c r="C448" s="351"/>
      <c r="D448" s="351"/>
      <c r="E448" s="351"/>
      <c r="F448" s="351"/>
      <c r="G448" s="351"/>
      <c r="H448" s="351"/>
      <c r="I448" s="351"/>
      <c r="J448" s="351"/>
      <c r="K448" s="351"/>
      <c r="L448" s="352"/>
      <c r="M448" s="240">
        <f>+'11+'!O53</f>
        <v>8</v>
      </c>
      <c r="N448" s="240">
        <f>+'11+'!P53</f>
        <v>1</v>
      </c>
      <c r="O448" s="240" t="str">
        <f>+'11+'!Q53</f>
        <v>0820299190</v>
      </c>
      <c r="P448" s="240" t="str">
        <f>+'11+'!R53</f>
        <v>244</v>
      </c>
      <c r="Q448" s="353"/>
      <c r="R448" s="354"/>
      <c r="S448" s="397">
        <f>+'11+'!U53</f>
        <v>251.1</v>
      </c>
      <c r="T448" s="399">
        <f>+'11+'!V53</f>
        <v>56.871000000000002</v>
      </c>
      <c r="U448" s="257">
        <f t="shared" si="6"/>
        <v>22.648745519713263</v>
      </c>
    </row>
    <row r="449" spans="1:21" s="153" customFormat="1" ht="53.25" customHeight="1" x14ac:dyDescent="0.2">
      <c r="A449" s="155"/>
      <c r="B449" s="351" t="str">
        <f>+'11+'!B54:M54</f>
        <v>Иные бюджетные ассигнования</v>
      </c>
      <c r="C449" s="351"/>
      <c r="D449" s="351"/>
      <c r="E449" s="351"/>
      <c r="F449" s="351"/>
      <c r="G449" s="351"/>
      <c r="H449" s="351"/>
      <c r="I449" s="351"/>
      <c r="J449" s="351"/>
      <c r="K449" s="351"/>
      <c r="L449" s="352"/>
      <c r="M449" s="240">
        <f>+'11+'!O54</f>
        <v>8</v>
      </c>
      <c r="N449" s="240">
        <f>+'11+'!P54</f>
        <v>1</v>
      </c>
      <c r="O449" s="240" t="str">
        <f>+'11+'!Q54</f>
        <v>0820299190</v>
      </c>
      <c r="P449" s="240" t="str">
        <f>+'11+'!R54</f>
        <v>800</v>
      </c>
      <c r="Q449" s="353"/>
      <c r="R449" s="354"/>
      <c r="S449" s="397">
        <f>+'11+'!U54</f>
        <v>6</v>
      </c>
      <c r="T449" s="399">
        <f>+'11+'!V54</f>
        <v>0</v>
      </c>
      <c r="U449" s="257">
        <f t="shared" si="6"/>
        <v>0</v>
      </c>
    </row>
    <row r="450" spans="1:21" s="153" customFormat="1" ht="12.75" customHeight="1" x14ac:dyDescent="0.2">
      <c r="A450" s="155"/>
      <c r="B450" s="351" t="str">
        <f>+'11+'!B55:M55</f>
        <v>Уплата налогов, сборов и иных платежей</v>
      </c>
      <c r="C450" s="351"/>
      <c r="D450" s="351"/>
      <c r="E450" s="351"/>
      <c r="F450" s="351"/>
      <c r="G450" s="351"/>
      <c r="H450" s="351"/>
      <c r="I450" s="351"/>
      <c r="J450" s="351"/>
      <c r="K450" s="351"/>
      <c r="L450" s="352"/>
      <c r="M450" s="240">
        <f>+'11+'!O55</f>
        <v>8</v>
      </c>
      <c r="N450" s="240">
        <f>+'11+'!P55</f>
        <v>1</v>
      </c>
      <c r="O450" s="240" t="str">
        <f>+'11+'!Q55</f>
        <v>0820299190</v>
      </c>
      <c r="P450" s="240" t="str">
        <f>+'11+'!R55</f>
        <v>850</v>
      </c>
      <c r="Q450" s="353"/>
      <c r="R450" s="354"/>
      <c r="S450" s="397">
        <f>+'11+'!U55</f>
        <v>6</v>
      </c>
      <c r="T450" s="399">
        <f>+'11+'!V55</f>
        <v>0</v>
      </c>
      <c r="U450" s="257">
        <f t="shared" si="6"/>
        <v>0</v>
      </c>
    </row>
    <row r="451" spans="1:21" s="153" customFormat="1" ht="12.75" customHeight="1" x14ac:dyDescent="0.2">
      <c r="A451" s="155"/>
      <c r="B451" s="351" t="str">
        <f>+'11+'!B56:M56</f>
        <v>Уплата налога на имущество организаций и земельного налога</v>
      </c>
      <c r="C451" s="351"/>
      <c r="D451" s="351"/>
      <c r="E451" s="351"/>
      <c r="F451" s="351"/>
      <c r="G451" s="351"/>
      <c r="H451" s="351"/>
      <c r="I451" s="351"/>
      <c r="J451" s="351"/>
      <c r="K451" s="351"/>
      <c r="L451" s="352"/>
      <c r="M451" s="240">
        <f>+'11+'!O56</f>
        <v>8</v>
      </c>
      <c r="N451" s="240">
        <f>+'11+'!P56</f>
        <v>1</v>
      </c>
      <c r="O451" s="240" t="str">
        <f>+'11+'!Q56</f>
        <v>0820299190</v>
      </c>
      <c r="P451" s="240" t="str">
        <f>+'11+'!R56</f>
        <v>851</v>
      </c>
      <c r="Q451" s="353"/>
      <c r="R451" s="354"/>
      <c r="S451" s="397">
        <f>+'11+'!U56</f>
        <v>6</v>
      </c>
      <c r="T451" s="399">
        <f>+'11+'!V56</f>
        <v>0</v>
      </c>
      <c r="U451" s="257">
        <f t="shared" si="6"/>
        <v>0</v>
      </c>
    </row>
    <row r="452" spans="1:21" s="153" customFormat="1" ht="32.25" customHeight="1" x14ac:dyDescent="0.2">
      <c r="A452" s="155"/>
      <c r="B452" s="351" t="str">
        <f>+'11+'!B57:M57</f>
        <v>Другие вопросы в области культуры, кинематографии</v>
      </c>
      <c r="C452" s="351"/>
      <c r="D452" s="351"/>
      <c r="E452" s="351"/>
      <c r="F452" s="351"/>
      <c r="G452" s="351"/>
      <c r="H452" s="351"/>
      <c r="I452" s="351"/>
      <c r="J452" s="351"/>
      <c r="K452" s="351"/>
      <c r="L452" s="352"/>
      <c r="M452" s="240">
        <f>+'11+'!O57</f>
        <v>8</v>
      </c>
      <c r="N452" s="240">
        <f>+'11+'!P57</f>
        <v>4</v>
      </c>
      <c r="O452" s="240">
        <f>+'11+'!Q57</f>
        <v>0</v>
      </c>
      <c r="P452" s="240">
        <f>+'11+'!R57</f>
        <v>0</v>
      </c>
      <c r="Q452" s="353"/>
      <c r="R452" s="354"/>
      <c r="S452" s="397">
        <f>+'11+'!U57</f>
        <v>26466.412</v>
      </c>
      <c r="T452" s="399">
        <f>+'11+'!V57</f>
        <v>7653.6658900000011</v>
      </c>
      <c r="U452" s="257">
        <f t="shared" si="6"/>
        <v>28.918411343403861</v>
      </c>
    </row>
    <row r="453" spans="1:21" s="153" customFormat="1" ht="21.75" customHeight="1" x14ac:dyDescent="0.2">
      <c r="A453" s="155"/>
      <c r="B453" s="351" t="str">
        <f>+'11+'!B58:M58</f>
        <v>Муниципальная программа "Развитие культуры Овюрского кожууна</v>
      </c>
      <c r="C453" s="351"/>
      <c r="D453" s="351"/>
      <c r="E453" s="351"/>
      <c r="F453" s="351"/>
      <c r="G453" s="351"/>
      <c r="H453" s="351"/>
      <c r="I453" s="351"/>
      <c r="J453" s="351"/>
      <c r="K453" s="351"/>
      <c r="L453" s="352"/>
      <c r="M453" s="240">
        <f>+'11+'!O58</f>
        <v>8</v>
      </c>
      <c r="N453" s="240">
        <f>+'11+'!P58</f>
        <v>4</v>
      </c>
      <c r="O453" s="240" t="str">
        <f>+'11+'!Q58</f>
        <v>0800000000</v>
      </c>
      <c r="P453" s="240">
        <f>+'11+'!R58</f>
        <v>0</v>
      </c>
      <c r="Q453" s="353"/>
      <c r="R453" s="354"/>
      <c r="S453" s="397">
        <f>+'11+'!U58</f>
        <v>21842.732</v>
      </c>
      <c r="T453" s="399">
        <f>+'11+'!V58</f>
        <v>6347.5528200000008</v>
      </c>
      <c r="U453" s="257">
        <f t="shared" si="6"/>
        <v>29.06025134584813</v>
      </c>
    </row>
    <row r="454" spans="1:21" s="153" customFormat="1" ht="21.75" customHeight="1" x14ac:dyDescent="0.2">
      <c r="A454" s="155"/>
      <c r="B454" s="351" t="str">
        <f>+'11+'!B59:M59</f>
        <v>подпрограмма "Организация досуга и предоставление услуг организаций культуры"</v>
      </c>
      <c r="C454" s="351"/>
      <c r="D454" s="351"/>
      <c r="E454" s="351"/>
      <c r="F454" s="351"/>
      <c r="G454" s="351"/>
      <c r="H454" s="351"/>
      <c r="I454" s="351"/>
      <c r="J454" s="351"/>
      <c r="K454" s="351"/>
      <c r="L454" s="352"/>
      <c r="M454" s="240">
        <f>+'11+'!O59</f>
        <v>8</v>
      </c>
      <c r="N454" s="240">
        <f>+'11+'!P59</f>
        <v>4</v>
      </c>
      <c r="O454" s="240" t="str">
        <f>+'11+'!Q59</f>
        <v>0820000000</v>
      </c>
      <c r="P454" s="240">
        <f>+'11+'!R59</f>
        <v>0</v>
      </c>
      <c r="Q454" s="353"/>
      <c r="R454" s="354"/>
      <c r="S454" s="397">
        <f>+'11+'!U59</f>
        <v>21842.732</v>
      </c>
      <c r="T454" s="399">
        <f>+'11+'!V59</f>
        <v>6347.5528200000008</v>
      </c>
      <c r="U454" s="257">
        <f t="shared" si="6"/>
        <v>29.06025134584813</v>
      </c>
    </row>
    <row r="455" spans="1:21" s="153" customFormat="1" ht="32.25" customHeight="1" x14ac:dyDescent="0.2">
      <c r="A455" s="155"/>
      <c r="B455" s="351" t="str">
        <f>+'11+'!B60:M60</f>
        <v>Обеспечение деятельности подведомственных учреждений</v>
      </c>
      <c r="C455" s="351"/>
      <c r="D455" s="351"/>
      <c r="E455" s="351"/>
      <c r="F455" s="351"/>
      <c r="G455" s="351"/>
      <c r="H455" s="351"/>
      <c r="I455" s="351"/>
      <c r="J455" s="351"/>
      <c r="K455" s="351"/>
      <c r="L455" s="352"/>
      <c r="M455" s="240">
        <f>+'11+'!O60</f>
        <v>8</v>
      </c>
      <c r="N455" s="240">
        <f>+'11+'!P60</f>
        <v>4</v>
      </c>
      <c r="O455" s="240" t="str">
        <f>+'11+'!Q60</f>
        <v>0820299190</v>
      </c>
      <c r="P455" s="240">
        <f>+'11+'!R60</f>
        <v>0</v>
      </c>
      <c r="Q455" s="353"/>
      <c r="R455" s="354"/>
      <c r="S455" s="397">
        <f>+'11+'!U60</f>
        <v>21842.732</v>
      </c>
      <c r="T455" s="399">
        <f>+'11+'!V60</f>
        <v>6347.5528200000008</v>
      </c>
      <c r="U455" s="257">
        <f t="shared" si="6"/>
        <v>29.06025134584813</v>
      </c>
    </row>
    <row r="456" spans="1:21" s="153" customFormat="1" ht="53.25" customHeight="1" x14ac:dyDescent="0.2">
      <c r="A456" s="155"/>
      <c r="B456" s="351" t="str">
        <f>+'11+'!B61:M61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56" s="351"/>
      <c r="D456" s="351"/>
      <c r="E456" s="351"/>
      <c r="F456" s="351"/>
      <c r="G456" s="351"/>
      <c r="H456" s="351"/>
      <c r="I456" s="351"/>
      <c r="J456" s="351"/>
      <c r="K456" s="351"/>
      <c r="L456" s="352"/>
      <c r="M456" s="240">
        <f>+'11+'!O61</f>
        <v>8</v>
      </c>
      <c r="N456" s="240">
        <f>+'11+'!P61</f>
        <v>4</v>
      </c>
      <c r="O456" s="240" t="str">
        <f>+'11+'!Q61</f>
        <v>0820299190</v>
      </c>
      <c r="P456" s="240" t="str">
        <f>+'11+'!R61</f>
        <v>100</v>
      </c>
      <c r="Q456" s="353"/>
      <c r="R456" s="354"/>
      <c r="S456" s="397">
        <f>+'11+'!U61</f>
        <v>21842.732</v>
      </c>
      <c r="T456" s="399">
        <f>+'11+'!V61</f>
        <v>6347.5528200000008</v>
      </c>
      <c r="U456" s="257">
        <f t="shared" si="6"/>
        <v>29.06025134584813</v>
      </c>
    </row>
    <row r="457" spans="1:21" s="153" customFormat="1" ht="21.75" customHeight="1" x14ac:dyDescent="0.2">
      <c r="A457" s="155"/>
      <c r="B457" s="351" t="str">
        <f>+'11+'!B62:M62</f>
        <v>Расходы на выплаты персоналу казенных учреждений</v>
      </c>
      <c r="C457" s="351"/>
      <c r="D457" s="351"/>
      <c r="E457" s="351"/>
      <c r="F457" s="351"/>
      <c r="G457" s="351"/>
      <c r="H457" s="351"/>
      <c r="I457" s="351"/>
      <c r="J457" s="351"/>
      <c r="K457" s="351"/>
      <c r="L457" s="352"/>
      <c r="M457" s="240">
        <f>+'11+'!O62</f>
        <v>8</v>
      </c>
      <c r="N457" s="240">
        <f>+'11+'!P62</f>
        <v>4</v>
      </c>
      <c r="O457" s="240" t="str">
        <f>+'11+'!Q62</f>
        <v>0820299190</v>
      </c>
      <c r="P457" s="240" t="str">
        <f>+'11+'!R62</f>
        <v>110</v>
      </c>
      <c r="Q457" s="353"/>
      <c r="R457" s="354"/>
      <c r="S457" s="397">
        <f>+'11+'!U62</f>
        <v>21842.732</v>
      </c>
      <c r="T457" s="399">
        <f>+'11+'!V62</f>
        <v>6347.5528200000008</v>
      </c>
      <c r="U457" s="257">
        <f t="shared" si="6"/>
        <v>29.06025134584813</v>
      </c>
    </row>
    <row r="458" spans="1:21" s="153" customFormat="1" ht="21.75" customHeight="1" x14ac:dyDescent="0.2">
      <c r="A458" s="155"/>
      <c r="B458" s="351" t="str">
        <f>+'11+'!B63:M63</f>
        <v>Фонд оплаты труда учреждений</v>
      </c>
      <c r="C458" s="351"/>
      <c r="D458" s="351"/>
      <c r="E458" s="351"/>
      <c r="F458" s="351"/>
      <c r="G458" s="351"/>
      <c r="H458" s="351"/>
      <c r="I458" s="351"/>
      <c r="J458" s="351"/>
      <c r="K458" s="351"/>
      <c r="L458" s="352"/>
      <c r="M458" s="240">
        <f>+'11+'!O63</f>
        <v>8</v>
      </c>
      <c r="N458" s="240">
        <f>+'11+'!P63</f>
        <v>4</v>
      </c>
      <c r="O458" s="240" t="str">
        <f>+'11+'!Q63</f>
        <v>0820299190</v>
      </c>
      <c r="P458" s="240" t="str">
        <f>+'11+'!R63</f>
        <v>111</v>
      </c>
      <c r="Q458" s="353"/>
      <c r="R458" s="354"/>
      <c r="S458" s="397">
        <f>+'11+'!U63</f>
        <v>16776.292000000001</v>
      </c>
      <c r="T458" s="399">
        <f>+'11+'!V63</f>
        <v>4875.7830000000004</v>
      </c>
      <c r="U458" s="257">
        <f t="shared" si="6"/>
        <v>29.063532036757589</v>
      </c>
    </row>
    <row r="459" spans="1:21" s="153" customFormat="1" ht="32.25" customHeight="1" x14ac:dyDescent="0.2">
      <c r="A459" s="155"/>
      <c r="B459" s="351" t="str">
        <f>+'11+'!B64:M64</f>
        <v>Взносы по обязательному социальному страхованию на выплаты по оплате труда работников и иные выплаты работникам учреждений</v>
      </c>
      <c r="C459" s="351"/>
      <c r="D459" s="351"/>
      <c r="E459" s="351"/>
      <c r="F459" s="351"/>
      <c r="G459" s="351"/>
      <c r="H459" s="351"/>
      <c r="I459" s="351"/>
      <c r="J459" s="351"/>
      <c r="K459" s="351"/>
      <c r="L459" s="352"/>
      <c r="M459" s="240">
        <f>+'11+'!O64</f>
        <v>8</v>
      </c>
      <c r="N459" s="240">
        <f>+'11+'!P64</f>
        <v>4</v>
      </c>
      <c r="O459" s="240" t="str">
        <f>+'11+'!Q64</f>
        <v>0820299190</v>
      </c>
      <c r="P459" s="240" t="str">
        <f>+'11+'!R64</f>
        <v>119</v>
      </c>
      <c r="Q459" s="353"/>
      <c r="R459" s="354"/>
      <c r="S459" s="397">
        <f>+'11+'!U64</f>
        <v>5066.4399999999996</v>
      </c>
      <c r="T459" s="399">
        <f>+'11+'!V64</f>
        <v>1471.76982</v>
      </c>
      <c r="U459" s="257">
        <f t="shared" si="6"/>
        <v>29.049388130521631</v>
      </c>
    </row>
    <row r="460" spans="1:21" s="153" customFormat="1" ht="21.75" customHeight="1" x14ac:dyDescent="0.2">
      <c r="A460" s="155"/>
      <c r="B460" s="351" t="str">
        <f>+'11+'!B65:M65</f>
        <v>Муниципальная программа "Развитие культуры Овюрского кожууна</v>
      </c>
      <c r="C460" s="351"/>
      <c r="D460" s="351"/>
      <c r="E460" s="351"/>
      <c r="F460" s="351"/>
      <c r="G460" s="351"/>
      <c r="H460" s="351"/>
      <c r="I460" s="351"/>
      <c r="J460" s="351"/>
      <c r="K460" s="351"/>
      <c r="L460" s="352"/>
      <c r="M460" s="240">
        <f>+'11+'!O65</f>
        <v>8</v>
      </c>
      <c r="N460" s="240">
        <f>+'11+'!P65</f>
        <v>4</v>
      </c>
      <c r="O460" s="240" t="str">
        <f>+'11+'!Q65</f>
        <v>0800000000</v>
      </c>
      <c r="P460" s="240">
        <f>+'11+'!R65</f>
        <v>0</v>
      </c>
      <c r="Q460" s="353"/>
      <c r="R460" s="354"/>
      <c r="S460" s="397">
        <f>+'11+'!U65</f>
        <v>824.84199999999998</v>
      </c>
      <c r="T460" s="399">
        <f>+'11+'!V65</f>
        <v>418.57911999999999</v>
      </c>
      <c r="U460" s="257">
        <f t="shared" si="6"/>
        <v>50.746581769599509</v>
      </c>
    </row>
    <row r="461" spans="1:21" s="153" customFormat="1" ht="21.75" customHeight="1" x14ac:dyDescent="0.2">
      <c r="A461" s="155"/>
      <c r="B461" s="351" t="str">
        <f>+'11+'!B66:M66</f>
        <v>подпрограмма "Обеспечение реализации муниципальной программы и прочие мероприятия в сфере культуры"</v>
      </c>
      <c r="C461" s="351"/>
      <c r="D461" s="351"/>
      <c r="E461" s="351"/>
      <c r="F461" s="351"/>
      <c r="G461" s="351"/>
      <c r="H461" s="351"/>
      <c r="I461" s="351"/>
      <c r="J461" s="351"/>
      <c r="K461" s="351"/>
      <c r="L461" s="352"/>
      <c r="M461" s="240">
        <f>+'11+'!O66</f>
        <v>8</v>
      </c>
      <c r="N461" s="240">
        <f>+'11+'!P66</f>
        <v>4</v>
      </c>
      <c r="O461" s="240" t="str">
        <f>+'11+'!Q66</f>
        <v>0830000000</v>
      </c>
      <c r="P461" s="240">
        <f>+'11+'!R66</f>
        <v>0</v>
      </c>
      <c r="Q461" s="353"/>
      <c r="R461" s="354"/>
      <c r="S461" s="397">
        <f>+'11+'!U66</f>
        <v>824.84199999999998</v>
      </c>
      <c r="T461" s="399">
        <f>+'11+'!V66</f>
        <v>418.57911999999999</v>
      </c>
      <c r="U461" s="257">
        <f t="shared" si="6"/>
        <v>50.746581769599509</v>
      </c>
    </row>
    <row r="462" spans="1:21" s="153" customFormat="1" ht="21.75" customHeight="1" x14ac:dyDescent="0.2">
      <c r="A462" s="155"/>
      <c r="B462" s="351" t="str">
        <f>+'11+'!B67:M67</f>
        <v>Разработка нормативно-правовых, методических и иных документов, направленных на эффективное решение задач</v>
      </c>
      <c r="C462" s="351"/>
      <c r="D462" s="351"/>
      <c r="E462" s="351"/>
      <c r="F462" s="351"/>
      <c r="G462" s="351"/>
      <c r="H462" s="351"/>
      <c r="I462" s="351"/>
      <c r="J462" s="351"/>
      <c r="K462" s="351"/>
      <c r="L462" s="352"/>
      <c r="M462" s="240">
        <f>+'11+'!O67</f>
        <v>8</v>
      </c>
      <c r="N462" s="240">
        <f>+'11+'!P67</f>
        <v>4</v>
      </c>
      <c r="O462" s="240" t="str">
        <f>+'11+'!Q67</f>
        <v>0830120419</v>
      </c>
      <c r="P462" s="240">
        <f>+'11+'!R67</f>
        <v>0</v>
      </c>
      <c r="Q462" s="353"/>
      <c r="R462" s="354"/>
      <c r="S462" s="397">
        <f>+'11+'!U67</f>
        <v>824.84199999999998</v>
      </c>
      <c r="T462" s="399">
        <f>+'11+'!V67</f>
        <v>418.57911999999999</v>
      </c>
      <c r="U462" s="257">
        <f t="shared" si="6"/>
        <v>50.746581769599509</v>
      </c>
    </row>
    <row r="463" spans="1:21" s="153" customFormat="1" ht="53.25" customHeight="1" x14ac:dyDescent="0.2">
      <c r="A463" s="155"/>
      <c r="B463" s="351" t="str">
        <f>+'11+'!B68:M68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63" s="351"/>
      <c r="D463" s="351"/>
      <c r="E463" s="351"/>
      <c r="F463" s="351"/>
      <c r="G463" s="351"/>
      <c r="H463" s="351"/>
      <c r="I463" s="351"/>
      <c r="J463" s="351"/>
      <c r="K463" s="351"/>
      <c r="L463" s="352"/>
      <c r="M463" s="240">
        <f>+'11+'!O68</f>
        <v>8</v>
      </c>
      <c r="N463" s="240">
        <f>+'11+'!P68</f>
        <v>4</v>
      </c>
      <c r="O463" s="240" t="str">
        <f>+'11+'!Q68</f>
        <v>0830120419</v>
      </c>
      <c r="P463" s="240" t="str">
        <f>+'11+'!R68</f>
        <v>100</v>
      </c>
      <c r="Q463" s="353"/>
      <c r="R463" s="354"/>
      <c r="S463" s="397">
        <f>+'11+'!U68</f>
        <v>824.84199999999998</v>
      </c>
      <c r="T463" s="399">
        <f>+'11+'!V68</f>
        <v>418.57911999999999</v>
      </c>
      <c r="U463" s="257">
        <f t="shared" si="6"/>
        <v>50.746581769599509</v>
      </c>
    </row>
    <row r="464" spans="1:21" s="153" customFormat="1" ht="12.75" customHeight="1" x14ac:dyDescent="0.2">
      <c r="A464" s="155"/>
      <c r="B464" s="351" t="str">
        <f>+'11+'!B69:M69</f>
        <v>Расходы на выплаты персоналу государственных (муниципальных) органов</v>
      </c>
      <c r="C464" s="351"/>
      <c r="D464" s="351"/>
      <c r="E464" s="351"/>
      <c r="F464" s="351"/>
      <c r="G464" s="351"/>
      <c r="H464" s="351"/>
      <c r="I464" s="351"/>
      <c r="J464" s="351"/>
      <c r="K464" s="351"/>
      <c r="L464" s="352"/>
      <c r="M464" s="240">
        <f>+'11+'!O69</f>
        <v>8</v>
      </c>
      <c r="N464" s="240">
        <f>+'11+'!P69</f>
        <v>4</v>
      </c>
      <c r="O464" s="240" t="str">
        <f>+'11+'!Q69</f>
        <v>0830120419</v>
      </c>
      <c r="P464" s="240" t="str">
        <f>+'11+'!R69</f>
        <v>120</v>
      </c>
      <c r="Q464" s="353"/>
      <c r="R464" s="354"/>
      <c r="S464" s="397">
        <f>+'11+'!U69</f>
        <v>824.84199999999998</v>
      </c>
      <c r="T464" s="399">
        <f>+'11+'!V69</f>
        <v>418.57911999999999</v>
      </c>
      <c r="U464" s="257">
        <f t="shared" si="6"/>
        <v>50.746581769599509</v>
      </c>
    </row>
    <row r="465" spans="1:21" s="153" customFormat="1" ht="12.75" customHeight="1" x14ac:dyDescent="0.2">
      <c r="A465" s="155"/>
      <c r="B465" s="351" t="str">
        <f>+'11+'!B70:M70</f>
        <v>Фонд оплаты труда государственных (муниципальных) органов</v>
      </c>
      <c r="C465" s="351"/>
      <c r="D465" s="351"/>
      <c r="E465" s="351"/>
      <c r="F465" s="351"/>
      <c r="G465" s="351"/>
      <c r="H465" s="351"/>
      <c r="I465" s="351"/>
      <c r="J465" s="351"/>
      <c r="K465" s="351"/>
      <c r="L465" s="352"/>
      <c r="M465" s="240">
        <f>+'11+'!O70</f>
        <v>8</v>
      </c>
      <c r="N465" s="240">
        <f>+'11+'!P70</f>
        <v>4</v>
      </c>
      <c r="O465" s="240" t="str">
        <f>+'11+'!Q70</f>
        <v>0830120419</v>
      </c>
      <c r="P465" s="240" t="str">
        <f>+'11+'!R70</f>
        <v>121</v>
      </c>
      <c r="Q465" s="353"/>
      <c r="R465" s="354"/>
      <c r="S465" s="397">
        <f>+'11+'!U70</f>
        <v>633.51900000000001</v>
      </c>
      <c r="T465" s="399">
        <f>+'11+'!V70</f>
        <v>322.411</v>
      </c>
      <c r="U465" s="257">
        <f t="shared" si="6"/>
        <v>50.892080584796986</v>
      </c>
    </row>
    <row r="466" spans="1:21" s="153" customFormat="1" ht="32.25" customHeight="1" x14ac:dyDescent="0.2">
      <c r="A466" s="155"/>
      <c r="B466" s="351" t="str">
        <f>+'11+'!B71:M71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66" s="351"/>
      <c r="D466" s="351"/>
      <c r="E466" s="351"/>
      <c r="F466" s="351"/>
      <c r="G466" s="351"/>
      <c r="H466" s="351"/>
      <c r="I466" s="351"/>
      <c r="J466" s="351"/>
      <c r="K466" s="351"/>
      <c r="L466" s="352"/>
      <c r="M466" s="240">
        <f>+'11+'!O71</f>
        <v>8</v>
      </c>
      <c r="N466" s="240">
        <f>+'11+'!P71</f>
        <v>4</v>
      </c>
      <c r="O466" s="240" t="str">
        <f>+'11+'!Q71</f>
        <v>0830120419</v>
      </c>
      <c r="P466" s="240" t="str">
        <f>+'11+'!R71</f>
        <v>129</v>
      </c>
      <c r="Q466" s="353"/>
      <c r="R466" s="354"/>
      <c r="S466" s="397">
        <f>+'11+'!U71</f>
        <v>191.32300000000001</v>
      </c>
      <c r="T466" s="399">
        <f>+'11+'!V71</f>
        <v>96.168120000000002</v>
      </c>
      <c r="U466" s="257">
        <f t="shared" si="6"/>
        <v>50.26479827307746</v>
      </c>
    </row>
    <row r="467" spans="1:21" s="153" customFormat="1" ht="21.75" customHeight="1" x14ac:dyDescent="0.2">
      <c r="A467" s="155"/>
      <c r="B467" s="351" t="str">
        <f>+'11+'!B72:M72</f>
        <v>Муниципальная программа "Развитие культуры Овюрского кожууна</v>
      </c>
      <c r="C467" s="351"/>
      <c r="D467" s="351"/>
      <c r="E467" s="351"/>
      <c r="F467" s="351"/>
      <c r="G467" s="351"/>
      <c r="H467" s="351"/>
      <c r="I467" s="351"/>
      <c r="J467" s="351"/>
      <c r="K467" s="351"/>
      <c r="L467" s="352"/>
      <c r="M467" s="240">
        <f>+'11+'!O72</f>
        <v>8</v>
      </c>
      <c r="N467" s="240">
        <f>+'11+'!P72</f>
        <v>4</v>
      </c>
      <c r="O467" s="240" t="str">
        <f>+'11+'!Q72</f>
        <v>0800000000</v>
      </c>
      <c r="P467" s="240">
        <f>+'11+'!R72</f>
        <v>0</v>
      </c>
      <c r="Q467" s="353"/>
      <c r="R467" s="354"/>
      <c r="S467" s="397">
        <f>+'11+'!U72</f>
        <v>1955.3389999999999</v>
      </c>
      <c r="T467" s="399">
        <f>+'11+'!V72</f>
        <v>406.37985000000003</v>
      </c>
      <c r="U467" s="257">
        <f t="shared" ref="U467:U530" si="7">T467/S467*100</f>
        <v>20.783089275056653</v>
      </c>
    </row>
    <row r="468" spans="1:21" s="153" customFormat="1" ht="21.75" customHeight="1" x14ac:dyDescent="0.2">
      <c r="A468" s="155"/>
      <c r="B468" s="351" t="str">
        <f>+'11+'!B73:M73</f>
        <v>подпрограмма "Обеспечение реализации муниципальной программы и прочие мероприятия в сфере культуры"</v>
      </c>
      <c r="C468" s="351"/>
      <c r="D468" s="351"/>
      <c r="E468" s="351"/>
      <c r="F468" s="351"/>
      <c r="G468" s="351"/>
      <c r="H468" s="351"/>
      <c r="I468" s="351"/>
      <c r="J468" s="351"/>
      <c r="K468" s="351"/>
      <c r="L468" s="352"/>
      <c r="M468" s="240">
        <f>+'11+'!O73</f>
        <v>8</v>
      </c>
      <c r="N468" s="240">
        <f>+'11+'!P73</f>
        <v>4</v>
      </c>
      <c r="O468" s="240" t="str">
        <f>+'11+'!Q73</f>
        <v>0830000000</v>
      </c>
      <c r="P468" s="240">
        <f>+'11+'!R73</f>
        <v>0</v>
      </c>
      <c r="Q468" s="353"/>
      <c r="R468" s="354"/>
      <c r="S468" s="397">
        <f>+'11+'!U73</f>
        <v>1955.3389999999999</v>
      </c>
      <c r="T468" s="399">
        <f>+'11+'!V73</f>
        <v>406.37985000000003</v>
      </c>
      <c r="U468" s="257">
        <f t="shared" si="7"/>
        <v>20.783089275056653</v>
      </c>
    </row>
    <row r="469" spans="1:21" s="153" customFormat="1" ht="21.75" customHeight="1" x14ac:dyDescent="0.2">
      <c r="A469" s="155"/>
      <c r="B469" s="351" t="str">
        <f>+'11+'!B74:M74</f>
        <v xml:space="preserve">Обеспечение организационных, информационных и методических условий </v>
      </c>
      <c r="C469" s="351"/>
      <c r="D469" s="351"/>
      <c r="E469" s="351"/>
      <c r="F469" s="351"/>
      <c r="G469" s="351"/>
      <c r="H469" s="351"/>
      <c r="I469" s="351"/>
      <c r="J469" s="351"/>
      <c r="K469" s="351"/>
      <c r="L469" s="352"/>
      <c r="M469" s="240">
        <f>+'11+'!O74</f>
        <v>8</v>
      </c>
      <c r="N469" s="240">
        <f>+'11+'!P74</f>
        <v>4</v>
      </c>
      <c r="O469" s="240" t="str">
        <f>+'11+'!Q74</f>
        <v>0830200019</v>
      </c>
      <c r="P469" s="240">
        <f>+'11+'!R74</f>
        <v>0</v>
      </c>
      <c r="Q469" s="353"/>
      <c r="R469" s="354"/>
      <c r="S469" s="397">
        <f>+'11+'!U74</f>
        <v>1955.3389999999999</v>
      </c>
      <c r="T469" s="399">
        <f>+'11+'!V74</f>
        <v>406.37985000000003</v>
      </c>
      <c r="U469" s="257">
        <f t="shared" si="7"/>
        <v>20.783089275056653</v>
      </c>
    </row>
    <row r="470" spans="1:21" s="153" customFormat="1" ht="12.75" customHeight="1" x14ac:dyDescent="0.2">
      <c r="A470" s="155"/>
      <c r="B470" s="351" t="str">
        <f>+'11+'!B75:M75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70" s="351"/>
      <c r="D470" s="351"/>
      <c r="E470" s="351"/>
      <c r="F470" s="351"/>
      <c r="G470" s="351"/>
      <c r="H470" s="351"/>
      <c r="I470" s="351"/>
      <c r="J470" s="351"/>
      <c r="K470" s="351"/>
      <c r="L470" s="352"/>
      <c r="M470" s="240">
        <f>+'11+'!O75</f>
        <v>8</v>
      </c>
      <c r="N470" s="240">
        <f>+'11+'!P75</f>
        <v>4</v>
      </c>
      <c r="O470" s="240" t="str">
        <f>+'11+'!Q75</f>
        <v>0830200019</v>
      </c>
      <c r="P470" s="240" t="str">
        <f>+'11+'!R75</f>
        <v>100</v>
      </c>
      <c r="Q470" s="353"/>
      <c r="R470" s="354"/>
      <c r="S470" s="397">
        <f>+'11+'!U75</f>
        <v>1700.4390000000001</v>
      </c>
      <c r="T470" s="399">
        <f>+'11+'!V75</f>
        <v>385.15178000000003</v>
      </c>
      <c r="U470" s="257">
        <f t="shared" si="7"/>
        <v>22.650137993776902</v>
      </c>
    </row>
    <row r="471" spans="1:21" s="153" customFormat="1" ht="21.75" customHeight="1" x14ac:dyDescent="0.2">
      <c r="A471" s="155"/>
      <c r="B471" s="351" t="str">
        <f>+'11+'!B76:M76</f>
        <v>Расходы на выплаты персоналу казенных учреждений</v>
      </c>
      <c r="C471" s="351"/>
      <c r="D471" s="351"/>
      <c r="E471" s="351"/>
      <c r="F471" s="351"/>
      <c r="G471" s="351"/>
      <c r="H471" s="351"/>
      <c r="I471" s="351"/>
      <c r="J471" s="351"/>
      <c r="K471" s="351"/>
      <c r="L471" s="352"/>
      <c r="M471" s="240">
        <f>+'11+'!O76</f>
        <v>8</v>
      </c>
      <c r="N471" s="240">
        <f>+'11+'!P76</f>
        <v>4</v>
      </c>
      <c r="O471" s="240" t="str">
        <f>+'11+'!Q76</f>
        <v>0830200019</v>
      </c>
      <c r="P471" s="240" t="str">
        <f>+'11+'!R76</f>
        <v>110</v>
      </c>
      <c r="Q471" s="353"/>
      <c r="R471" s="354"/>
      <c r="S471" s="397">
        <f>+'11+'!U76</f>
        <v>1700.4390000000001</v>
      </c>
      <c r="T471" s="399">
        <f>+'11+'!V76</f>
        <v>385.15178000000003</v>
      </c>
      <c r="U471" s="257">
        <f t="shared" si="7"/>
        <v>22.650137993776902</v>
      </c>
    </row>
    <row r="472" spans="1:21" s="153" customFormat="1" ht="21.75" customHeight="1" x14ac:dyDescent="0.2">
      <c r="A472" s="155"/>
      <c r="B472" s="351" t="str">
        <f>+'11+'!B77:M77</f>
        <v>Фонд оплаты труда учреждений</v>
      </c>
      <c r="C472" s="351"/>
      <c r="D472" s="351"/>
      <c r="E472" s="351"/>
      <c r="F472" s="351"/>
      <c r="G472" s="351"/>
      <c r="H472" s="351"/>
      <c r="I472" s="351"/>
      <c r="J472" s="351"/>
      <c r="K472" s="351"/>
      <c r="L472" s="352"/>
      <c r="M472" s="240">
        <f>+'11+'!O77</f>
        <v>8</v>
      </c>
      <c r="N472" s="240">
        <f>+'11+'!P77</f>
        <v>4</v>
      </c>
      <c r="O472" s="240" t="str">
        <f>+'11+'!Q77</f>
        <v>0830200019</v>
      </c>
      <c r="P472" s="240" t="str">
        <f>+'11+'!R77</f>
        <v>111</v>
      </c>
      <c r="Q472" s="353"/>
      <c r="R472" s="354"/>
      <c r="S472" s="397">
        <f>+'11+'!U77</f>
        <v>1306.021</v>
      </c>
      <c r="T472" s="399">
        <f>+'11+'!V77</f>
        <v>296.95600000000002</v>
      </c>
      <c r="U472" s="257">
        <f t="shared" si="7"/>
        <v>22.737459811136272</v>
      </c>
    </row>
    <row r="473" spans="1:21" s="153" customFormat="1" ht="21.75" customHeight="1" x14ac:dyDescent="0.2">
      <c r="A473" s="155"/>
      <c r="B473" s="351" t="str">
        <f>+'11+'!B78:M78</f>
        <v>Взносы по обязательному социальному страхованию на выплаты по оплате труда работников и иные выплаты работникам учреждений</v>
      </c>
      <c r="C473" s="351"/>
      <c r="D473" s="351"/>
      <c r="E473" s="351"/>
      <c r="F473" s="351"/>
      <c r="G473" s="351"/>
      <c r="H473" s="351"/>
      <c r="I473" s="351"/>
      <c r="J473" s="351"/>
      <c r="K473" s="351"/>
      <c r="L473" s="352"/>
      <c r="M473" s="240">
        <f>+'11+'!O78</f>
        <v>8</v>
      </c>
      <c r="N473" s="240">
        <f>+'11+'!P78</f>
        <v>4</v>
      </c>
      <c r="O473" s="240" t="str">
        <f>+'11+'!Q78</f>
        <v>0830200019</v>
      </c>
      <c r="P473" s="240" t="str">
        <f>+'11+'!R78</f>
        <v>119</v>
      </c>
      <c r="Q473" s="353"/>
      <c r="R473" s="354"/>
      <c r="S473" s="397">
        <f>+'11+'!U78</f>
        <v>394.41800000000001</v>
      </c>
      <c r="T473" s="399">
        <f>+'11+'!V78</f>
        <v>88.195779999999999</v>
      </c>
      <c r="U473" s="257">
        <f t="shared" si="7"/>
        <v>22.36099265246515</v>
      </c>
    </row>
    <row r="474" spans="1:21" s="153" customFormat="1" ht="21.75" customHeight="1" x14ac:dyDescent="0.2">
      <c r="A474" s="155"/>
      <c r="B474" s="351" t="str">
        <f>+'11+'!B79:M79</f>
        <v>Закупка товаров, работ и услуг для обеспечения государственных (муниципальных) нужд</v>
      </c>
      <c r="C474" s="351"/>
      <c r="D474" s="351"/>
      <c r="E474" s="351"/>
      <c r="F474" s="351"/>
      <c r="G474" s="351"/>
      <c r="H474" s="351"/>
      <c r="I474" s="351"/>
      <c r="J474" s="351"/>
      <c r="K474" s="351"/>
      <c r="L474" s="352"/>
      <c r="M474" s="240">
        <f>+'11+'!O79</f>
        <v>8</v>
      </c>
      <c r="N474" s="240">
        <f>+'11+'!P79</f>
        <v>4</v>
      </c>
      <c r="O474" s="240" t="str">
        <f>+'11+'!Q79</f>
        <v>0830200019</v>
      </c>
      <c r="P474" s="240" t="str">
        <f>+'11+'!R79</f>
        <v>200</v>
      </c>
      <c r="Q474" s="353"/>
      <c r="R474" s="354"/>
      <c r="S474" s="397">
        <f>+'11+'!U79</f>
        <v>254.9</v>
      </c>
      <c r="T474" s="399">
        <f>+'11+'!V79</f>
        <v>21.228069999999999</v>
      </c>
      <c r="U474" s="257">
        <f t="shared" si="7"/>
        <v>8.3279992153785791</v>
      </c>
    </row>
    <row r="475" spans="1:21" s="153" customFormat="1" ht="21.75" customHeight="1" x14ac:dyDescent="0.2">
      <c r="A475" s="155"/>
      <c r="B475" s="351" t="str">
        <f>+'11+'!B80:M80</f>
        <v>Иные закупки товаров, работ и услуг для обеспечения государственных (муниципальных) нужд</v>
      </c>
      <c r="C475" s="351"/>
      <c r="D475" s="351"/>
      <c r="E475" s="351"/>
      <c r="F475" s="351"/>
      <c r="G475" s="351"/>
      <c r="H475" s="351"/>
      <c r="I475" s="351"/>
      <c r="J475" s="351"/>
      <c r="K475" s="351"/>
      <c r="L475" s="352"/>
      <c r="M475" s="240">
        <f>+'11+'!O80</f>
        <v>8</v>
      </c>
      <c r="N475" s="240">
        <f>+'11+'!P80</f>
        <v>4</v>
      </c>
      <c r="O475" s="240" t="str">
        <f>+'11+'!Q80</f>
        <v>0830200019</v>
      </c>
      <c r="P475" s="240" t="str">
        <f>+'11+'!R80</f>
        <v>240</v>
      </c>
      <c r="Q475" s="353"/>
      <c r="R475" s="354"/>
      <c r="S475" s="397">
        <f>+'11+'!U80</f>
        <v>254.9</v>
      </c>
      <c r="T475" s="399">
        <f>+'11+'!V80</f>
        <v>21.228069999999999</v>
      </c>
      <c r="U475" s="257">
        <f t="shared" si="7"/>
        <v>8.3279992153785791</v>
      </c>
    </row>
    <row r="476" spans="1:21" s="153" customFormat="1" ht="12.75" customHeight="1" x14ac:dyDescent="0.2">
      <c r="A476" s="155"/>
      <c r="B476" s="351" t="str">
        <f>+'11+'!B81:M81</f>
        <v>Закупка товаров, работ, услуг в сфере информационно-коммуникационных технологий</v>
      </c>
      <c r="C476" s="351"/>
      <c r="D476" s="351"/>
      <c r="E476" s="351"/>
      <c r="F476" s="351"/>
      <c r="G476" s="351"/>
      <c r="H476" s="351"/>
      <c r="I476" s="351"/>
      <c r="J476" s="351"/>
      <c r="K476" s="351"/>
      <c r="L476" s="352"/>
      <c r="M476" s="240">
        <f>+'11+'!O81</f>
        <v>8</v>
      </c>
      <c r="N476" s="240">
        <f>+'11+'!P81</f>
        <v>4</v>
      </c>
      <c r="O476" s="240" t="str">
        <f>+'11+'!Q81</f>
        <v>0830200019</v>
      </c>
      <c r="P476" s="240" t="str">
        <f>+'11+'!R81</f>
        <v>242</v>
      </c>
      <c r="Q476" s="353"/>
      <c r="R476" s="354"/>
      <c r="S476" s="397">
        <f>+'11+'!U81</f>
        <v>122.3</v>
      </c>
      <c r="T476" s="399">
        <f>+'11+'!V81</f>
        <v>21.228069999999999</v>
      </c>
      <c r="U476" s="257">
        <f t="shared" si="7"/>
        <v>17.357375306623059</v>
      </c>
    </row>
    <row r="477" spans="1:21" s="153" customFormat="1" ht="21.75" customHeight="1" x14ac:dyDescent="0.2">
      <c r="A477" s="155"/>
      <c r="B477" s="351" t="str">
        <f>+'11+'!B82:M82</f>
        <v>Прочая закупка товаров, работ и услуг</v>
      </c>
      <c r="C477" s="351"/>
      <c r="D477" s="351"/>
      <c r="E477" s="351"/>
      <c r="F477" s="351"/>
      <c r="G477" s="351"/>
      <c r="H477" s="351"/>
      <c r="I477" s="351"/>
      <c r="J477" s="351"/>
      <c r="K477" s="351"/>
      <c r="L477" s="352"/>
      <c r="M477" s="240">
        <f>+'11+'!O82</f>
        <v>8</v>
      </c>
      <c r="N477" s="240">
        <f>+'11+'!P82</f>
        <v>4</v>
      </c>
      <c r="O477" s="240" t="str">
        <f>+'11+'!Q82</f>
        <v>0830200019</v>
      </c>
      <c r="P477" s="240" t="str">
        <f>+'11+'!R82</f>
        <v>244</v>
      </c>
      <c r="Q477" s="353"/>
      <c r="R477" s="354"/>
      <c r="S477" s="397">
        <f>+'11+'!U82</f>
        <v>132.6</v>
      </c>
      <c r="T477" s="399">
        <f>+'11+'!V82</f>
        <v>0</v>
      </c>
      <c r="U477" s="257">
        <f t="shared" si="7"/>
        <v>0</v>
      </c>
    </row>
    <row r="478" spans="1:21" s="153" customFormat="1" ht="12.75" customHeight="1" x14ac:dyDescent="0.2">
      <c r="A478" s="155"/>
      <c r="B478" s="351" t="str">
        <f>+'11+'!B83:M83</f>
        <v>Муниципальная программа "Развитие культуры Овюрского кожууна</v>
      </c>
      <c r="C478" s="351"/>
      <c r="D478" s="351"/>
      <c r="E478" s="351"/>
      <c r="F478" s="351"/>
      <c r="G478" s="351"/>
      <c r="H478" s="351"/>
      <c r="I478" s="351"/>
      <c r="J478" s="351"/>
      <c r="K478" s="351"/>
      <c r="L478" s="352"/>
      <c r="M478" s="240">
        <f>+'11+'!O83</f>
        <v>8</v>
      </c>
      <c r="N478" s="240">
        <f>+'11+'!P83</f>
        <v>4</v>
      </c>
      <c r="O478" s="240" t="str">
        <f>+'11+'!Q83</f>
        <v>0800000000</v>
      </c>
      <c r="P478" s="240">
        <f>+'11+'!R83</f>
        <v>0</v>
      </c>
      <c r="Q478" s="353"/>
      <c r="R478" s="354"/>
      <c r="S478" s="397">
        <f>+'11+'!U83</f>
        <v>143</v>
      </c>
      <c r="T478" s="399">
        <f>+'11+'!V83</f>
        <v>0</v>
      </c>
      <c r="U478" s="257">
        <f t="shared" si="7"/>
        <v>0</v>
      </c>
    </row>
    <row r="479" spans="1:21" s="153" customFormat="1" ht="21.75" customHeight="1" x14ac:dyDescent="0.2">
      <c r="A479" s="155"/>
      <c r="B479" s="351" t="str">
        <f>+'11+'!B84:M84</f>
        <v>Подпрограмма "Развитие туризма на территории Овюрского кожууна"</v>
      </c>
      <c r="C479" s="351"/>
      <c r="D479" s="351"/>
      <c r="E479" s="351"/>
      <c r="F479" s="351"/>
      <c r="G479" s="351"/>
      <c r="H479" s="351"/>
      <c r="I479" s="351"/>
      <c r="J479" s="351"/>
      <c r="K479" s="351"/>
      <c r="L479" s="352"/>
      <c r="M479" s="240">
        <f>+'11+'!O84</f>
        <v>8</v>
      </c>
      <c r="N479" s="240">
        <f>+'11+'!P84</f>
        <v>4</v>
      </c>
      <c r="O479" s="240" t="str">
        <f>+'11+'!Q84</f>
        <v>0840000000</v>
      </c>
      <c r="P479" s="240">
        <f>+'11+'!R84</f>
        <v>0</v>
      </c>
      <c r="Q479" s="353"/>
      <c r="R479" s="354"/>
      <c r="S479" s="397">
        <f>+'11+'!U84</f>
        <v>143</v>
      </c>
      <c r="T479" s="399">
        <f>+'11+'!V84</f>
        <v>0</v>
      </c>
      <c r="U479" s="257">
        <f t="shared" si="7"/>
        <v>0</v>
      </c>
    </row>
    <row r="480" spans="1:21" s="153" customFormat="1" ht="21.75" customHeight="1" x14ac:dyDescent="0.2">
      <c r="A480" s="155"/>
      <c r="B480" s="351" t="str">
        <f>+'11+'!B85:M85</f>
        <v>Реализация мер по развитию турризма на ерритории Овюрского кожууна РТ</v>
      </c>
      <c r="C480" s="351"/>
      <c r="D480" s="351"/>
      <c r="E480" s="351"/>
      <c r="F480" s="351"/>
      <c r="G480" s="351"/>
      <c r="H480" s="351"/>
      <c r="I480" s="351"/>
      <c r="J480" s="351"/>
      <c r="K480" s="351"/>
      <c r="L480" s="352"/>
      <c r="M480" s="240">
        <f>+'11+'!O85</f>
        <v>8</v>
      </c>
      <c r="N480" s="240">
        <f>+'11+'!P85</f>
        <v>4</v>
      </c>
      <c r="O480" s="240" t="str">
        <f>+'11+'!Q85</f>
        <v>0840047000</v>
      </c>
      <c r="P480" s="240">
        <f>+'11+'!R85</f>
        <v>0</v>
      </c>
      <c r="Q480" s="353"/>
      <c r="R480" s="354"/>
      <c r="S480" s="397">
        <f>+'11+'!U85</f>
        <v>143</v>
      </c>
      <c r="T480" s="399">
        <f>+'11+'!V85</f>
        <v>0</v>
      </c>
      <c r="U480" s="257">
        <f t="shared" si="7"/>
        <v>0</v>
      </c>
    </row>
    <row r="481" spans="1:21" s="153" customFormat="1" ht="12.75" customHeight="1" x14ac:dyDescent="0.2">
      <c r="A481" s="155"/>
      <c r="B481" s="351" t="str">
        <f>+'11+'!B86:M86</f>
        <v>Закупка товаров, работ и услуг для обеспечения государственных (муниципальных) нужд</v>
      </c>
      <c r="C481" s="351"/>
      <c r="D481" s="351"/>
      <c r="E481" s="351"/>
      <c r="F481" s="351"/>
      <c r="G481" s="351"/>
      <c r="H481" s="351"/>
      <c r="I481" s="351"/>
      <c r="J481" s="351"/>
      <c r="K481" s="351"/>
      <c r="L481" s="352"/>
      <c r="M481" s="240">
        <f>+'11+'!O86</f>
        <v>8</v>
      </c>
      <c r="N481" s="240">
        <f>+'11+'!P86</f>
        <v>4</v>
      </c>
      <c r="O481" s="240" t="str">
        <f>+'11+'!Q86</f>
        <v>0840047000</v>
      </c>
      <c r="P481" s="240" t="str">
        <f>+'11+'!R86</f>
        <v>200</v>
      </c>
      <c r="Q481" s="353"/>
      <c r="R481" s="354"/>
      <c r="S481" s="397">
        <f>+'11+'!U86</f>
        <v>143</v>
      </c>
      <c r="T481" s="399">
        <f>+'11+'!V86</f>
        <v>0</v>
      </c>
      <c r="U481" s="257">
        <f t="shared" si="7"/>
        <v>0</v>
      </c>
    </row>
    <row r="482" spans="1:21" s="153" customFormat="1" ht="42.75" customHeight="1" x14ac:dyDescent="0.2">
      <c r="A482" s="155"/>
      <c r="B482" s="351" t="str">
        <f>+'11+'!B87:M87</f>
        <v>Иные закупки товаров, работ и услуг для обеспечения государственных (муниципальных) нужд</v>
      </c>
      <c r="C482" s="351"/>
      <c r="D482" s="351"/>
      <c r="E482" s="351"/>
      <c r="F482" s="351"/>
      <c r="G482" s="351"/>
      <c r="H482" s="351"/>
      <c r="I482" s="351"/>
      <c r="J482" s="351"/>
      <c r="K482" s="351"/>
      <c r="L482" s="352"/>
      <c r="M482" s="240">
        <f>+'11+'!O87</f>
        <v>8</v>
      </c>
      <c r="N482" s="240">
        <f>+'11+'!P87</f>
        <v>4</v>
      </c>
      <c r="O482" s="240" t="str">
        <f>+'11+'!Q87</f>
        <v>0840047000</v>
      </c>
      <c r="P482" s="240" t="str">
        <f>+'11+'!R87</f>
        <v>240</v>
      </c>
      <c r="Q482" s="353"/>
      <c r="R482" s="354"/>
      <c r="S482" s="397">
        <f>+'11+'!U87</f>
        <v>143</v>
      </c>
      <c r="T482" s="399">
        <f>+'11+'!V87</f>
        <v>0</v>
      </c>
      <c r="U482" s="257">
        <f t="shared" si="7"/>
        <v>0</v>
      </c>
    </row>
    <row r="483" spans="1:21" s="153" customFormat="1" ht="12.75" customHeight="1" x14ac:dyDescent="0.2">
      <c r="A483" s="155"/>
      <c r="B483" s="351" t="str">
        <f>+'11+'!B88:M88</f>
        <v>Прочая закупка товаров, работ и услуг</v>
      </c>
      <c r="C483" s="351"/>
      <c r="D483" s="351"/>
      <c r="E483" s="351"/>
      <c r="F483" s="351"/>
      <c r="G483" s="351"/>
      <c r="H483" s="351"/>
      <c r="I483" s="351"/>
      <c r="J483" s="351"/>
      <c r="K483" s="351"/>
      <c r="L483" s="352"/>
      <c r="M483" s="240">
        <f>+'11+'!O88</f>
        <v>8</v>
      </c>
      <c r="N483" s="240">
        <f>+'11+'!P88</f>
        <v>4</v>
      </c>
      <c r="O483" s="240" t="str">
        <f>+'11+'!Q88</f>
        <v>0840047000</v>
      </c>
      <c r="P483" s="240" t="str">
        <f>+'11+'!R88</f>
        <v>244</v>
      </c>
      <c r="Q483" s="359"/>
      <c r="R483" s="360"/>
      <c r="S483" s="397">
        <f>+'11+'!U88</f>
        <v>143</v>
      </c>
      <c r="T483" s="399">
        <f>+'11+'!V88</f>
        <v>0</v>
      </c>
      <c r="U483" s="257">
        <f t="shared" si="7"/>
        <v>0</v>
      </c>
    </row>
    <row r="484" spans="1:21" s="153" customFormat="1" ht="12.75" customHeight="1" x14ac:dyDescent="0.25">
      <c r="A484" s="155"/>
      <c r="B484" s="351" t="str">
        <f>+'11+'!B89:M89</f>
        <v>Муниципальная программа "Развитие культуры Овюрского кожууна</v>
      </c>
      <c r="C484" s="351"/>
      <c r="D484" s="351"/>
      <c r="E484" s="351"/>
      <c r="F484" s="351"/>
      <c r="G484" s="351"/>
      <c r="H484" s="351"/>
      <c r="I484" s="351"/>
      <c r="J484" s="351"/>
      <c r="K484" s="351"/>
      <c r="L484" s="352"/>
      <c r="M484" s="240">
        <f>+'11+'!O89</f>
        <v>8</v>
      </c>
      <c r="N484" s="240">
        <f>+'11+'!P89</f>
        <v>4</v>
      </c>
      <c r="O484" s="240" t="str">
        <f>+'11+'!Q89</f>
        <v>0800000000</v>
      </c>
      <c r="P484" s="240">
        <f>+'11+'!R89</f>
        <v>0</v>
      </c>
      <c r="Q484" s="355"/>
      <c r="R484" s="356"/>
      <c r="S484" s="397">
        <f>+'11+'!U89</f>
        <v>1700.499</v>
      </c>
      <c r="T484" s="399">
        <f>+'11+'!V89</f>
        <v>481.15410000000003</v>
      </c>
      <c r="U484" s="257">
        <f t="shared" si="7"/>
        <v>28.294876974346945</v>
      </c>
    </row>
    <row r="485" spans="1:21" s="153" customFormat="1" ht="32.25" customHeight="1" x14ac:dyDescent="0.2">
      <c r="A485" s="155"/>
      <c r="B485" s="351" t="str">
        <f>+'11+'!B90:M90</f>
        <v>подпрограмма "Народный театр" Овюрского кожууна</v>
      </c>
      <c r="C485" s="351"/>
      <c r="D485" s="351"/>
      <c r="E485" s="351"/>
      <c r="F485" s="351"/>
      <c r="G485" s="351"/>
      <c r="H485" s="351"/>
      <c r="I485" s="351"/>
      <c r="J485" s="351"/>
      <c r="K485" s="351"/>
      <c r="L485" s="352"/>
      <c r="M485" s="240">
        <f>+'11+'!O90</f>
        <v>8</v>
      </c>
      <c r="N485" s="240">
        <f>+'11+'!P90</f>
        <v>4</v>
      </c>
      <c r="O485" s="240" t="str">
        <f>+'11+'!Q90</f>
        <v>0850000000</v>
      </c>
      <c r="P485" s="240">
        <f>+'11+'!R90</f>
        <v>0</v>
      </c>
      <c r="Q485" s="353"/>
      <c r="R485" s="354"/>
      <c r="S485" s="397">
        <f>+'11+'!U90</f>
        <v>1700.499</v>
      </c>
      <c r="T485" s="399">
        <f>+'11+'!V90</f>
        <v>481.15410000000003</v>
      </c>
      <c r="U485" s="257">
        <f t="shared" si="7"/>
        <v>28.294876974346945</v>
      </c>
    </row>
    <row r="486" spans="1:21" s="153" customFormat="1" ht="42.75" customHeight="1" x14ac:dyDescent="0.2">
      <c r="A486" s="155"/>
      <c r="B486" s="351" t="str">
        <f>+'11+'!B91:M91</f>
        <v>Обеспечение деятельности муниципальных учреждений (оказание услуг) - средства местного бджета</v>
      </c>
      <c r="C486" s="351"/>
      <c r="D486" s="351"/>
      <c r="E486" s="351"/>
      <c r="F486" s="351"/>
      <c r="G486" s="351"/>
      <c r="H486" s="351"/>
      <c r="I486" s="351"/>
      <c r="J486" s="351"/>
      <c r="K486" s="351"/>
      <c r="L486" s="352"/>
      <c r="M486" s="240">
        <f>+'11+'!O91</f>
        <v>8</v>
      </c>
      <c r="N486" s="240">
        <f>+'11+'!P91</f>
        <v>4</v>
      </c>
      <c r="O486" s="240" t="str">
        <f>+'11+'!Q91</f>
        <v>0850000110</v>
      </c>
      <c r="P486" s="240">
        <f>+'11+'!R91</f>
        <v>0</v>
      </c>
      <c r="Q486" s="353"/>
      <c r="R486" s="354"/>
      <c r="S486" s="397">
        <f>+'11+'!U91</f>
        <v>1700.499</v>
      </c>
      <c r="T486" s="399">
        <f>+'11+'!V91</f>
        <v>481.15410000000003</v>
      </c>
      <c r="U486" s="257">
        <f t="shared" si="7"/>
        <v>28.294876974346945</v>
      </c>
    </row>
    <row r="487" spans="1:21" s="153" customFormat="1" ht="21.75" customHeight="1" x14ac:dyDescent="0.2">
      <c r="A487" s="155"/>
      <c r="B487" s="351" t="str">
        <f>+'11+'!B92:M92</f>
        <v>Предоставление субсидий бюджетным, автономным учреждениям и иным некоммерческим организациям</v>
      </c>
      <c r="C487" s="351"/>
      <c r="D487" s="351"/>
      <c r="E487" s="351"/>
      <c r="F487" s="351"/>
      <c r="G487" s="351"/>
      <c r="H487" s="351"/>
      <c r="I487" s="351"/>
      <c r="J487" s="351"/>
      <c r="K487" s="351"/>
      <c r="L487" s="352"/>
      <c r="M487" s="240">
        <f>+'11+'!O92</f>
        <v>8</v>
      </c>
      <c r="N487" s="240">
        <f>+'11+'!P92</f>
        <v>4</v>
      </c>
      <c r="O487" s="240" t="str">
        <f>+'11+'!Q92</f>
        <v>0850000110</v>
      </c>
      <c r="P487" s="240" t="str">
        <f>+'11+'!R92</f>
        <v>600</v>
      </c>
      <c r="Q487" s="353"/>
      <c r="R487" s="354"/>
      <c r="S487" s="397">
        <f>+'11+'!U92</f>
        <v>1700.499</v>
      </c>
      <c r="T487" s="399">
        <f>+'11+'!V92</f>
        <v>481.15410000000003</v>
      </c>
      <c r="U487" s="257">
        <f t="shared" si="7"/>
        <v>28.294876974346945</v>
      </c>
    </row>
    <row r="488" spans="1:21" s="153" customFormat="1" ht="21.75" customHeight="1" x14ac:dyDescent="0.2">
      <c r="A488" s="155"/>
      <c r="B488" s="351" t="str">
        <f>+'11+'!B93:M93</f>
        <v>Субсидии бюджетным учреждениям</v>
      </c>
      <c r="C488" s="351"/>
      <c r="D488" s="351"/>
      <c r="E488" s="351"/>
      <c r="F488" s="351"/>
      <c r="G488" s="351"/>
      <c r="H488" s="351"/>
      <c r="I488" s="351"/>
      <c r="J488" s="351"/>
      <c r="K488" s="351"/>
      <c r="L488" s="352"/>
      <c r="M488" s="240">
        <f>+'11+'!O93</f>
        <v>8</v>
      </c>
      <c r="N488" s="240">
        <f>+'11+'!P93</f>
        <v>4</v>
      </c>
      <c r="O488" s="240" t="str">
        <f>+'11+'!Q93</f>
        <v>0850000110</v>
      </c>
      <c r="P488" s="240" t="str">
        <f>+'11+'!R93</f>
        <v>610</v>
      </c>
      <c r="Q488" s="353"/>
      <c r="R488" s="354"/>
      <c r="S488" s="397">
        <f>+'11+'!U93</f>
        <v>1700.499</v>
      </c>
      <c r="T488" s="399">
        <f>+'11+'!V93</f>
        <v>481.15410000000003</v>
      </c>
      <c r="U488" s="257">
        <f t="shared" si="7"/>
        <v>28.294876974346945</v>
      </c>
    </row>
    <row r="489" spans="1:21" s="153" customFormat="1" ht="12.75" customHeight="1" x14ac:dyDescent="0.2">
      <c r="A489" s="155"/>
      <c r="B489" s="351" t="str">
        <f>+'11+'!B94:M94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489" s="351"/>
      <c r="D489" s="351"/>
      <c r="E489" s="351"/>
      <c r="F489" s="351"/>
      <c r="G489" s="351"/>
      <c r="H489" s="351"/>
      <c r="I489" s="351"/>
      <c r="J489" s="351"/>
      <c r="K489" s="351"/>
      <c r="L489" s="352"/>
      <c r="M489" s="240">
        <f>+'11+'!O94</f>
        <v>8</v>
      </c>
      <c r="N489" s="240">
        <f>+'11+'!P94</f>
        <v>4</v>
      </c>
      <c r="O489" s="240" t="str">
        <f>+'11+'!Q94</f>
        <v>0850000110</v>
      </c>
      <c r="P489" s="240" t="str">
        <f>+'11+'!R94</f>
        <v>611</v>
      </c>
      <c r="Q489" s="353"/>
      <c r="R489" s="354"/>
      <c r="S489" s="397">
        <f>+'11+'!U94</f>
        <v>1700.499</v>
      </c>
      <c r="T489" s="399">
        <f>+'11+'!V94</f>
        <v>481.15410000000003</v>
      </c>
      <c r="U489" s="257">
        <f t="shared" si="7"/>
        <v>28.294876974346945</v>
      </c>
    </row>
    <row r="490" spans="1:21" s="153" customFormat="1" ht="12.75" customHeight="1" x14ac:dyDescent="0.2">
      <c r="A490" s="155"/>
      <c r="B490" s="351" t="str">
        <f>+'11+'!B612:M612</f>
        <v>ЗДРАВООХРАНЕНИЕ</v>
      </c>
      <c r="C490" s="351"/>
      <c r="D490" s="351"/>
      <c r="E490" s="351"/>
      <c r="F490" s="351"/>
      <c r="G490" s="351"/>
      <c r="H490" s="351"/>
      <c r="I490" s="351"/>
      <c r="J490" s="351"/>
      <c r="K490" s="351"/>
      <c r="L490" s="352"/>
      <c r="M490" s="240">
        <f>+'11+'!O612</f>
        <v>9</v>
      </c>
      <c r="N490" s="240">
        <f>+'11+'!P612</f>
        <v>0</v>
      </c>
      <c r="O490" s="240">
        <f>+'11+'!Q612</f>
        <v>0</v>
      </c>
      <c r="P490" s="240">
        <f>+'11+'!R612</f>
        <v>0</v>
      </c>
      <c r="Q490" s="353"/>
      <c r="R490" s="354"/>
      <c r="S490" s="397">
        <f>+'11+'!U612</f>
        <v>269</v>
      </c>
      <c r="T490" s="399">
        <f>+'11+'!V612</f>
        <v>16.021999999999998</v>
      </c>
      <c r="U490" s="257">
        <f t="shared" si="7"/>
        <v>5.9561338289962826</v>
      </c>
    </row>
    <row r="491" spans="1:21" s="153" customFormat="1" ht="12.75" customHeight="1" x14ac:dyDescent="0.25">
      <c r="A491" s="155"/>
      <c r="B491" s="351" t="str">
        <f>+'11+'!B613:M613</f>
        <v>Другие вопросы в области здравоохранения</v>
      </c>
      <c r="C491" s="351"/>
      <c r="D491" s="351"/>
      <c r="E491" s="351"/>
      <c r="F491" s="351"/>
      <c r="G491" s="351"/>
      <c r="H491" s="351"/>
      <c r="I491" s="351"/>
      <c r="J491" s="351"/>
      <c r="K491" s="351"/>
      <c r="L491" s="352"/>
      <c r="M491" s="240">
        <f>+'11+'!O613</f>
        <v>9</v>
      </c>
      <c r="N491" s="240">
        <f>+'11+'!P613</f>
        <v>9</v>
      </c>
      <c r="O491" s="240">
        <f>+'11+'!Q613</f>
        <v>0</v>
      </c>
      <c r="P491" s="240">
        <f>+'11+'!R613</f>
        <v>0</v>
      </c>
      <c r="Q491" s="355"/>
      <c r="R491" s="356"/>
      <c r="S491" s="397">
        <f>+'11+'!U613</f>
        <v>269</v>
      </c>
      <c r="T491" s="399">
        <f>+'11+'!V613</f>
        <v>16.021999999999998</v>
      </c>
      <c r="U491" s="257">
        <f t="shared" si="7"/>
        <v>5.9561338289962826</v>
      </c>
    </row>
    <row r="492" spans="1:21" s="153" customFormat="1" ht="21.75" customHeight="1" x14ac:dyDescent="0.2">
      <c r="A492" s="155"/>
      <c r="B492" s="351" t="str">
        <f>+'11+'!B614:M614</f>
        <v>Муниципальная программа "Профилактика социально-значимых заболеваний, вакцинопрофилактика в Овюрском кожууне на 2016-2018 годы"</v>
      </c>
      <c r="C492" s="351"/>
      <c r="D492" s="351"/>
      <c r="E492" s="351"/>
      <c r="F492" s="351"/>
      <c r="G492" s="351"/>
      <c r="H492" s="351"/>
      <c r="I492" s="351"/>
      <c r="J492" s="351"/>
      <c r="K492" s="351"/>
      <c r="L492" s="352"/>
      <c r="M492" s="240">
        <f>+'11+'!O614</f>
        <v>9</v>
      </c>
      <c r="N492" s="240">
        <f>+'11+'!P614</f>
        <v>9</v>
      </c>
      <c r="O492" s="240" t="str">
        <f>+'11+'!Q614</f>
        <v>0600000000</v>
      </c>
      <c r="P492" s="240">
        <f>+'11+'!R614</f>
        <v>0</v>
      </c>
      <c r="Q492" s="353"/>
      <c r="R492" s="354"/>
      <c r="S492" s="397">
        <f>+'11+'!U614</f>
        <v>269</v>
      </c>
      <c r="T492" s="399">
        <f>+'11+'!V614</f>
        <v>16.021999999999998</v>
      </c>
      <c r="U492" s="257">
        <f t="shared" si="7"/>
        <v>5.9561338289962826</v>
      </c>
    </row>
    <row r="493" spans="1:21" s="153" customFormat="1" ht="21.75" customHeight="1" x14ac:dyDescent="0.2">
      <c r="A493" s="155"/>
      <c r="B493" s="351" t="str">
        <f>+'11+'!B615:M615</f>
        <v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v>
      </c>
      <c r="C493" s="351"/>
      <c r="D493" s="351"/>
      <c r="E493" s="351"/>
      <c r="F493" s="351"/>
      <c r="G493" s="351"/>
      <c r="H493" s="351"/>
      <c r="I493" s="351"/>
      <c r="J493" s="351"/>
      <c r="K493" s="351"/>
      <c r="L493" s="352"/>
      <c r="M493" s="240">
        <f>+'11+'!O615</f>
        <v>9</v>
      </c>
      <c r="N493" s="240">
        <f>+'11+'!P615</f>
        <v>9</v>
      </c>
      <c r="O493" s="240" t="str">
        <f>+'11+'!Q615</f>
        <v>0600104008</v>
      </c>
      <c r="P493" s="240">
        <f>+'11+'!R615</f>
        <v>0</v>
      </c>
      <c r="Q493" s="353"/>
      <c r="R493" s="354"/>
      <c r="S493" s="397">
        <f>+'11+'!U615</f>
        <v>269</v>
      </c>
      <c r="T493" s="399">
        <f>+'11+'!V615</f>
        <v>16.021999999999998</v>
      </c>
      <c r="U493" s="257">
        <f t="shared" si="7"/>
        <v>5.9561338289962826</v>
      </c>
    </row>
    <row r="494" spans="1:21" s="153" customFormat="1" ht="21.75" customHeight="1" x14ac:dyDescent="0.2">
      <c r="A494" s="155"/>
      <c r="B494" s="351" t="str">
        <f>+'11+'!B616:M616</f>
        <v>Закупка товаров, работ и услуг для обеспечения государственных (муниципальных) нужд</v>
      </c>
      <c r="C494" s="351"/>
      <c r="D494" s="351"/>
      <c r="E494" s="351"/>
      <c r="F494" s="351"/>
      <c r="G494" s="351"/>
      <c r="H494" s="351"/>
      <c r="I494" s="351"/>
      <c r="J494" s="351"/>
      <c r="K494" s="351"/>
      <c r="L494" s="352"/>
      <c r="M494" s="240">
        <f>+'11+'!O616</f>
        <v>9</v>
      </c>
      <c r="N494" s="240">
        <f>+'11+'!P616</f>
        <v>9</v>
      </c>
      <c r="O494" s="240" t="str">
        <f>+'11+'!Q616</f>
        <v>0600104008</v>
      </c>
      <c r="P494" s="240" t="str">
        <f>+'11+'!R616</f>
        <v>200</v>
      </c>
      <c r="Q494" s="353"/>
      <c r="R494" s="354"/>
      <c r="S494" s="397">
        <f>+'11+'!U616</f>
        <v>269</v>
      </c>
      <c r="T494" s="399">
        <f>+'11+'!V616</f>
        <v>16.021999999999998</v>
      </c>
      <c r="U494" s="257">
        <f t="shared" si="7"/>
        <v>5.9561338289962826</v>
      </c>
    </row>
    <row r="495" spans="1:21" s="153" customFormat="1" ht="21.75" customHeight="1" x14ac:dyDescent="0.2">
      <c r="A495" s="155"/>
      <c r="B495" s="351" t="str">
        <f>+'11+'!B617:M617</f>
        <v>Иные закупки товаров, работ и услуг для обеспечения государственных (муниципальных) нужд</v>
      </c>
      <c r="C495" s="351"/>
      <c r="D495" s="351"/>
      <c r="E495" s="351"/>
      <c r="F495" s="351"/>
      <c r="G495" s="351"/>
      <c r="H495" s="351"/>
      <c r="I495" s="351"/>
      <c r="J495" s="351"/>
      <c r="K495" s="351"/>
      <c r="L495" s="352"/>
      <c r="M495" s="240">
        <f>+'11+'!O617</f>
        <v>9</v>
      </c>
      <c r="N495" s="240">
        <f>+'11+'!P617</f>
        <v>9</v>
      </c>
      <c r="O495" s="240" t="str">
        <f>+'11+'!Q617</f>
        <v>0600104008</v>
      </c>
      <c r="P495" s="240" t="str">
        <f>+'11+'!R617</f>
        <v>240</v>
      </c>
      <c r="Q495" s="353"/>
      <c r="R495" s="354"/>
      <c r="S495" s="397">
        <f>+'11+'!U617</f>
        <v>269</v>
      </c>
      <c r="T495" s="399">
        <f>+'11+'!V617</f>
        <v>16.021999999999998</v>
      </c>
      <c r="U495" s="257">
        <f t="shared" si="7"/>
        <v>5.9561338289962826</v>
      </c>
    </row>
    <row r="496" spans="1:21" s="153" customFormat="1" ht="21.75" customHeight="1" x14ac:dyDescent="0.2">
      <c r="A496" s="155"/>
      <c r="B496" s="351" t="str">
        <f>+'11+'!B618:M618</f>
        <v>Прочая закупка товаров, работ и услуг</v>
      </c>
      <c r="C496" s="351"/>
      <c r="D496" s="351"/>
      <c r="E496" s="351"/>
      <c r="F496" s="351"/>
      <c r="G496" s="351"/>
      <c r="H496" s="351"/>
      <c r="I496" s="351"/>
      <c r="J496" s="351"/>
      <c r="K496" s="351"/>
      <c r="L496" s="352"/>
      <c r="M496" s="240">
        <f>+'11+'!O618</f>
        <v>9</v>
      </c>
      <c r="N496" s="240">
        <f>+'11+'!P618</f>
        <v>9</v>
      </c>
      <c r="O496" s="240" t="str">
        <f>+'11+'!Q618</f>
        <v>0600104008</v>
      </c>
      <c r="P496" s="240" t="str">
        <f>+'11+'!R618</f>
        <v>244</v>
      </c>
      <c r="Q496" s="353"/>
      <c r="R496" s="354"/>
      <c r="S496" s="397">
        <f>+'11+'!U618</f>
        <v>269</v>
      </c>
      <c r="T496" s="399">
        <f>+'11+'!V618</f>
        <v>16.021999999999998</v>
      </c>
      <c r="U496" s="257">
        <f t="shared" si="7"/>
        <v>5.9561338289962826</v>
      </c>
    </row>
    <row r="497" spans="1:21" s="153" customFormat="1" ht="12.75" customHeight="1" x14ac:dyDescent="0.2">
      <c r="A497" s="155"/>
      <c r="B497" s="351" t="str">
        <f>+'11+'!B106:M106</f>
        <v>СОЦИАЛЬНАЯ ПОЛИТИКА</v>
      </c>
      <c r="C497" s="351"/>
      <c r="D497" s="351"/>
      <c r="E497" s="351"/>
      <c r="F497" s="351"/>
      <c r="G497" s="351"/>
      <c r="H497" s="351"/>
      <c r="I497" s="351"/>
      <c r="J497" s="351"/>
      <c r="K497" s="351"/>
      <c r="L497" s="352"/>
      <c r="M497" s="240">
        <f>+'11+'!O106</f>
        <v>10</v>
      </c>
      <c r="N497" s="240">
        <f>+'11+'!P106</f>
        <v>0</v>
      </c>
      <c r="O497" s="240">
        <f>+'11+'!Q106</f>
        <v>0</v>
      </c>
      <c r="P497" s="240">
        <f>+'11+'!R106</f>
        <v>0</v>
      </c>
      <c r="Q497" s="353"/>
      <c r="R497" s="354"/>
      <c r="S497" s="397">
        <f>+S498+S582+S611</f>
        <v>150424.10829</v>
      </c>
      <c r="T497" s="399">
        <f>+T498+T582+T611</f>
        <v>34078.801370000001</v>
      </c>
      <c r="U497" s="257">
        <f t="shared" si="7"/>
        <v>22.655146011768323</v>
      </c>
    </row>
    <row r="498" spans="1:21" s="153" customFormat="1" ht="12.75" customHeight="1" x14ac:dyDescent="0.2">
      <c r="A498" s="155"/>
      <c r="B498" s="351" t="str">
        <f>+'11+'!B107:M107</f>
        <v>Социальное обеспечение населения</v>
      </c>
      <c r="C498" s="351"/>
      <c r="D498" s="351"/>
      <c r="E498" s="351"/>
      <c r="F498" s="351"/>
      <c r="G498" s="351"/>
      <c r="H498" s="351"/>
      <c r="I498" s="351"/>
      <c r="J498" s="351"/>
      <c r="K498" s="351"/>
      <c r="L498" s="352"/>
      <c r="M498" s="240">
        <f>+'11+'!O107</f>
        <v>10</v>
      </c>
      <c r="N498" s="240">
        <f>+'11+'!P107</f>
        <v>3</v>
      </c>
      <c r="O498" s="240">
        <f>+'11+'!Q107</f>
        <v>0</v>
      </c>
      <c r="P498" s="240">
        <f>+'11+'!R107</f>
        <v>0</v>
      </c>
      <c r="Q498" s="353"/>
      <c r="R498" s="354"/>
      <c r="S498" s="397">
        <f>+'11+'!U107+S553+S559+S564+S570+S574</f>
        <v>18324.100000000002</v>
      </c>
      <c r="T498" s="397">
        <f>+'11+'!V107+T553+T559+T564+T570+T574</f>
        <v>4346.3981800000001</v>
      </c>
      <c r="U498" s="257">
        <f t="shared" si="7"/>
        <v>23.719572475592251</v>
      </c>
    </row>
    <row r="499" spans="1:21" s="153" customFormat="1" ht="12.75" customHeight="1" x14ac:dyDescent="0.2">
      <c r="A499" s="155"/>
      <c r="B499" s="351" t="str">
        <f>+'11+'!B108:M108</f>
        <v>Муниципальная программа "Социальная поддержка граждан в Овюрском кожууне"</v>
      </c>
      <c r="C499" s="351"/>
      <c r="D499" s="351"/>
      <c r="E499" s="351"/>
      <c r="F499" s="351"/>
      <c r="G499" s="351"/>
      <c r="H499" s="351"/>
      <c r="I499" s="351"/>
      <c r="J499" s="351"/>
      <c r="K499" s="351"/>
      <c r="L499" s="352"/>
      <c r="M499" s="240">
        <f>+'11+'!O108</f>
        <v>10</v>
      </c>
      <c r="N499" s="240">
        <f>+'11+'!P108</f>
        <v>3</v>
      </c>
      <c r="O499" s="240" t="str">
        <f>+'11+'!Q108</f>
        <v>0100000000</v>
      </c>
      <c r="P499" s="240">
        <f>+'11+'!R108</f>
        <v>0</v>
      </c>
      <c r="Q499" s="353"/>
      <c r="R499" s="354"/>
      <c r="S499" s="397">
        <f>+'11+'!U108</f>
        <v>4630.1000000000004</v>
      </c>
      <c r="T499" s="399">
        <f>+'11+'!V108</f>
        <v>1037.05728</v>
      </c>
      <c r="U499" s="257">
        <f t="shared" si="7"/>
        <v>22.398161594781968</v>
      </c>
    </row>
    <row r="500" spans="1:21" s="153" customFormat="1" ht="21.75" customHeight="1" x14ac:dyDescent="0.2">
      <c r="A500" s="155"/>
      <c r="B500" s="351" t="str">
        <f>+'11+'!B109:M109</f>
        <v>подпрограмма "Развитие мер социальной поддержки отдельным категориям граждан"</v>
      </c>
      <c r="C500" s="351"/>
      <c r="D500" s="351"/>
      <c r="E500" s="351"/>
      <c r="F500" s="351"/>
      <c r="G500" s="351"/>
      <c r="H500" s="351"/>
      <c r="I500" s="351"/>
      <c r="J500" s="351"/>
      <c r="K500" s="351"/>
      <c r="L500" s="352"/>
      <c r="M500" s="240">
        <f>+'11+'!O109</f>
        <v>10</v>
      </c>
      <c r="N500" s="240">
        <f>+'11+'!P109</f>
        <v>3</v>
      </c>
      <c r="O500" s="240" t="str">
        <f>+'11+'!Q109</f>
        <v>0110000000</v>
      </c>
      <c r="P500" s="240">
        <f>+'11+'!R109</f>
        <v>0</v>
      </c>
      <c r="Q500" s="353"/>
      <c r="R500" s="354"/>
      <c r="S500" s="397">
        <f>+'11+'!U109</f>
        <v>4630.1000000000004</v>
      </c>
      <c r="T500" s="399">
        <f>+'11+'!V109</f>
        <v>1037.05728</v>
      </c>
      <c r="U500" s="257">
        <f t="shared" si="7"/>
        <v>22.398161594781968</v>
      </c>
    </row>
    <row r="501" spans="1:21" s="153" customFormat="1" ht="21.75" customHeight="1" x14ac:dyDescent="0.2">
      <c r="A501" s="155"/>
      <c r="B501" s="351" t="str">
        <f>+'11+'!B110:M110</f>
        <v>Обеспечение мер социальной поддержки ветеранов труда и тружеников тыла</v>
      </c>
      <c r="C501" s="351"/>
      <c r="D501" s="351"/>
      <c r="E501" s="351"/>
      <c r="F501" s="351"/>
      <c r="G501" s="351"/>
      <c r="H501" s="351"/>
      <c r="I501" s="351"/>
      <c r="J501" s="351"/>
      <c r="K501" s="351"/>
      <c r="L501" s="352"/>
      <c r="M501" s="240">
        <f>+'11+'!O110</f>
        <v>10</v>
      </c>
      <c r="N501" s="240">
        <f>+'11+'!P110</f>
        <v>3</v>
      </c>
      <c r="O501" s="240" t="str">
        <f>+'11+'!Q110</f>
        <v>0110176060</v>
      </c>
      <c r="P501" s="240">
        <f>+'11+'!R110</f>
        <v>0</v>
      </c>
      <c r="Q501" s="353"/>
      <c r="R501" s="354"/>
      <c r="S501" s="397">
        <f>+'11+'!U110</f>
        <v>4630.1000000000004</v>
      </c>
      <c r="T501" s="399">
        <f>+'11+'!V110</f>
        <v>1037.05728</v>
      </c>
      <c r="U501" s="257">
        <f t="shared" si="7"/>
        <v>22.398161594781968</v>
      </c>
    </row>
    <row r="502" spans="1:21" s="153" customFormat="1" ht="21.75" customHeight="1" x14ac:dyDescent="0.2">
      <c r="A502" s="155"/>
      <c r="B502" s="351" t="str">
        <f>+'11+'!B111:M111</f>
        <v>Закупка товаров, работ и услуг для обеспечения государственных (муниципальных) нужд</v>
      </c>
      <c r="C502" s="351"/>
      <c r="D502" s="351"/>
      <c r="E502" s="351"/>
      <c r="F502" s="351"/>
      <c r="G502" s="351"/>
      <c r="H502" s="351"/>
      <c r="I502" s="351"/>
      <c r="J502" s="351"/>
      <c r="K502" s="351"/>
      <c r="L502" s="352"/>
      <c r="M502" s="240">
        <f>+'11+'!O111</f>
        <v>10</v>
      </c>
      <c r="N502" s="240">
        <f>+'11+'!P111</f>
        <v>3</v>
      </c>
      <c r="O502" s="240" t="str">
        <f>+'11+'!Q111</f>
        <v>0110176060</v>
      </c>
      <c r="P502" s="240" t="str">
        <f>+'11+'!R111</f>
        <v>200</v>
      </c>
      <c r="Q502" s="353"/>
      <c r="R502" s="354"/>
      <c r="S502" s="397">
        <f>+'11+'!U111</f>
        <v>38.9</v>
      </c>
      <c r="T502" s="399">
        <f>+'11+'!V111</f>
        <v>0.38528000000000001</v>
      </c>
      <c r="U502" s="257">
        <f t="shared" si="7"/>
        <v>0.99043701799485862</v>
      </c>
    </row>
    <row r="503" spans="1:21" s="153" customFormat="1" ht="53.25" customHeight="1" x14ac:dyDescent="0.2">
      <c r="A503" s="155"/>
      <c r="B503" s="351" t="str">
        <f>+'11+'!B112:M112</f>
        <v>Иные закупки товаров, работ и услуг для обеспечения государственных (муниципальных) нужд</v>
      </c>
      <c r="C503" s="351"/>
      <c r="D503" s="351"/>
      <c r="E503" s="351"/>
      <c r="F503" s="351"/>
      <c r="G503" s="351"/>
      <c r="H503" s="351"/>
      <c r="I503" s="351"/>
      <c r="J503" s="351"/>
      <c r="K503" s="351"/>
      <c r="L503" s="352"/>
      <c r="M503" s="240">
        <f>+'11+'!O112</f>
        <v>10</v>
      </c>
      <c r="N503" s="240">
        <f>+'11+'!P112</f>
        <v>3</v>
      </c>
      <c r="O503" s="240" t="str">
        <f>+'11+'!Q112</f>
        <v>0110176060</v>
      </c>
      <c r="P503" s="240" t="str">
        <f>+'11+'!R112</f>
        <v>240</v>
      </c>
      <c r="Q503" s="353"/>
      <c r="R503" s="354"/>
      <c r="S503" s="397">
        <f>+'11+'!U112</f>
        <v>38.9</v>
      </c>
      <c r="T503" s="399">
        <f>+'11+'!V112</f>
        <v>0.38528000000000001</v>
      </c>
      <c r="U503" s="257">
        <f t="shared" si="7"/>
        <v>0.99043701799485862</v>
      </c>
    </row>
    <row r="504" spans="1:21" s="153" customFormat="1" ht="12.75" customHeight="1" x14ac:dyDescent="0.2">
      <c r="A504" s="155"/>
      <c r="B504" s="351" t="str">
        <f>+'11+'!B113:M113</f>
        <v>Прочая закупка товаров, работ и услуг</v>
      </c>
      <c r="C504" s="351"/>
      <c r="D504" s="351"/>
      <c r="E504" s="351"/>
      <c r="F504" s="351"/>
      <c r="G504" s="351"/>
      <c r="H504" s="351"/>
      <c r="I504" s="351"/>
      <c r="J504" s="351"/>
      <c r="K504" s="351"/>
      <c r="L504" s="352"/>
      <c r="M504" s="240">
        <f>+'11+'!O113</f>
        <v>10</v>
      </c>
      <c r="N504" s="240">
        <f>+'11+'!P113</f>
        <v>3</v>
      </c>
      <c r="O504" s="240" t="str">
        <f>+'11+'!Q113</f>
        <v>0110176060</v>
      </c>
      <c r="P504" s="240" t="str">
        <f>+'11+'!R113</f>
        <v>244</v>
      </c>
      <c r="Q504" s="353"/>
      <c r="R504" s="354"/>
      <c r="S504" s="397">
        <f>+'11+'!U113</f>
        <v>38.9</v>
      </c>
      <c r="T504" s="399">
        <f>+'11+'!V113</f>
        <v>0.38528000000000001</v>
      </c>
      <c r="U504" s="257">
        <f t="shared" si="7"/>
        <v>0.99043701799485862</v>
      </c>
    </row>
    <row r="505" spans="1:21" s="153" customFormat="1" ht="12.75" customHeight="1" x14ac:dyDescent="0.2">
      <c r="A505" s="155"/>
      <c r="B505" s="351" t="str">
        <f>+'11+'!B114:M114</f>
        <v>Социальное обеспечение и иные выплаты населению</v>
      </c>
      <c r="C505" s="351"/>
      <c r="D505" s="351"/>
      <c r="E505" s="351"/>
      <c r="F505" s="351"/>
      <c r="G505" s="351"/>
      <c r="H505" s="351"/>
      <c r="I505" s="351"/>
      <c r="J505" s="351"/>
      <c r="K505" s="351"/>
      <c r="L505" s="352"/>
      <c r="M505" s="240">
        <f>+'11+'!O114</f>
        <v>10</v>
      </c>
      <c r="N505" s="240">
        <f>+'11+'!P114</f>
        <v>3</v>
      </c>
      <c r="O505" s="240" t="str">
        <f>+'11+'!Q114</f>
        <v>0110176060</v>
      </c>
      <c r="P505" s="240" t="str">
        <f>+'11+'!R114</f>
        <v>300</v>
      </c>
      <c r="Q505" s="353"/>
      <c r="R505" s="354"/>
      <c r="S505" s="397">
        <f>+'11+'!U114</f>
        <v>4591.2</v>
      </c>
      <c r="T505" s="399">
        <f>+'11+'!V114</f>
        <v>1036.672</v>
      </c>
      <c r="U505" s="257">
        <f t="shared" si="7"/>
        <v>22.579543474472906</v>
      </c>
    </row>
    <row r="506" spans="1:21" s="153" customFormat="1" ht="21.75" customHeight="1" x14ac:dyDescent="0.2">
      <c r="A506" s="155"/>
      <c r="B506" s="351" t="str">
        <f>+'11+'!B115:M115</f>
        <v>Публичные нормативные социальные выплаты гражданам</v>
      </c>
      <c r="C506" s="351"/>
      <c r="D506" s="351"/>
      <c r="E506" s="351"/>
      <c r="F506" s="351"/>
      <c r="G506" s="351"/>
      <c r="H506" s="351"/>
      <c r="I506" s="351"/>
      <c r="J506" s="351"/>
      <c r="K506" s="351"/>
      <c r="L506" s="352"/>
      <c r="M506" s="240">
        <f>+'11+'!O115</f>
        <v>10</v>
      </c>
      <c r="N506" s="240">
        <f>+'11+'!P115</f>
        <v>3</v>
      </c>
      <c r="O506" s="240" t="str">
        <f>+'11+'!Q115</f>
        <v>0110176060</v>
      </c>
      <c r="P506" s="240" t="str">
        <f>+'11+'!R115</f>
        <v>310</v>
      </c>
      <c r="Q506" s="353"/>
      <c r="R506" s="354"/>
      <c r="S506" s="397">
        <f>+'11+'!U115</f>
        <v>4591.2</v>
      </c>
      <c r="T506" s="399">
        <f>+'11+'!V115</f>
        <v>1036.672</v>
      </c>
      <c r="U506" s="257">
        <f t="shared" si="7"/>
        <v>22.579543474472906</v>
      </c>
    </row>
    <row r="507" spans="1:21" s="153" customFormat="1" ht="21.75" customHeight="1" x14ac:dyDescent="0.2">
      <c r="A507" s="155"/>
      <c r="B507" s="351" t="str">
        <f>+'11+'!B116:M116</f>
        <v>Пособия, компенсации, меры социальной поддержки по публичным нормативным обязательствам</v>
      </c>
      <c r="C507" s="351"/>
      <c r="D507" s="351"/>
      <c r="E507" s="351"/>
      <c r="F507" s="351"/>
      <c r="G507" s="351"/>
      <c r="H507" s="351"/>
      <c r="I507" s="351"/>
      <c r="J507" s="351"/>
      <c r="K507" s="351"/>
      <c r="L507" s="352"/>
      <c r="M507" s="240">
        <f>+'11+'!O116</f>
        <v>10</v>
      </c>
      <c r="N507" s="240">
        <f>+'11+'!P116</f>
        <v>3</v>
      </c>
      <c r="O507" s="240" t="str">
        <f>+'11+'!Q116</f>
        <v>0110176060</v>
      </c>
      <c r="P507" s="240" t="str">
        <f>+'11+'!R116</f>
        <v>313</v>
      </c>
      <c r="Q507" s="353"/>
      <c r="R507" s="354"/>
      <c r="S507" s="397">
        <f>+'11+'!U116</f>
        <v>4591.2</v>
      </c>
      <c r="T507" s="399">
        <f>+'11+'!V116</f>
        <v>1036.672</v>
      </c>
      <c r="U507" s="257">
        <f t="shared" si="7"/>
        <v>22.579543474472906</v>
      </c>
    </row>
    <row r="508" spans="1:21" s="153" customFormat="1" ht="21.75" customHeight="1" x14ac:dyDescent="0.2">
      <c r="A508" s="155"/>
      <c r="B508" s="351" t="str">
        <f>+'11+'!B117:M117</f>
        <v>Муниципальная программа "Социальная поддержка граждан в Овюрском кожууне"</v>
      </c>
      <c r="C508" s="351"/>
      <c r="D508" s="351"/>
      <c r="E508" s="351"/>
      <c r="F508" s="351"/>
      <c r="G508" s="351"/>
      <c r="H508" s="351"/>
      <c r="I508" s="351"/>
      <c r="J508" s="351"/>
      <c r="K508" s="351"/>
      <c r="L508" s="352"/>
      <c r="M508" s="240">
        <f>+'11+'!O117</f>
        <v>10</v>
      </c>
      <c r="N508" s="240">
        <f>+'11+'!P117</f>
        <v>3</v>
      </c>
      <c r="O508" s="240" t="str">
        <f>+'11+'!Q117</f>
        <v>0100000000</v>
      </c>
      <c r="P508" s="240">
        <f>+'11+'!R117</f>
        <v>0</v>
      </c>
      <c r="Q508" s="353"/>
      <c r="R508" s="354"/>
      <c r="S508" s="397">
        <f>+'11+'!U117</f>
        <v>74.5</v>
      </c>
      <c r="T508" s="399">
        <f>+'11+'!V117</f>
        <v>0</v>
      </c>
      <c r="U508" s="257">
        <f t="shared" si="7"/>
        <v>0</v>
      </c>
    </row>
    <row r="509" spans="1:21" s="153" customFormat="1" ht="21.75" customHeight="1" x14ac:dyDescent="0.2">
      <c r="A509" s="155"/>
      <c r="B509" s="351" t="str">
        <f>+'11+'!B118:M118</f>
        <v>подпрограмма "Развитие мер социальной поддержки отдельным категориям граждан"</v>
      </c>
      <c r="C509" s="351"/>
      <c r="D509" s="351"/>
      <c r="E509" s="351"/>
      <c r="F509" s="351"/>
      <c r="G509" s="351"/>
      <c r="H509" s="351"/>
      <c r="I509" s="351"/>
      <c r="J509" s="351"/>
      <c r="K509" s="351"/>
      <c r="L509" s="352"/>
      <c r="M509" s="240">
        <f>+'11+'!O118</f>
        <v>10</v>
      </c>
      <c r="N509" s="240">
        <f>+'11+'!P118</f>
        <v>3</v>
      </c>
      <c r="O509" s="240" t="str">
        <f>+'11+'!Q118</f>
        <v>0110000000</v>
      </c>
      <c r="P509" s="240">
        <f>+'11+'!R118</f>
        <v>0</v>
      </c>
      <c r="Q509" s="353"/>
      <c r="R509" s="354"/>
      <c r="S509" s="397">
        <f>+'11+'!U118</f>
        <v>74.5</v>
      </c>
      <c r="T509" s="399">
        <f>+'11+'!V118</f>
        <v>0</v>
      </c>
      <c r="U509" s="257">
        <f t="shared" si="7"/>
        <v>0</v>
      </c>
    </row>
    <row r="510" spans="1:21" s="153" customFormat="1" ht="12.75" customHeight="1" x14ac:dyDescent="0.2">
      <c r="A510" s="155"/>
      <c r="B510" s="351" t="str">
        <f>+'11+'!B119:M119</f>
        <v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v>
      </c>
      <c r="C510" s="351"/>
      <c r="D510" s="351"/>
      <c r="E510" s="351"/>
      <c r="F510" s="351"/>
      <c r="G510" s="351"/>
      <c r="H510" s="351"/>
      <c r="I510" s="351"/>
      <c r="J510" s="351"/>
      <c r="K510" s="351"/>
      <c r="L510" s="352"/>
      <c r="M510" s="240">
        <f>+'11+'!O119</f>
        <v>10</v>
      </c>
      <c r="N510" s="240">
        <f>+'11+'!P119</f>
        <v>3</v>
      </c>
      <c r="O510" s="240" t="str">
        <f>+'11+'!Q119</f>
        <v>0110376110</v>
      </c>
      <c r="P510" s="240">
        <f>+'11+'!R119</f>
        <v>0</v>
      </c>
      <c r="Q510" s="353"/>
      <c r="R510" s="354"/>
      <c r="S510" s="397">
        <f>+'11+'!U119</f>
        <v>74.5</v>
      </c>
      <c r="T510" s="399">
        <f>+'11+'!V119</f>
        <v>0</v>
      </c>
      <c r="U510" s="257">
        <f t="shared" si="7"/>
        <v>0</v>
      </c>
    </row>
    <row r="511" spans="1:21" s="153" customFormat="1" ht="12.75" customHeight="1" x14ac:dyDescent="0.2">
      <c r="A511" s="155"/>
      <c r="B511" s="351" t="str">
        <f>+'11+'!B120:M120</f>
        <v>Социальное обеспечение и иные выплаты населению</v>
      </c>
      <c r="C511" s="351"/>
      <c r="D511" s="351"/>
      <c r="E511" s="351"/>
      <c r="F511" s="351"/>
      <c r="G511" s="351"/>
      <c r="H511" s="351"/>
      <c r="I511" s="351"/>
      <c r="J511" s="351"/>
      <c r="K511" s="351"/>
      <c r="L511" s="352"/>
      <c r="M511" s="240">
        <f>+'11+'!O120</f>
        <v>10</v>
      </c>
      <c r="N511" s="240">
        <f>+'11+'!P120</f>
        <v>3</v>
      </c>
      <c r="O511" s="240" t="str">
        <f>+'11+'!Q120</f>
        <v>0110376110</v>
      </c>
      <c r="P511" s="240" t="str">
        <f>+'11+'!R120</f>
        <v>300</v>
      </c>
      <c r="Q511" s="353"/>
      <c r="R511" s="354"/>
      <c r="S511" s="397">
        <f>+'11+'!U120</f>
        <v>74.5</v>
      </c>
      <c r="T511" s="399">
        <f>+'11+'!V120</f>
        <v>0</v>
      </c>
      <c r="U511" s="257">
        <f t="shared" si="7"/>
        <v>0</v>
      </c>
    </row>
    <row r="512" spans="1:21" s="153" customFormat="1" ht="21.75" customHeight="1" x14ac:dyDescent="0.2">
      <c r="A512" s="155"/>
      <c r="B512" s="351" t="str">
        <f>+'11+'!B121:M121</f>
        <v>Публичные нормативные социальные выплаты гражданам</v>
      </c>
      <c r="C512" s="351"/>
      <c r="D512" s="351"/>
      <c r="E512" s="351"/>
      <c r="F512" s="351"/>
      <c r="G512" s="351"/>
      <c r="H512" s="351"/>
      <c r="I512" s="351"/>
      <c r="J512" s="351"/>
      <c r="K512" s="351"/>
      <c r="L512" s="352"/>
      <c r="M512" s="240">
        <f>+'11+'!O121</f>
        <v>10</v>
      </c>
      <c r="N512" s="240">
        <f>+'11+'!P121</f>
        <v>3</v>
      </c>
      <c r="O512" s="240" t="str">
        <f>+'11+'!Q121</f>
        <v>0110376110</v>
      </c>
      <c r="P512" s="240" t="str">
        <f>+'11+'!R121</f>
        <v>310</v>
      </c>
      <c r="Q512" s="353"/>
      <c r="R512" s="354"/>
      <c r="S512" s="397">
        <f>+'11+'!U121</f>
        <v>74.5</v>
      </c>
      <c r="T512" s="399">
        <f>+'11+'!V121</f>
        <v>0</v>
      </c>
      <c r="U512" s="257">
        <f t="shared" si="7"/>
        <v>0</v>
      </c>
    </row>
    <row r="513" spans="1:21" s="153" customFormat="1" ht="21.75" customHeight="1" x14ac:dyDescent="0.2">
      <c r="A513" s="155"/>
      <c r="B513" s="351" t="str">
        <f>+'11+'!B122:M122</f>
        <v>Пособия, компенсации, меры социальной поддержки по публичным нормативным обязательствам</v>
      </c>
      <c r="C513" s="351"/>
      <c r="D513" s="351"/>
      <c r="E513" s="351"/>
      <c r="F513" s="351"/>
      <c r="G513" s="351"/>
      <c r="H513" s="351"/>
      <c r="I513" s="351"/>
      <c r="J513" s="351"/>
      <c r="K513" s="351"/>
      <c r="L513" s="352"/>
      <c r="M513" s="240">
        <f>+'11+'!O122</f>
        <v>10</v>
      </c>
      <c r="N513" s="240">
        <f>+'11+'!P122</f>
        <v>3</v>
      </c>
      <c r="O513" s="240" t="str">
        <f>+'11+'!Q122</f>
        <v>0110376110</v>
      </c>
      <c r="P513" s="240" t="str">
        <f>+'11+'!R122</f>
        <v>313</v>
      </c>
      <c r="Q513" s="353"/>
      <c r="R513" s="354"/>
      <c r="S513" s="397">
        <f>+'11+'!U122</f>
        <v>74.5</v>
      </c>
      <c r="T513" s="399">
        <f>+'11+'!V122</f>
        <v>0</v>
      </c>
      <c r="U513" s="257">
        <f t="shared" si="7"/>
        <v>0</v>
      </c>
    </row>
    <row r="514" spans="1:21" s="153" customFormat="1" ht="21.75" customHeight="1" x14ac:dyDescent="0.2">
      <c r="A514" s="155"/>
      <c r="B514" s="351" t="str">
        <f>+'11+'!B123:M123</f>
        <v>Муниципальная программа "Социальная поддержка граждан в Овюрском кожууне"</v>
      </c>
      <c r="C514" s="351"/>
      <c r="D514" s="351"/>
      <c r="E514" s="351"/>
      <c r="F514" s="351"/>
      <c r="G514" s="351"/>
      <c r="H514" s="351"/>
      <c r="I514" s="351"/>
      <c r="J514" s="351"/>
      <c r="K514" s="351"/>
      <c r="L514" s="352"/>
      <c r="M514" s="240">
        <f>+'11+'!O123</f>
        <v>10</v>
      </c>
      <c r="N514" s="240">
        <f>+'11+'!P123</f>
        <v>3</v>
      </c>
      <c r="O514" s="240" t="str">
        <f>+'11+'!Q123</f>
        <v>0100000000</v>
      </c>
      <c r="P514" s="240">
        <f>+'11+'!R123</f>
        <v>0</v>
      </c>
      <c r="Q514" s="353"/>
      <c r="R514" s="354"/>
      <c r="S514" s="397">
        <f>+'11+'!U123</f>
        <v>116.5</v>
      </c>
      <c r="T514" s="399">
        <f>+'11+'!V123</f>
        <v>8.7333800000000004</v>
      </c>
      <c r="U514" s="257">
        <f t="shared" si="7"/>
        <v>7.4964635193133056</v>
      </c>
    </row>
    <row r="515" spans="1:21" s="153" customFormat="1" ht="21.75" customHeight="1" x14ac:dyDescent="0.2">
      <c r="A515" s="155"/>
      <c r="B515" s="351" t="str">
        <f>+'11+'!B124:M124</f>
        <v>подпрограмма "Развитие мер социальной поддержки отдельным категориям граждан"</v>
      </c>
      <c r="C515" s="351"/>
      <c r="D515" s="351"/>
      <c r="E515" s="351"/>
      <c r="F515" s="351"/>
      <c r="G515" s="351"/>
      <c r="H515" s="351"/>
      <c r="I515" s="351"/>
      <c r="J515" s="351"/>
      <c r="K515" s="351"/>
      <c r="L515" s="352"/>
      <c r="M515" s="240">
        <f>+'11+'!O124</f>
        <v>10</v>
      </c>
      <c r="N515" s="240">
        <f>+'11+'!P124</f>
        <v>3</v>
      </c>
      <c r="O515" s="240" t="str">
        <f>+'11+'!Q124</f>
        <v>0110000000</v>
      </c>
      <c r="P515" s="240">
        <f>+'11+'!R124</f>
        <v>0</v>
      </c>
      <c r="Q515" s="353"/>
      <c r="R515" s="354"/>
      <c r="S515" s="397">
        <f>+'11+'!U124</f>
        <v>116.5</v>
      </c>
      <c r="T515" s="399">
        <f>+'11+'!V124</f>
        <v>8.7333800000000004</v>
      </c>
      <c r="U515" s="257">
        <f t="shared" si="7"/>
        <v>7.4964635193133056</v>
      </c>
    </row>
    <row r="516" spans="1:21" s="153" customFormat="1" ht="21.75" customHeight="1" x14ac:dyDescent="0.2">
      <c r="A516" s="155"/>
      <c r="B516" s="351" t="str">
        <f>+'11+'!B125:M125</f>
        <v>Федеральный Закон от 12 января 1996 года № 8-ФЗ  "О погребении и похоронном деле"</v>
      </c>
      <c r="C516" s="351"/>
      <c r="D516" s="351"/>
      <c r="E516" s="351"/>
      <c r="F516" s="351"/>
      <c r="G516" s="351"/>
      <c r="H516" s="351"/>
      <c r="I516" s="351"/>
      <c r="J516" s="351"/>
      <c r="K516" s="351"/>
      <c r="L516" s="352"/>
      <c r="M516" s="240">
        <f>+'11+'!O125</f>
        <v>10</v>
      </c>
      <c r="N516" s="240">
        <f>+'11+'!P125</f>
        <v>3</v>
      </c>
      <c r="O516" s="240" t="str">
        <f>+'11+'!Q125</f>
        <v>0110476120</v>
      </c>
      <c r="P516" s="240">
        <f>+'11+'!R125</f>
        <v>0</v>
      </c>
      <c r="Q516" s="353"/>
      <c r="R516" s="354"/>
      <c r="S516" s="397">
        <f>+'11+'!U125</f>
        <v>116.5</v>
      </c>
      <c r="T516" s="399">
        <f>+'11+'!V125</f>
        <v>8.7333800000000004</v>
      </c>
      <c r="U516" s="257">
        <f t="shared" si="7"/>
        <v>7.4964635193133056</v>
      </c>
    </row>
    <row r="517" spans="1:21" s="153" customFormat="1" ht="21.75" customHeight="1" x14ac:dyDescent="0.2">
      <c r="A517" s="155"/>
      <c r="B517" s="351" t="str">
        <f>+'11+'!B126:M126</f>
        <v>Социальное обеспечение и иные выплаты населению</v>
      </c>
      <c r="C517" s="351"/>
      <c r="D517" s="351"/>
      <c r="E517" s="351"/>
      <c r="F517" s="351"/>
      <c r="G517" s="351"/>
      <c r="H517" s="351"/>
      <c r="I517" s="351"/>
      <c r="J517" s="351"/>
      <c r="K517" s="351"/>
      <c r="L517" s="352"/>
      <c r="M517" s="240">
        <f>+'11+'!O126</f>
        <v>10</v>
      </c>
      <c r="N517" s="240">
        <f>+'11+'!P126</f>
        <v>3</v>
      </c>
      <c r="O517" s="240" t="str">
        <f>+'11+'!Q126</f>
        <v>0110476120</v>
      </c>
      <c r="P517" s="240" t="str">
        <f>+'11+'!R126</f>
        <v>300</v>
      </c>
      <c r="Q517" s="353"/>
      <c r="R517" s="354"/>
      <c r="S517" s="397">
        <f>+'11+'!U126</f>
        <v>116.5</v>
      </c>
      <c r="T517" s="399">
        <f>+'11+'!V126</f>
        <v>8.7333800000000004</v>
      </c>
      <c r="U517" s="257">
        <f t="shared" si="7"/>
        <v>7.4964635193133056</v>
      </c>
    </row>
    <row r="518" spans="1:21" s="153" customFormat="1" ht="12.75" customHeight="1" x14ac:dyDescent="0.2">
      <c r="A518" s="155"/>
      <c r="B518" s="351" t="str">
        <f>+'11+'!B127:M127</f>
        <v>Публичные нормативные социальные выплаты гражданам</v>
      </c>
      <c r="C518" s="351"/>
      <c r="D518" s="351"/>
      <c r="E518" s="351"/>
      <c r="F518" s="351"/>
      <c r="G518" s="351"/>
      <c r="H518" s="351"/>
      <c r="I518" s="351"/>
      <c r="J518" s="351"/>
      <c r="K518" s="351"/>
      <c r="L518" s="352"/>
      <c r="M518" s="240">
        <f>+'11+'!O127</f>
        <v>10</v>
      </c>
      <c r="N518" s="240">
        <f>+'11+'!P127</f>
        <v>3</v>
      </c>
      <c r="O518" s="240" t="str">
        <f>+'11+'!Q127</f>
        <v>0110476120</v>
      </c>
      <c r="P518" s="240" t="str">
        <f>+'11+'!R127</f>
        <v>310</v>
      </c>
      <c r="Q518" s="353"/>
      <c r="R518" s="354"/>
      <c r="S518" s="397">
        <f>+'11+'!U127</f>
        <v>116.5</v>
      </c>
      <c r="T518" s="399">
        <f>+'11+'!V127</f>
        <v>8.7333800000000004</v>
      </c>
      <c r="U518" s="257">
        <f t="shared" si="7"/>
        <v>7.4964635193133056</v>
      </c>
    </row>
    <row r="519" spans="1:21" s="153" customFormat="1" ht="21.75" customHeight="1" x14ac:dyDescent="0.2">
      <c r="A519" s="155"/>
      <c r="B519" s="351" t="str">
        <f>+'11+'!B128:M128</f>
        <v>Пособия, компенсации, меры социальной поддержки по публичным нормативным обязательствам</v>
      </c>
      <c r="C519" s="351"/>
      <c r="D519" s="351"/>
      <c r="E519" s="351"/>
      <c r="F519" s="351"/>
      <c r="G519" s="351"/>
      <c r="H519" s="351"/>
      <c r="I519" s="351"/>
      <c r="J519" s="351"/>
      <c r="K519" s="351"/>
      <c r="L519" s="352"/>
      <c r="M519" s="240">
        <f>+'11+'!O128</f>
        <v>10</v>
      </c>
      <c r="N519" s="240">
        <f>+'11+'!P128</f>
        <v>3</v>
      </c>
      <c r="O519" s="240" t="str">
        <f>+'11+'!Q128</f>
        <v>0110476120</v>
      </c>
      <c r="P519" s="240" t="str">
        <f>+'11+'!R128</f>
        <v>313</v>
      </c>
      <c r="Q519" s="353"/>
      <c r="R519" s="354"/>
      <c r="S519" s="397">
        <f>+'11+'!U128</f>
        <v>116.5</v>
      </c>
      <c r="T519" s="399">
        <f>+'11+'!V128</f>
        <v>8.7333800000000004</v>
      </c>
      <c r="U519" s="257">
        <f t="shared" si="7"/>
        <v>7.4964635193133056</v>
      </c>
    </row>
    <row r="520" spans="1:21" s="153" customFormat="1" ht="12.75" customHeight="1" x14ac:dyDescent="0.2">
      <c r="A520" s="155"/>
      <c r="B520" s="351" t="str">
        <f>+'11+'!B129:M129</f>
        <v>Муниципальная программа "Социальная поддержка граждан в Овюрском кожууне"</v>
      </c>
      <c r="C520" s="351"/>
      <c r="D520" s="351"/>
      <c r="E520" s="351"/>
      <c r="F520" s="351"/>
      <c r="G520" s="351"/>
      <c r="H520" s="351"/>
      <c r="I520" s="351"/>
      <c r="J520" s="351"/>
      <c r="K520" s="351"/>
      <c r="L520" s="352"/>
      <c r="M520" s="240">
        <f>+'11+'!O129</f>
        <v>10</v>
      </c>
      <c r="N520" s="240">
        <f>+'11+'!P129</f>
        <v>3</v>
      </c>
      <c r="O520" s="240" t="str">
        <f>+'11+'!Q129</f>
        <v>0100000000</v>
      </c>
      <c r="P520" s="240">
        <f>+'11+'!R129</f>
        <v>0</v>
      </c>
      <c r="Q520" s="353"/>
      <c r="R520" s="354"/>
      <c r="S520" s="397">
        <f>+'11+'!U129</f>
        <v>290</v>
      </c>
      <c r="T520" s="399">
        <f>+'11+'!V129</f>
        <v>22</v>
      </c>
      <c r="U520" s="257">
        <f t="shared" si="7"/>
        <v>7.5862068965517242</v>
      </c>
    </row>
    <row r="521" spans="1:21" s="153" customFormat="1" ht="12.75" customHeight="1" x14ac:dyDescent="0.2">
      <c r="A521" s="155"/>
      <c r="B521" s="351" t="str">
        <f>+'11+'!B130:M130</f>
        <v>подпрограмма "Развитие мер социальной поддержки отдельным категориям граждан"</v>
      </c>
      <c r="C521" s="351"/>
      <c r="D521" s="351"/>
      <c r="E521" s="351"/>
      <c r="F521" s="351"/>
      <c r="G521" s="351"/>
      <c r="H521" s="351"/>
      <c r="I521" s="351"/>
      <c r="J521" s="351"/>
      <c r="K521" s="351"/>
      <c r="L521" s="352"/>
      <c r="M521" s="240">
        <f>+'11+'!O130</f>
        <v>10</v>
      </c>
      <c r="N521" s="240">
        <f>+'11+'!P130</f>
        <v>3</v>
      </c>
      <c r="O521" s="240" t="str">
        <f>+'11+'!Q130</f>
        <v>0110000000</v>
      </c>
      <c r="P521" s="240">
        <f>+'11+'!R130</f>
        <v>0</v>
      </c>
      <c r="Q521" s="353"/>
      <c r="R521" s="354"/>
      <c r="S521" s="397">
        <f>+'11+'!U130</f>
        <v>290</v>
      </c>
      <c r="T521" s="399">
        <f>+'11+'!V130</f>
        <v>22</v>
      </c>
      <c r="U521" s="257">
        <f t="shared" si="7"/>
        <v>7.5862068965517242</v>
      </c>
    </row>
    <row r="522" spans="1:21" s="153" customFormat="1" ht="21.75" customHeight="1" x14ac:dyDescent="0.2">
      <c r="A522" s="155"/>
      <c r="B522" s="351" t="str">
        <f>+'11+'!B131:M131</f>
        <v>Создание условий для реализации муниципальной программы</v>
      </c>
      <c r="C522" s="351"/>
      <c r="D522" s="351"/>
      <c r="E522" s="351"/>
      <c r="F522" s="351"/>
      <c r="G522" s="351"/>
      <c r="H522" s="351"/>
      <c r="I522" s="351"/>
      <c r="J522" s="351"/>
      <c r="K522" s="351"/>
      <c r="L522" s="352"/>
      <c r="M522" s="240">
        <f>+'11+'!O131</f>
        <v>10</v>
      </c>
      <c r="N522" s="240">
        <f>+'11+'!P131</f>
        <v>3</v>
      </c>
      <c r="O522" s="240" t="str">
        <f>+'11+'!Q131</f>
        <v>0110607020</v>
      </c>
      <c r="P522" s="240">
        <f>+'11+'!R131</f>
        <v>0</v>
      </c>
      <c r="Q522" s="353"/>
      <c r="R522" s="354"/>
      <c r="S522" s="397">
        <f>+'11+'!U131</f>
        <v>290</v>
      </c>
      <c r="T522" s="399">
        <f>+'11+'!V131</f>
        <v>22</v>
      </c>
      <c r="U522" s="257">
        <f t="shared" si="7"/>
        <v>7.5862068965517242</v>
      </c>
    </row>
    <row r="523" spans="1:21" s="153" customFormat="1" ht="21.75" customHeight="1" x14ac:dyDescent="0.2">
      <c r="A523" s="155"/>
      <c r="B523" s="351" t="str">
        <f>+'11+'!B132:M132</f>
        <v>Закупка товаров, работ и услуг для обеспечения государственных (муниципальных) нужд</v>
      </c>
      <c r="C523" s="351"/>
      <c r="D523" s="351"/>
      <c r="E523" s="351"/>
      <c r="F523" s="351"/>
      <c r="G523" s="351"/>
      <c r="H523" s="351"/>
      <c r="I523" s="351"/>
      <c r="J523" s="351"/>
      <c r="K523" s="351"/>
      <c r="L523" s="352"/>
      <c r="M523" s="240">
        <f>+'11+'!O132</f>
        <v>10</v>
      </c>
      <c r="N523" s="240">
        <f>+'11+'!P132</f>
        <v>3</v>
      </c>
      <c r="O523" s="240" t="str">
        <f>+'11+'!Q132</f>
        <v>0110607020</v>
      </c>
      <c r="P523" s="240" t="str">
        <f>+'11+'!R132</f>
        <v>200</v>
      </c>
      <c r="Q523" s="353"/>
      <c r="R523" s="354"/>
      <c r="S523" s="397">
        <f>+'11+'!U132</f>
        <v>290</v>
      </c>
      <c r="T523" s="399">
        <f>+'11+'!V132</f>
        <v>22</v>
      </c>
      <c r="U523" s="257">
        <f t="shared" si="7"/>
        <v>7.5862068965517242</v>
      </c>
    </row>
    <row r="524" spans="1:21" s="153" customFormat="1" ht="12.75" customHeight="1" x14ac:dyDescent="0.2">
      <c r="A524" s="155"/>
      <c r="B524" s="351" t="str">
        <f>+'11+'!B133:M133</f>
        <v>Иные закупки товаров, работ и услуг для обеспечения государственных (муниципальных) нужд</v>
      </c>
      <c r="C524" s="351"/>
      <c r="D524" s="351"/>
      <c r="E524" s="351"/>
      <c r="F524" s="351"/>
      <c r="G524" s="351"/>
      <c r="H524" s="351"/>
      <c r="I524" s="351"/>
      <c r="J524" s="351"/>
      <c r="K524" s="351"/>
      <c r="L524" s="352"/>
      <c r="M524" s="240">
        <f>+'11+'!O133</f>
        <v>10</v>
      </c>
      <c r="N524" s="240">
        <f>+'11+'!P133</f>
        <v>3</v>
      </c>
      <c r="O524" s="240" t="str">
        <f>+'11+'!Q133</f>
        <v>0110607020</v>
      </c>
      <c r="P524" s="240" t="str">
        <f>+'11+'!R133</f>
        <v>240</v>
      </c>
      <c r="Q524" s="353"/>
      <c r="R524" s="354"/>
      <c r="S524" s="397">
        <f>+'11+'!U133</f>
        <v>290</v>
      </c>
      <c r="T524" s="399">
        <f>+'11+'!V133</f>
        <v>22</v>
      </c>
      <c r="U524" s="257">
        <f t="shared" si="7"/>
        <v>7.5862068965517242</v>
      </c>
    </row>
    <row r="525" spans="1:21" s="153" customFormat="1" ht="12.75" customHeight="1" x14ac:dyDescent="0.2">
      <c r="A525" s="155"/>
      <c r="B525" s="351" t="str">
        <f>+'11+'!B134:M134</f>
        <v>Прочая закупка товаров, работ и услуг</v>
      </c>
      <c r="C525" s="351"/>
      <c r="D525" s="351"/>
      <c r="E525" s="351"/>
      <c r="F525" s="351"/>
      <c r="G525" s="351"/>
      <c r="H525" s="351"/>
      <c r="I525" s="351"/>
      <c r="J525" s="351"/>
      <c r="K525" s="351"/>
      <c r="L525" s="352"/>
      <c r="M525" s="240">
        <f>+'11+'!O134</f>
        <v>10</v>
      </c>
      <c r="N525" s="240">
        <f>+'11+'!P134</f>
        <v>3</v>
      </c>
      <c r="O525" s="240" t="str">
        <f>+'11+'!Q134</f>
        <v>0110607020</v>
      </c>
      <c r="P525" s="240" t="str">
        <f>+'11+'!R134</f>
        <v>244</v>
      </c>
      <c r="Q525" s="353"/>
      <c r="R525" s="354"/>
      <c r="S525" s="397">
        <f>+'11+'!U134</f>
        <v>290</v>
      </c>
      <c r="T525" s="399">
        <f>+'11+'!V134</f>
        <v>22</v>
      </c>
      <c r="U525" s="257">
        <f t="shared" si="7"/>
        <v>7.5862068965517242</v>
      </c>
    </row>
    <row r="526" spans="1:21" s="153" customFormat="1" ht="12.75" customHeight="1" x14ac:dyDescent="0.2">
      <c r="A526" s="155"/>
      <c r="B526" s="351" t="str">
        <f>+'11+'!B135:M135</f>
        <v>Муниципальная программа "Социальная поддержка граждан в Овюрском кожууне"</v>
      </c>
      <c r="C526" s="351"/>
      <c r="D526" s="351"/>
      <c r="E526" s="351"/>
      <c r="F526" s="351"/>
      <c r="G526" s="351"/>
      <c r="H526" s="351"/>
      <c r="I526" s="351"/>
      <c r="J526" s="351"/>
      <c r="K526" s="351"/>
      <c r="L526" s="352"/>
      <c r="M526" s="240">
        <f>+'11+'!O135</f>
        <v>10</v>
      </c>
      <c r="N526" s="240">
        <f>+'11+'!P135</f>
        <v>3</v>
      </c>
      <c r="O526" s="240" t="str">
        <f>+'11+'!Q135</f>
        <v>0100000000</v>
      </c>
      <c r="P526" s="240">
        <f>+'11+'!R135</f>
        <v>0</v>
      </c>
      <c r="Q526" s="353"/>
      <c r="R526" s="354"/>
      <c r="S526" s="397">
        <f>+'11+'!U135</f>
        <v>5047</v>
      </c>
      <c r="T526" s="399">
        <f>+'11+'!V135</f>
        <v>1125.8630000000001</v>
      </c>
      <c r="U526" s="257">
        <f t="shared" si="7"/>
        <v>22.307568852783831</v>
      </c>
    </row>
    <row r="527" spans="1:21" s="153" customFormat="1" ht="21.75" customHeight="1" x14ac:dyDescent="0.2">
      <c r="A527" s="155"/>
      <c r="B527" s="351" t="str">
        <f>+'11+'!B136:M136</f>
        <v>подпрограмма "Социальная поддержка семьи и детей"</v>
      </c>
      <c r="C527" s="351"/>
      <c r="D527" s="351"/>
      <c r="E527" s="351"/>
      <c r="F527" s="351"/>
      <c r="G527" s="351"/>
      <c r="H527" s="351"/>
      <c r="I527" s="351"/>
      <c r="J527" s="351"/>
      <c r="K527" s="351"/>
      <c r="L527" s="352"/>
      <c r="M527" s="240">
        <f>+'11+'!O136</f>
        <v>10</v>
      </c>
      <c r="N527" s="240">
        <f>+'11+'!P136</f>
        <v>3</v>
      </c>
      <c r="O527" s="240" t="str">
        <f>+'11+'!Q136</f>
        <v>0120000000</v>
      </c>
      <c r="P527" s="240">
        <f>+'11+'!R136</f>
        <v>0</v>
      </c>
      <c r="Q527" s="353"/>
      <c r="R527" s="354"/>
      <c r="S527" s="397">
        <f>+'11+'!U136</f>
        <v>5047</v>
      </c>
      <c r="T527" s="399">
        <f>+'11+'!V136</f>
        <v>1125.8630000000001</v>
      </c>
      <c r="U527" s="257">
        <f t="shared" si="7"/>
        <v>22.307568852783831</v>
      </c>
    </row>
    <row r="528" spans="1:21" s="153" customFormat="1" ht="21.75" customHeight="1" x14ac:dyDescent="0.2">
      <c r="A528" s="155"/>
      <c r="B528" s="351" t="str">
        <f>+'11+'!B137:M137</f>
        <v>Выплата ежемесячного пособия на ребенка</v>
      </c>
      <c r="C528" s="351"/>
      <c r="D528" s="351"/>
      <c r="E528" s="351"/>
      <c r="F528" s="351"/>
      <c r="G528" s="351"/>
      <c r="H528" s="351"/>
      <c r="I528" s="351"/>
      <c r="J528" s="351"/>
      <c r="K528" s="351"/>
      <c r="L528" s="352"/>
      <c r="M528" s="240">
        <f>+'11+'!O137</f>
        <v>10</v>
      </c>
      <c r="N528" s="240">
        <f>+'11+'!P137</f>
        <v>3</v>
      </c>
      <c r="O528" s="240" t="str">
        <f>+'11+'!Q137</f>
        <v>0120176070</v>
      </c>
      <c r="P528" s="240">
        <f>+'11+'!R137</f>
        <v>0</v>
      </c>
      <c r="Q528" s="353"/>
      <c r="R528" s="354"/>
      <c r="S528" s="397">
        <f>+'11+'!U137</f>
        <v>5047</v>
      </c>
      <c r="T528" s="399">
        <f>+'11+'!V137</f>
        <v>1125.8630000000001</v>
      </c>
      <c r="U528" s="257">
        <f t="shared" si="7"/>
        <v>22.307568852783831</v>
      </c>
    </row>
    <row r="529" spans="1:21" s="153" customFormat="1" ht="32.25" customHeight="1" x14ac:dyDescent="0.2">
      <c r="A529" s="155"/>
      <c r="B529" s="351" t="str">
        <f>+'11+'!B138:M138</f>
        <v>Закупка товаров, работ и услуг для обеспечения государственных (муниципальных) нужд</v>
      </c>
      <c r="C529" s="351"/>
      <c r="D529" s="351"/>
      <c r="E529" s="351"/>
      <c r="F529" s="351"/>
      <c r="G529" s="351"/>
      <c r="H529" s="351"/>
      <c r="I529" s="351"/>
      <c r="J529" s="351"/>
      <c r="K529" s="351"/>
      <c r="L529" s="352"/>
      <c r="M529" s="240">
        <f>+'11+'!O138</f>
        <v>10</v>
      </c>
      <c r="N529" s="240">
        <f>+'11+'!P138</f>
        <v>3</v>
      </c>
      <c r="O529" s="240" t="str">
        <f>+'11+'!Q138</f>
        <v>0120176070</v>
      </c>
      <c r="P529" s="240" t="str">
        <f>+'11+'!R138</f>
        <v>200</v>
      </c>
      <c r="Q529" s="353"/>
      <c r="R529" s="354"/>
      <c r="S529" s="397">
        <f>+'11+'!U138</f>
        <v>3.8</v>
      </c>
      <c r="T529" s="399">
        <f>+'11+'!V138</f>
        <v>0</v>
      </c>
      <c r="U529" s="257">
        <f t="shared" si="7"/>
        <v>0</v>
      </c>
    </row>
    <row r="530" spans="1:21" s="153" customFormat="1" ht="21.75" customHeight="1" x14ac:dyDescent="0.2">
      <c r="A530" s="155"/>
      <c r="B530" s="351" t="str">
        <f>+'11+'!B139:M139</f>
        <v>Иные закупки товаров, работ и услуг для обеспечения государственных (муниципальных) нужд</v>
      </c>
      <c r="C530" s="351"/>
      <c r="D530" s="351"/>
      <c r="E530" s="351"/>
      <c r="F530" s="351"/>
      <c r="G530" s="351"/>
      <c r="H530" s="351"/>
      <c r="I530" s="351"/>
      <c r="J530" s="351"/>
      <c r="K530" s="351"/>
      <c r="L530" s="352"/>
      <c r="M530" s="240">
        <f>+'11+'!O139</f>
        <v>10</v>
      </c>
      <c r="N530" s="240">
        <f>+'11+'!P139</f>
        <v>3</v>
      </c>
      <c r="O530" s="240" t="str">
        <f>+'11+'!Q139</f>
        <v>0120176070</v>
      </c>
      <c r="P530" s="240" t="str">
        <f>+'11+'!R139</f>
        <v>240</v>
      </c>
      <c r="Q530" s="353"/>
      <c r="R530" s="354"/>
      <c r="S530" s="397">
        <f>+'11+'!U139</f>
        <v>3.8</v>
      </c>
      <c r="T530" s="399">
        <f>+'11+'!V139</f>
        <v>0</v>
      </c>
      <c r="U530" s="257">
        <f t="shared" si="7"/>
        <v>0</v>
      </c>
    </row>
    <row r="531" spans="1:21" s="153" customFormat="1" ht="21.75" customHeight="1" x14ac:dyDescent="0.2">
      <c r="A531" s="155"/>
      <c r="B531" s="351" t="str">
        <f>+'11+'!B140:M140</f>
        <v>Прочая закупка товаров, работ и услуг</v>
      </c>
      <c r="C531" s="351"/>
      <c r="D531" s="351"/>
      <c r="E531" s="351"/>
      <c r="F531" s="351"/>
      <c r="G531" s="351"/>
      <c r="H531" s="351"/>
      <c r="I531" s="351"/>
      <c r="J531" s="351"/>
      <c r="K531" s="351"/>
      <c r="L531" s="352"/>
      <c r="M531" s="240">
        <f>+'11+'!O140</f>
        <v>10</v>
      </c>
      <c r="N531" s="240">
        <f>+'11+'!P140</f>
        <v>3</v>
      </c>
      <c r="O531" s="240" t="str">
        <f>+'11+'!Q140</f>
        <v>0120176070</v>
      </c>
      <c r="P531" s="240" t="str">
        <f>+'11+'!R140</f>
        <v>244</v>
      </c>
      <c r="Q531" s="353"/>
      <c r="R531" s="354"/>
      <c r="S531" s="397">
        <f>+'11+'!U140</f>
        <v>3.8</v>
      </c>
      <c r="T531" s="399">
        <f>+'11+'!V140</f>
        <v>0</v>
      </c>
      <c r="U531" s="257">
        <f t="shared" ref="U531:U602" si="8">T531/S531*100</f>
        <v>0</v>
      </c>
    </row>
    <row r="532" spans="1:21" s="153" customFormat="1" ht="21.75" customHeight="1" x14ac:dyDescent="0.2">
      <c r="A532" s="155"/>
      <c r="B532" s="351" t="str">
        <f>+'11+'!B141:M141</f>
        <v>Социальное обеспечение и иные выплаты населению</v>
      </c>
      <c r="C532" s="351"/>
      <c r="D532" s="351"/>
      <c r="E532" s="351"/>
      <c r="F532" s="351"/>
      <c r="G532" s="351"/>
      <c r="H532" s="351"/>
      <c r="I532" s="351"/>
      <c r="J532" s="351"/>
      <c r="K532" s="351"/>
      <c r="L532" s="352"/>
      <c r="M532" s="240">
        <f>+'11+'!O141</f>
        <v>10</v>
      </c>
      <c r="N532" s="240">
        <f>+'11+'!P141</f>
        <v>3</v>
      </c>
      <c r="O532" s="240" t="str">
        <f>+'11+'!Q141</f>
        <v>0120176070</v>
      </c>
      <c r="P532" s="240" t="str">
        <f>+'11+'!R141</f>
        <v>300</v>
      </c>
      <c r="Q532" s="353"/>
      <c r="R532" s="354"/>
      <c r="S532" s="397">
        <f>+'11+'!U141</f>
        <v>5043.2</v>
      </c>
      <c r="T532" s="399">
        <f>+'11+'!V141</f>
        <v>1125.8630000000001</v>
      </c>
      <c r="U532" s="257">
        <f t="shared" si="8"/>
        <v>22.324377379441625</v>
      </c>
    </row>
    <row r="533" spans="1:21" s="153" customFormat="1" ht="12.75" customHeight="1" x14ac:dyDescent="0.2">
      <c r="A533" s="155"/>
      <c r="B533" s="351" t="str">
        <f>+'11+'!B142:M142</f>
        <v>Публичные нормативные социальные выплаты гражданам</v>
      </c>
      <c r="C533" s="351"/>
      <c r="D533" s="351"/>
      <c r="E533" s="351"/>
      <c r="F533" s="351"/>
      <c r="G533" s="351"/>
      <c r="H533" s="351"/>
      <c r="I533" s="351"/>
      <c r="J533" s="351"/>
      <c r="K533" s="351"/>
      <c r="L533" s="352"/>
      <c r="M533" s="240">
        <f>+'11+'!O142</f>
        <v>10</v>
      </c>
      <c r="N533" s="240">
        <f>+'11+'!P142</f>
        <v>3</v>
      </c>
      <c r="O533" s="240" t="str">
        <f>+'11+'!Q142</f>
        <v>0120176070</v>
      </c>
      <c r="P533" s="240" t="str">
        <f>+'11+'!R142</f>
        <v>310</v>
      </c>
      <c r="Q533" s="353"/>
      <c r="R533" s="354"/>
      <c r="S533" s="397">
        <f>+'11+'!U142</f>
        <v>5043.2</v>
      </c>
      <c r="T533" s="399">
        <f>+'11+'!V142</f>
        <v>1125.8630000000001</v>
      </c>
      <c r="U533" s="257">
        <f t="shared" si="8"/>
        <v>22.324377379441625</v>
      </c>
    </row>
    <row r="534" spans="1:21" s="153" customFormat="1" ht="12.75" customHeight="1" x14ac:dyDescent="0.2">
      <c r="A534" s="155"/>
      <c r="B534" s="351" t="str">
        <f>+'11+'!B143:M143</f>
        <v>Пособия, компенсации, меры социальной поддержки по публичным нормативным обязательствам</v>
      </c>
      <c r="C534" s="351"/>
      <c r="D534" s="351"/>
      <c r="E534" s="351"/>
      <c r="F534" s="351"/>
      <c r="G534" s="351"/>
      <c r="H534" s="351"/>
      <c r="I534" s="351"/>
      <c r="J534" s="351"/>
      <c r="K534" s="351"/>
      <c r="L534" s="352"/>
      <c r="M534" s="240">
        <f>+'11+'!O143</f>
        <v>10</v>
      </c>
      <c r="N534" s="240">
        <f>+'11+'!P143</f>
        <v>3</v>
      </c>
      <c r="O534" s="240" t="str">
        <f>+'11+'!Q143</f>
        <v>0120176070</v>
      </c>
      <c r="P534" s="240" t="str">
        <f>+'11+'!R143</f>
        <v>313</v>
      </c>
      <c r="Q534" s="353"/>
      <c r="R534" s="354"/>
      <c r="S534" s="397">
        <f>+'11+'!U143</f>
        <v>5043.2</v>
      </c>
      <c r="T534" s="399">
        <f>+'11+'!V143</f>
        <v>1125.8630000000001</v>
      </c>
      <c r="U534" s="257">
        <f t="shared" si="8"/>
        <v>22.324377379441625</v>
      </c>
    </row>
    <row r="535" spans="1:21" s="153" customFormat="1" ht="21.75" customHeight="1" x14ac:dyDescent="0.2">
      <c r="A535" s="155"/>
      <c r="B535" s="351" t="str">
        <f>+'11+'!B144:M144</f>
        <v>Муниципальная программа "Социальная поддержка граждан в Овюрском кожууне"</v>
      </c>
      <c r="C535" s="351"/>
      <c r="D535" s="351"/>
      <c r="E535" s="351"/>
      <c r="F535" s="351"/>
      <c r="G535" s="351"/>
      <c r="H535" s="351"/>
      <c r="I535" s="351"/>
      <c r="J535" s="351"/>
      <c r="K535" s="351"/>
      <c r="L535" s="352"/>
      <c r="M535" s="240">
        <f>+'11+'!O144</f>
        <v>10</v>
      </c>
      <c r="N535" s="240">
        <f>+'11+'!P144</f>
        <v>3</v>
      </c>
      <c r="O535" s="240" t="str">
        <f>+'11+'!Q144</f>
        <v>0100000000</v>
      </c>
      <c r="P535" s="240">
        <f>+'11+'!R144</f>
        <v>0</v>
      </c>
      <c r="Q535" s="353"/>
      <c r="R535" s="354"/>
      <c r="S535" s="397">
        <f>+'11+'!U144</f>
        <v>4073</v>
      </c>
      <c r="T535" s="399">
        <f>+'11+'!V144</f>
        <v>1411.74452</v>
      </c>
      <c r="U535" s="257">
        <f t="shared" si="8"/>
        <v>34.661048858335377</v>
      </c>
    </row>
    <row r="536" spans="1:21" s="153" customFormat="1" ht="21.75" customHeight="1" x14ac:dyDescent="0.2">
      <c r="A536" s="155"/>
      <c r="B536" s="351" t="str">
        <f>+'11+'!B145:M145</f>
        <v>подпрограмма "Обеспечение социальной поддержки граждан на оплату жилого помещения и коммунальных услуг"</v>
      </c>
      <c r="C536" s="351"/>
      <c r="D536" s="351"/>
      <c r="E536" s="351"/>
      <c r="F536" s="351"/>
      <c r="G536" s="351"/>
      <c r="H536" s="351"/>
      <c r="I536" s="351"/>
      <c r="J536" s="351"/>
      <c r="K536" s="351"/>
      <c r="L536" s="352"/>
      <c r="M536" s="240">
        <f>+'11+'!O145</f>
        <v>10</v>
      </c>
      <c r="N536" s="240">
        <f>+'11+'!P145</f>
        <v>3</v>
      </c>
      <c r="O536" s="240" t="str">
        <f>+'11+'!Q145</f>
        <v>0130000000</v>
      </c>
      <c r="P536" s="240">
        <f>+'11+'!R145</f>
        <v>0</v>
      </c>
      <c r="Q536" s="353"/>
      <c r="R536" s="354"/>
      <c r="S536" s="397">
        <f>+'11+'!U145</f>
        <v>4073</v>
      </c>
      <c r="T536" s="399">
        <f>+'11+'!V145</f>
        <v>1411.74452</v>
      </c>
      <c r="U536" s="257">
        <f t="shared" si="8"/>
        <v>34.661048858335377</v>
      </c>
    </row>
    <row r="537" spans="1:21" s="153" customFormat="1" ht="21.75" customHeight="1" x14ac:dyDescent="0.2">
      <c r="A537" s="155"/>
      <c r="B537" s="351" t="str">
        <f>+'11+'!B146:M146</f>
        <v>Субвенции на оплату жилищно-коммунальных услуг отдельным категориям граждан</v>
      </c>
      <c r="C537" s="351"/>
      <c r="D537" s="351"/>
      <c r="E537" s="351"/>
      <c r="F537" s="351"/>
      <c r="G537" s="351"/>
      <c r="H537" s="351"/>
      <c r="I537" s="351"/>
      <c r="J537" s="351"/>
      <c r="K537" s="351"/>
      <c r="L537" s="352"/>
      <c r="M537" s="240">
        <f>+'11+'!O146</f>
        <v>10</v>
      </c>
      <c r="N537" s="240">
        <f>+'11+'!P146</f>
        <v>3</v>
      </c>
      <c r="O537" s="240" t="str">
        <f>+'11+'!Q146</f>
        <v>0130152500</v>
      </c>
      <c r="P537" s="240">
        <f>+'11+'!R146</f>
        <v>0</v>
      </c>
      <c r="Q537" s="353"/>
      <c r="R537" s="354"/>
      <c r="S537" s="397">
        <f>+'11+'!U146</f>
        <v>4073</v>
      </c>
      <c r="T537" s="399">
        <f>+'11+'!V146</f>
        <v>1411.74452</v>
      </c>
      <c r="U537" s="257">
        <f t="shared" si="8"/>
        <v>34.661048858335377</v>
      </c>
    </row>
    <row r="538" spans="1:21" s="153" customFormat="1" ht="32.25" customHeight="1" x14ac:dyDescent="0.2">
      <c r="A538" s="155"/>
      <c r="B538" s="351" t="str">
        <f>+'11+'!B147:M147</f>
        <v>Закупка товаров, работ и услуг для обеспечения государственных (муниципальных) нужд</v>
      </c>
      <c r="C538" s="351"/>
      <c r="D538" s="351"/>
      <c r="E538" s="351"/>
      <c r="F538" s="351"/>
      <c r="G538" s="351"/>
      <c r="H538" s="351"/>
      <c r="I538" s="351"/>
      <c r="J538" s="351"/>
      <c r="K538" s="351"/>
      <c r="L538" s="352"/>
      <c r="M538" s="240">
        <f>+'11+'!O147</f>
        <v>10</v>
      </c>
      <c r="N538" s="240">
        <f>+'11+'!P147</f>
        <v>3</v>
      </c>
      <c r="O538" s="240" t="str">
        <f>+'11+'!Q147</f>
        <v>0130152500</v>
      </c>
      <c r="P538" s="240" t="str">
        <f>+'11+'!R147</f>
        <v>200</v>
      </c>
      <c r="Q538" s="353"/>
      <c r="R538" s="354"/>
      <c r="S538" s="397">
        <f>+'11+'!U147</f>
        <v>15.2</v>
      </c>
      <c r="T538" s="399">
        <f>+'11+'!V147</f>
        <v>4.5199999999999997E-3</v>
      </c>
      <c r="U538" s="257">
        <f t="shared" si="8"/>
        <v>2.9736842105263155E-2</v>
      </c>
    </row>
    <row r="539" spans="1:21" s="153" customFormat="1" ht="21.75" customHeight="1" x14ac:dyDescent="0.2">
      <c r="A539" s="155"/>
      <c r="B539" s="351" t="str">
        <f>+'11+'!B148:M148</f>
        <v>Иные закупки товаров, работ и услуг для обеспечения государственных (муниципальных) нужд</v>
      </c>
      <c r="C539" s="351"/>
      <c r="D539" s="351"/>
      <c r="E539" s="351"/>
      <c r="F539" s="351"/>
      <c r="G539" s="351"/>
      <c r="H539" s="351"/>
      <c r="I539" s="351"/>
      <c r="J539" s="351"/>
      <c r="K539" s="351"/>
      <c r="L539" s="352"/>
      <c r="M539" s="240">
        <f>+'11+'!O148</f>
        <v>10</v>
      </c>
      <c r="N539" s="240">
        <f>+'11+'!P148</f>
        <v>3</v>
      </c>
      <c r="O539" s="240" t="str">
        <f>+'11+'!Q148</f>
        <v>0130152500</v>
      </c>
      <c r="P539" s="240" t="str">
        <f>+'11+'!R148</f>
        <v>240</v>
      </c>
      <c r="Q539" s="353"/>
      <c r="R539" s="354"/>
      <c r="S539" s="397">
        <f>+'11+'!U148</f>
        <v>15.2</v>
      </c>
      <c r="T539" s="399">
        <f>+'11+'!V148</f>
        <v>4.5199999999999997E-3</v>
      </c>
      <c r="U539" s="257">
        <f t="shared" si="8"/>
        <v>2.9736842105263155E-2</v>
      </c>
    </row>
    <row r="540" spans="1:21" s="153" customFormat="1" ht="21.75" customHeight="1" x14ac:dyDescent="0.2">
      <c r="A540" s="155"/>
      <c r="B540" s="351" t="str">
        <f>+'11+'!B149:M149</f>
        <v>Прочая закупка товаров, работ и услуг</v>
      </c>
      <c r="C540" s="351"/>
      <c r="D540" s="351"/>
      <c r="E540" s="351"/>
      <c r="F540" s="351"/>
      <c r="G540" s="351"/>
      <c r="H540" s="351"/>
      <c r="I540" s="351"/>
      <c r="J540" s="351"/>
      <c r="K540" s="351"/>
      <c r="L540" s="352"/>
      <c r="M540" s="240">
        <f>+'11+'!O149</f>
        <v>10</v>
      </c>
      <c r="N540" s="240">
        <f>+'11+'!P149</f>
        <v>3</v>
      </c>
      <c r="O540" s="240" t="str">
        <f>+'11+'!Q149</f>
        <v>0130152500</v>
      </c>
      <c r="P540" s="240" t="str">
        <f>+'11+'!R149</f>
        <v>244</v>
      </c>
      <c r="Q540" s="353"/>
      <c r="R540" s="354"/>
      <c r="S540" s="397">
        <f>+'11+'!U149</f>
        <v>15.2</v>
      </c>
      <c r="T540" s="399">
        <f>+'11+'!V149</f>
        <v>4.5199999999999997E-3</v>
      </c>
      <c r="U540" s="257">
        <f t="shared" si="8"/>
        <v>2.9736842105263155E-2</v>
      </c>
    </row>
    <row r="541" spans="1:21" s="153" customFormat="1" ht="21.75" customHeight="1" x14ac:dyDescent="0.2">
      <c r="A541" s="155"/>
      <c r="B541" s="351" t="str">
        <f>+'11+'!B150:M150</f>
        <v>Социальное обеспечение и иные выплаты населению</v>
      </c>
      <c r="C541" s="351"/>
      <c r="D541" s="351"/>
      <c r="E541" s="351"/>
      <c r="F541" s="351"/>
      <c r="G541" s="351"/>
      <c r="H541" s="351"/>
      <c r="I541" s="351"/>
      <c r="J541" s="351"/>
      <c r="K541" s="351"/>
      <c r="L541" s="352"/>
      <c r="M541" s="240">
        <f>+'11+'!O150</f>
        <v>10</v>
      </c>
      <c r="N541" s="240">
        <f>+'11+'!P150</f>
        <v>3</v>
      </c>
      <c r="O541" s="240" t="str">
        <f>+'11+'!Q150</f>
        <v>0130152500</v>
      </c>
      <c r="P541" s="240" t="str">
        <f>+'11+'!R150</f>
        <v>300</v>
      </c>
      <c r="Q541" s="353"/>
      <c r="R541" s="354"/>
      <c r="S541" s="397">
        <f>+'11+'!U150</f>
        <v>4057.8</v>
      </c>
      <c r="T541" s="399">
        <f>+'11+'!V150</f>
        <v>1411.74</v>
      </c>
      <c r="U541" s="257">
        <f t="shared" si="8"/>
        <v>34.790773325447283</v>
      </c>
    </row>
    <row r="542" spans="1:21" s="153" customFormat="1" ht="12.75" customHeight="1" x14ac:dyDescent="0.2">
      <c r="A542" s="155"/>
      <c r="B542" s="351" t="str">
        <f>+'11+'!B151:M151</f>
        <v>Социальные выплаты гражданам, кроме публичных нормативных социальных выплат</v>
      </c>
      <c r="C542" s="351"/>
      <c r="D542" s="351"/>
      <c r="E542" s="351"/>
      <c r="F542" s="351"/>
      <c r="G542" s="351"/>
      <c r="H542" s="351"/>
      <c r="I542" s="351"/>
      <c r="J542" s="351"/>
      <c r="K542" s="351"/>
      <c r="L542" s="352"/>
      <c r="M542" s="240">
        <f>+'11+'!O151</f>
        <v>10</v>
      </c>
      <c r="N542" s="240">
        <f>+'11+'!P151</f>
        <v>3</v>
      </c>
      <c r="O542" s="240" t="str">
        <f>+'11+'!Q151</f>
        <v>0130152500</v>
      </c>
      <c r="P542" s="240" t="str">
        <f>+'11+'!R151</f>
        <v>320</v>
      </c>
      <c r="Q542" s="353"/>
      <c r="R542" s="354"/>
      <c r="S542" s="397">
        <f>+'11+'!U151</f>
        <v>4057.8</v>
      </c>
      <c r="T542" s="399">
        <f>+'11+'!V151</f>
        <v>1411.74</v>
      </c>
      <c r="U542" s="257">
        <f t="shared" si="8"/>
        <v>34.790773325447283</v>
      </c>
    </row>
    <row r="543" spans="1:21" s="153" customFormat="1" ht="12.75" customHeight="1" x14ac:dyDescent="0.2">
      <c r="A543" s="155"/>
      <c r="B543" s="351" t="str">
        <f>+'11+'!B152:M152</f>
        <v>Пособия, компенсации и иные социальные выплаты гражданам, кроме публичных нормативных обязательств</v>
      </c>
      <c r="C543" s="351"/>
      <c r="D543" s="351"/>
      <c r="E543" s="351"/>
      <c r="F543" s="351"/>
      <c r="G543" s="351"/>
      <c r="H543" s="351"/>
      <c r="I543" s="351"/>
      <c r="J543" s="351"/>
      <c r="K543" s="351"/>
      <c r="L543" s="352"/>
      <c r="M543" s="240">
        <f>+'11+'!O152</f>
        <v>10</v>
      </c>
      <c r="N543" s="240">
        <f>+'11+'!P152</f>
        <v>3</v>
      </c>
      <c r="O543" s="240" t="str">
        <f>+'11+'!Q152</f>
        <v>0130152500</v>
      </c>
      <c r="P543" s="240" t="str">
        <f>+'11+'!R152</f>
        <v>321</v>
      </c>
      <c r="Q543" s="353"/>
      <c r="R543" s="354"/>
      <c r="S543" s="397">
        <f>+'11+'!U152</f>
        <v>4057.8</v>
      </c>
      <c r="T543" s="399">
        <f>+'11+'!V152</f>
        <v>1411.74</v>
      </c>
      <c r="U543" s="257">
        <f t="shared" si="8"/>
        <v>34.790773325447283</v>
      </c>
    </row>
    <row r="544" spans="1:21" s="153" customFormat="1" ht="21.75" customHeight="1" x14ac:dyDescent="0.2">
      <c r="A544" s="155"/>
      <c r="B544" s="351" t="str">
        <f>+'11+'!B153:M153</f>
        <v>Муниципальная программа "Социальная поддержка граждан в Овюрском кожууне"</v>
      </c>
      <c r="C544" s="351"/>
      <c r="D544" s="351"/>
      <c r="E544" s="351"/>
      <c r="F544" s="351"/>
      <c r="G544" s="351"/>
      <c r="H544" s="351"/>
      <c r="I544" s="351"/>
      <c r="J544" s="351"/>
      <c r="K544" s="351"/>
      <c r="L544" s="352"/>
      <c r="M544" s="240">
        <f>+'11+'!O153</f>
        <v>10</v>
      </c>
      <c r="N544" s="240">
        <f>+'11+'!P153</f>
        <v>3</v>
      </c>
      <c r="O544" s="240" t="str">
        <f>+'11+'!Q153</f>
        <v>0100000000</v>
      </c>
      <c r="P544" s="240">
        <f>+'11+'!R153</f>
        <v>0</v>
      </c>
      <c r="Q544" s="353"/>
      <c r="R544" s="354"/>
      <c r="S544" s="397">
        <f>+'11+'!U153</f>
        <v>1208.7</v>
      </c>
      <c r="T544" s="399">
        <f>+'11+'!V153</f>
        <v>730</v>
      </c>
      <c r="U544" s="257">
        <f t="shared" si="8"/>
        <v>60.395466203358986</v>
      </c>
    </row>
    <row r="545" spans="1:21" s="153" customFormat="1" ht="21.75" customHeight="1" x14ac:dyDescent="0.2">
      <c r="A545" s="155"/>
      <c r="B545" s="351" t="str">
        <f>+'11+'!B154:M154</f>
        <v>подпрограмма "Обеспечение социальной поддержки граждан на оплату жилого помещения и коммунальных услуг"</v>
      </c>
      <c r="C545" s="351"/>
      <c r="D545" s="351"/>
      <c r="E545" s="351"/>
      <c r="F545" s="351"/>
      <c r="G545" s="351"/>
      <c r="H545" s="351"/>
      <c r="I545" s="351"/>
      <c r="J545" s="351"/>
      <c r="K545" s="351"/>
      <c r="L545" s="352"/>
      <c r="M545" s="240">
        <f>+'11+'!O154</f>
        <v>10</v>
      </c>
      <c r="N545" s="240">
        <f>+'11+'!P154</f>
        <v>3</v>
      </c>
      <c r="O545" s="240" t="str">
        <f>+'11+'!Q154</f>
        <v>0130000000</v>
      </c>
      <c r="P545" s="240">
        <f>+'11+'!R154</f>
        <v>0</v>
      </c>
      <c r="Q545" s="353"/>
      <c r="R545" s="354"/>
      <c r="S545" s="397">
        <f>+'11+'!U154</f>
        <v>1208.7</v>
      </c>
      <c r="T545" s="399">
        <f>+'11+'!V154</f>
        <v>730</v>
      </c>
      <c r="U545" s="257">
        <f t="shared" si="8"/>
        <v>60.395466203358986</v>
      </c>
    </row>
    <row r="546" spans="1:21" s="153" customFormat="1" ht="21.75" customHeight="1" x14ac:dyDescent="0.2">
      <c r="A546" s="155"/>
      <c r="B546" s="351" t="str">
        <f>+'11+'!B155:M155</f>
        <v>Предоставление гражданам субсидий на оплату жилого помещения и коммунальных услуг</v>
      </c>
      <c r="C546" s="351"/>
      <c r="D546" s="351"/>
      <c r="E546" s="351"/>
      <c r="F546" s="351"/>
      <c r="G546" s="351"/>
      <c r="H546" s="351"/>
      <c r="I546" s="351"/>
      <c r="J546" s="351"/>
      <c r="K546" s="351"/>
      <c r="L546" s="352"/>
      <c r="M546" s="240">
        <f>+'11+'!O155</f>
        <v>10</v>
      </c>
      <c r="N546" s="240">
        <f>+'11+'!P155</f>
        <v>3</v>
      </c>
      <c r="O546" s="240" t="str">
        <f>+'11+'!Q155</f>
        <v>0130276030</v>
      </c>
      <c r="P546" s="240">
        <f>+'11+'!R155</f>
        <v>0</v>
      </c>
      <c r="Q546" s="353"/>
      <c r="R546" s="354"/>
      <c r="S546" s="397">
        <f>+'11+'!U155</f>
        <v>1208.7</v>
      </c>
      <c r="T546" s="399">
        <f>+'11+'!V155</f>
        <v>730</v>
      </c>
      <c r="U546" s="257">
        <f t="shared" si="8"/>
        <v>60.395466203358986</v>
      </c>
    </row>
    <row r="547" spans="1:21" s="153" customFormat="1" ht="21.75" customHeight="1" x14ac:dyDescent="0.2">
      <c r="A547" s="155"/>
      <c r="B547" s="351" t="str">
        <f>+'11+'!B156:M156</f>
        <v>Закупка товаров, работ и услуг для обеспечения государственных (муниципальных) нужд</v>
      </c>
      <c r="C547" s="351"/>
      <c r="D547" s="351"/>
      <c r="E547" s="351"/>
      <c r="F547" s="351"/>
      <c r="G547" s="351"/>
      <c r="H547" s="351"/>
      <c r="I547" s="351"/>
      <c r="J547" s="351"/>
      <c r="K547" s="351"/>
      <c r="L547" s="352"/>
      <c r="M547" s="240">
        <f>+'11+'!O156</f>
        <v>10</v>
      </c>
      <c r="N547" s="240">
        <f>+'11+'!P156</f>
        <v>3</v>
      </c>
      <c r="O547" s="240" t="str">
        <f>+'11+'!Q156</f>
        <v>0130276030</v>
      </c>
      <c r="P547" s="240" t="str">
        <f>+'11+'!R156</f>
        <v>200</v>
      </c>
      <c r="Q547" s="353"/>
      <c r="R547" s="354"/>
      <c r="S547" s="397">
        <f>+'11+'!U156</f>
        <v>15.7</v>
      </c>
      <c r="T547" s="399">
        <f>+'11+'!V156</f>
        <v>1.5167900000000001</v>
      </c>
      <c r="U547" s="257">
        <f t="shared" si="8"/>
        <v>9.6610828025477709</v>
      </c>
    </row>
    <row r="548" spans="1:21" s="153" customFormat="1" ht="42.75" customHeight="1" x14ac:dyDescent="0.2">
      <c r="A548" s="155"/>
      <c r="B548" s="351" t="str">
        <f>+'11+'!B157:M157</f>
        <v>Иные закупки товаров, работ и услуг для обеспечения государственных (муниципальных) нужд</v>
      </c>
      <c r="C548" s="351"/>
      <c r="D548" s="351"/>
      <c r="E548" s="351"/>
      <c r="F548" s="351"/>
      <c r="G548" s="351"/>
      <c r="H548" s="351"/>
      <c r="I548" s="351"/>
      <c r="J548" s="351"/>
      <c r="K548" s="351"/>
      <c r="L548" s="352"/>
      <c r="M548" s="240">
        <f>+'11+'!O157</f>
        <v>10</v>
      </c>
      <c r="N548" s="240">
        <f>+'11+'!P157</f>
        <v>3</v>
      </c>
      <c r="O548" s="240" t="str">
        <f>+'11+'!Q157</f>
        <v>0130276030</v>
      </c>
      <c r="P548" s="240" t="str">
        <f>+'11+'!R157</f>
        <v>240</v>
      </c>
      <c r="Q548" s="353"/>
      <c r="R548" s="354"/>
      <c r="S548" s="397">
        <f>+'11+'!U157</f>
        <v>15.7</v>
      </c>
      <c r="T548" s="399">
        <f>+'11+'!V157</f>
        <v>1.5167900000000001</v>
      </c>
      <c r="U548" s="257">
        <f t="shared" si="8"/>
        <v>9.6610828025477709</v>
      </c>
    </row>
    <row r="549" spans="1:21" s="153" customFormat="1" ht="12.75" customHeight="1" x14ac:dyDescent="0.2">
      <c r="A549" s="155"/>
      <c r="B549" s="351" t="str">
        <f>+'11+'!B158:M158</f>
        <v>Прочая закупка товаров, работ и услуг</v>
      </c>
      <c r="C549" s="351"/>
      <c r="D549" s="351"/>
      <c r="E549" s="351"/>
      <c r="F549" s="351"/>
      <c r="G549" s="351"/>
      <c r="H549" s="351"/>
      <c r="I549" s="351"/>
      <c r="J549" s="351"/>
      <c r="K549" s="351"/>
      <c r="L549" s="352"/>
      <c r="M549" s="240">
        <f>+'11+'!O158</f>
        <v>10</v>
      </c>
      <c r="N549" s="240">
        <f>+'11+'!P158</f>
        <v>3</v>
      </c>
      <c r="O549" s="240" t="str">
        <f>+'11+'!Q158</f>
        <v>0130276030</v>
      </c>
      <c r="P549" s="240" t="str">
        <f>+'11+'!R158</f>
        <v>244</v>
      </c>
      <c r="Q549" s="353"/>
      <c r="R549" s="354"/>
      <c r="S549" s="397">
        <f>+'11+'!U158</f>
        <v>15.7</v>
      </c>
      <c r="T549" s="399">
        <f>+'11+'!V158</f>
        <v>1.5167900000000001</v>
      </c>
      <c r="U549" s="257">
        <f t="shared" si="8"/>
        <v>9.6610828025477709</v>
      </c>
    </row>
    <row r="550" spans="1:21" s="153" customFormat="1" ht="21.75" customHeight="1" x14ac:dyDescent="0.2">
      <c r="A550" s="155"/>
      <c r="B550" s="351" t="str">
        <f>+'11+'!B159:M159</f>
        <v>Социальное обеспечение и иные выплаты населению</v>
      </c>
      <c r="C550" s="351"/>
      <c r="D550" s="351"/>
      <c r="E550" s="351"/>
      <c r="F550" s="351"/>
      <c r="G550" s="351"/>
      <c r="H550" s="351"/>
      <c r="I550" s="351"/>
      <c r="J550" s="351"/>
      <c r="K550" s="351"/>
      <c r="L550" s="352"/>
      <c r="M550" s="240">
        <f>+'11+'!O159</f>
        <v>10</v>
      </c>
      <c r="N550" s="240">
        <f>+'11+'!P159</f>
        <v>3</v>
      </c>
      <c r="O550" s="240" t="str">
        <f>+'11+'!Q159</f>
        <v>0130276030</v>
      </c>
      <c r="P550" s="240" t="str">
        <f>+'11+'!R159</f>
        <v>300</v>
      </c>
      <c r="Q550" s="353"/>
      <c r="R550" s="354"/>
      <c r="S550" s="397">
        <f>+'11+'!U159</f>
        <v>1193</v>
      </c>
      <c r="T550" s="399">
        <f>+'11+'!V159</f>
        <v>728.48320999999999</v>
      </c>
      <c r="U550" s="257">
        <f t="shared" si="8"/>
        <v>61.063135792120704</v>
      </c>
    </row>
    <row r="551" spans="1:21" s="153" customFormat="1" ht="12.75" customHeight="1" x14ac:dyDescent="0.2">
      <c r="A551" s="155"/>
      <c r="B551" s="351" t="str">
        <f>+'11+'!B160:M160</f>
        <v>Социальные выплаты гражданам, кроме публичных нормативных социальных выплат</v>
      </c>
      <c r="C551" s="351"/>
      <c r="D551" s="351"/>
      <c r="E551" s="351"/>
      <c r="F551" s="351"/>
      <c r="G551" s="351"/>
      <c r="H551" s="351"/>
      <c r="I551" s="351"/>
      <c r="J551" s="351"/>
      <c r="K551" s="351"/>
      <c r="L551" s="352"/>
      <c r="M551" s="240">
        <f>+'11+'!O160</f>
        <v>10</v>
      </c>
      <c r="N551" s="240">
        <f>+'11+'!P160</f>
        <v>3</v>
      </c>
      <c r="O551" s="240" t="str">
        <f>+'11+'!Q160</f>
        <v>0130276030</v>
      </c>
      <c r="P551" s="240" t="str">
        <f>+'11+'!R160</f>
        <v>320</v>
      </c>
      <c r="Q551" s="353"/>
      <c r="R551" s="354"/>
      <c r="S551" s="397">
        <f>+'11+'!U160</f>
        <v>1193</v>
      </c>
      <c r="T551" s="399">
        <f>+'11+'!V160</f>
        <v>728.48320999999999</v>
      </c>
      <c r="U551" s="257">
        <f t="shared" si="8"/>
        <v>61.063135792120704</v>
      </c>
    </row>
    <row r="552" spans="1:21" s="153" customFormat="1" ht="32.25" customHeight="1" x14ac:dyDescent="0.2">
      <c r="A552" s="155"/>
      <c r="B552" s="351" t="str">
        <f>+'11+'!B161:M161</f>
        <v>Пособия, компенсации и иные социальные выплаты гражданам, кроме публичных нормативных обязательств</v>
      </c>
      <c r="C552" s="351"/>
      <c r="D552" s="351"/>
      <c r="E552" s="351"/>
      <c r="F552" s="351"/>
      <c r="G552" s="351"/>
      <c r="H552" s="351"/>
      <c r="I552" s="351"/>
      <c r="J552" s="351"/>
      <c r="K552" s="351"/>
      <c r="L552" s="352"/>
      <c r="M552" s="240">
        <f>+'11+'!O161</f>
        <v>10</v>
      </c>
      <c r="N552" s="240">
        <f>+'11+'!P161</f>
        <v>3</v>
      </c>
      <c r="O552" s="240" t="str">
        <f>+'11+'!Q161</f>
        <v>0130276030</v>
      </c>
      <c r="P552" s="240" t="str">
        <f>+'11+'!R161</f>
        <v>321</v>
      </c>
      <c r="Q552" s="353"/>
      <c r="R552" s="354"/>
      <c r="S552" s="397">
        <f>+'11+'!U161</f>
        <v>1193</v>
      </c>
      <c r="T552" s="399">
        <f>+'11+'!V161</f>
        <v>728.48320999999999</v>
      </c>
      <c r="U552" s="257">
        <f t="shared" si="8"/>
        <v>61.063135792120704</v>
      </c>
    </row>
    <row r="553" spans="1:21" s="153" customFormat="1" ht="12.75" customHeight="1" x14ac:dyDescent="0.2">
      <c r="A553" s="155"/>
      <c r="B553" s="351" t="str">
        <f>+'11+'!B621:M621</f>
        <v>Муниципальная программа "Развитие сельского хозяйства"</v>
      </c>
      <c r="C553" s="351"/>
      <c r="D553" s="351"/>
      <c r="E553" s="351"/>
      <c r="F553" s="351"/>
      <c r="G553" s="351"/>
      <c r="H553" s="351"/>
      <c r="I553" s="351"/>
      <c r="J553" s="351"/>
      <c r="K553" s="351"/>
      <c r="L553" s="352"/>
      <c r="M553" s="240">
        <f>+'11+'!O621</f>
        <v>10</v>
      </c>
      <c r="N553" s="240">
        <f>+'11+'!P621</f>
        <v>3</v>
      </c>
      <c r="O553" s="240" t="str">
        <f>+'11+'!Q621</f>
        <v>0400000000</v>
      </c>
      <c r="P553" s="240">
        <f>+'11+'!R621</f>
        <v>0</v>
      </c>
      <c r="Q553" s="353"/>
      <c r="R553" s="354"/>
      <c r="S553" s="397">
        <f>+'11+'!U621</f>
        <v>225</v>
      </c>
      <c r="T553" s="399">
        <f>+'11+'!V621</f>
        <v>0</v>
      </c>
      <c r="U553" s="257">
        <f t="shared" si="8"/>
        <v>0</v>
      </c>
    </row>
    <row r="554" spans="1:21" s="153" customFormat="1" ht="12.75" customHeight="1" x14ac:dyDescent="0.2">
      <c r="A554" s="155"/>
      <c r="B554" s="351" t="str">
        <f>+'11+'!B622:M622</f>
        <v>Подпрограмма "Устойчивое развитие сельских территорий"</v>
      </c>
      <c r="C554" s="351"/>
      <c r="D554" s="351"/>
      <c r="E554" s="351"/>
      <c r="F554" s="351"/>
      <c r="G554" s="351"/>
      <c r="H554" s="351"/>
      <c r="I554" s="351"/>
      <c r="J554" s="351"/>
      <c r="K554" s="351"/>
      <c r="L554" s="352"/>
      <c r="M554" s="240">
        <f>+'11+'!O622</f>
        <v>10</v>
      </c>
      <c r="N554" s="240">
        <f>+'11+'!P622</f>
        <v>3</v>
      </c>
      <c r="O554" s="240" t="str">
        <f>+'11+'!Q622</f>
        <v>0410000000</v>
      </c>
      <c r="P554" s="240">
        <f>+'11+'!R622</f>
        <v>0</v>
      </c>
      <c r="Q554" s="353"/>
      <c r="R554" s="354"/>
      <c r="S554" s="397">
        <f>+'11+'!U622</f>
        <v>225</v>
      </c>
      <c r="T554" s="399">
        <f>+'11+'!V622</f>
        <v>0</v>
      </c>
      <c r="U554" s="257">
        <f t="shared" si="8"/>
        <v>0</v>
      </c>
    </row>
    <row r="555" spans="1:21" s="153" customFormat="1" ht="12.75" customHeight="1" x14ac:dyDescent="0.2">
      <c r="A555" s="155"/>
      <c r="B555" s="351" t="str">
        <f>+'11+'!B623:M623</f>
        <v>Расходы на обеспечение мероприятий по улучшению жилищных условий граждан, молодых семей и молодых специалистов, проживающих и работающих в сельской местности</v>
      </c>
      <c r="C555" s="351"/>
      <c r="D555" s="351"/>
      <c r="E555" s="351"/>
      <c r="F555" s="351"/>
      <c r="G555" s="351"/>
      <c r="H555" s="351"/>
      <c r="I555" s="351"/>
      <c r="J555" s="351"/>
      <c r="K555" s="351"/>
      <c r="L555" s="352"/>
      <c r="M555" s="240">
        <f>+'11+'!O623</f>
        <v>10</v>
      </c>
      <c r="N555" s="240">
        <f>+'11+'!P623</f>
        <v>3</v>
      </c>
      <c r="O555" s="240" t="str">
        <f>+'11+'!Q623</f>
        <v>0410172000</v>
      </c>
      <c r="P555" s="240">
        <f>+'11+'!R623</f>
        <v>0</v>
      </c>
      <c r="Q555" s="353"/>
      <c r="R555" s="354"/>
      <c r="S555" s="397">
        <f>+'11+'!U623</f>
        <v>225</v>
      </c>
      <c r="T555" s="399">
        <f>+'11+'!V623</f>
        <v>0</v>
      </c>
      <c r="U555" s="257">
        <f t="shared" si="8"/>
        <v>0</v>
      </c>
    </row>
    <row r="556" spans="1:21" s="153" customFormat="1" ht="21.75" customHeight="1" x14ac:dyDescent="0.2">
      <c r="A556" s="155"/>
      <c r="B556" s="351" t="str">
        <f>+'11+'!B624:M624</f>
        <v>Социальное обеспечение и иные выплаты населению</v>
      </c>
      <c r="C556" s="351"/>
      <c r="D556" s="351"/>
      <c r="E556" s="351"/>
      <c r="F556" s="351"/>
      <c r="G556" s="351"/>
      <c r="H556" s="351"/>
      <c r="I556" s="351"/>
      <c r="J556" s="351"/>
      <c r="K556" s="351"/>
      <c r="L556" s="352"/>
      <c r="M556" s="240">
        <f>+'11+'!O624</f>
        <v>10</v>
      </c>
      <c r="N556" s="240">
        <f>+'11+'!P624</f>
        <v>3</v>
      </c>
      <c r="O556" s="240" t="str">
        <f>+'11+'!Q624</f>
        <v>0410172000</v>
      </c>
      <c r="P556" s="240" t="str">
        <f>+'11+'!R624</f>
        <v>300</v>
      </c>
      <c r="Q556" s="353"/>
      <c r="R556" s="354"/>
      <c r="S556" s="397">
        <f>+'11+'!U624</f>
        <v>225</v>
      </c>
      <c r="T556" s="399">
        <f>+'11+'!V624</f>
        <v>0</v>
      </c>
      <c r="U556" s="257">
        <f t="shared" si="8"/>
        <v>0</v>
      </c>
    </row>
    <row r="557" spans="1:21" s="153" customFormat="1" ht="12.75" customHeight="1" x14ac:dyDescent="0.2">
      <c r="A557" s="155"/>
      <c r="B557" s="351" t="str">
        <f>+'11+'!B625:M625</f>
        <v>Социальные выплаты гражданам, кроме публичных нормативных социальных выплат</v>
      </c>
      <c r="C557" s="351"/>
      <c r="D557" s="351"/>
      <c r="E557" s="351"/>
      <c r="F557" s="351"/>
      <c r="G557" s="351"/>
      <c r="H557" s="351"/>
      <c r="I557" s="351"/>
      <c r="J557" s="351"/>
      <c r="K557" s="351"/>
      <c r="L557" s="352"/>
      <c r="M557" s="240">
        <f>+'11+'!O625</f>
        <v>10</v>
      </c>
      <c r="N557" s="240">
        <f>+'11+'!P625</f>
        <v>3</v>
      </c>
      <c r="O557" s="240" t="str">
        <f>+'11+'!Q625</f>
        <v>0410172000</v>
      </c>
      <c r="P557" s="240" t="str">
        <f>+'11+'!R625</f>
        <v>320</v>
      </c>
      <c r="Q557" s="353"/>
      <c r="R557" s="354"/>
      <c r="S557" s="397">
        <f>+'11+'!U625</f>
        <v>225</v>
      </c>
      <c r="T557" s="399">
        <f>+'11+'!V625</f>
        <v>0</v>
      </c>
      <c r="U557" s="257">
        <f t="shared" si="8"/>
        <v>0</v>
      </c>
    </row>
    <row r="558" spans="1:21" s="153" customFormat="1" ht="21.75" customHeight="1" x14ac:dyDescent="0.2">
      <c r="A558" s="155"/>
      <c r="B558" s="351" t="str">
        <f>+'11+'!B626:M626</f>
        <v>Субсидии гражданам на приобретение жилья</v>
      </c>
      <c r="C558" s="351"/>
      <c r="D558" s="351"/>
      <c r="E558" s="351"/>
      <c r="F558" s="351"/>
      <c r="G558" s="351"/>
      <c r="H558" s="351"/>
      <c r="I558" s="351"/>
      <c r="J558" s="351"/>
      <c r="K558" s="351"/>
      <c r="L558" s="352"/>
      <c r="M558" s="240">
        <f>+'11+'!O626</f>
        <v>10</v>
      </c>
      <c r="N558" s="240">
        <f>+'11+'!P626</f>
        <v>3</v>
      </c>
      <c r="O558" s="240" t="str">
        <f>+'11+'!Q626</f>
        <v>0410172000</v>
      </c>
      <c r="P558" s="240" t="str">
        <f>+'11+'!R626</f>
        <v>322</v>
      </c>
      <c r="Q558" s="353"/>
      <c r="R558" s="354"/>
      <c r="S558" s="397">
        <f>+'11+'!U626</f>
        <v>225</v>
      </c>
      <c r="T558" s="399">
        <f>+'11+'!V626</f>
        <v>0</v>
      </c>
      <c r="U558" s="257">
        <f t="shared" si="8"/>
        <v>0</v>
      </c>
    </row>
    <row r="559" spans="1:21" s="153" customFormat="1" ht="32.25" customHeight="1" x14ac:dyDescent="0.2">
      <c r="A559" s="155"/>
      <c r="B559" s="351" t="str">
        <f>+'11+'!B627:M627</f>
        <v>Муниципальная программа "Совершенствование молодежной политики  и развитие физической культуры и спорта Овюрского кожууна на 2016-2018 годы"</v>
      </c>
      <c r="C559" s="351"/>
      <c r="D559" s="351"/>
      <c r="E559" s="351"/>
      <c r="F559" s="351"/>
      <c r="G559" s="351"/>
      <c r="H559" s="351"/>
      <c r="I559" s="351"/>
      <c r="J559" s="351"/>
      <c r="K559" s="351"/>
      <c r="L559" s="352"/>
      <c r="M559" s="240">
        <f>+'11+'!O627</f>
        <v>10</v>
      </c>
      <c r="N559" s="240">
        <f>+'11+'!P627</f>
        <v>3</v>
      </c>
      <c r="O559" s="240" t="str">
        <f>+'11+'!Q627</f>
        <v>0500000000</v>
      </c>
      <c r="P559" s="240">
        <f>+'11+'!R627</f>
        <v>0</v>
      </c>
      <c r="Q559" s="353"/>
      <c r="R559" s="354"/>
      <c r="S559" s="397">
        <f>+'11+'!U627</f>
        <v>1299.7</v>
      </c>
      <c r="T559" s="399">
        <f>+'11+'!V627</f>
        <v>0</v>
      </c>
      <c r="U559" s="257">
        <f t="shared" si="8"/>
        <v>0</v>
      </c>
    </row>
    <row r="560" spans="1:21" s="153" customFormat="1" ht="32.25" customHeight="1" x14ac:dyDescent="0.2">
      <c r="A560" s="155"/>
      <c r="B560" s="351" t="str">
        <f>+'11+'!B628:M628</f>
        <v>подпрограмма "Развитие физической культуры и спорта"</v>
      </c>
      <c r="C560" s="351"/>
      <c r="D560" s="351"/>
      <c r="E560" s="351"/>
      <c r="F560" s="351"/>
      <c r="G560" s="351"/>
      <c r="H560" s="351"/>
      <c r="I560" s="351"/>
      <c r="J560" s="351"/>
      <c r="K560" s="351"/>
      <c r="L560" s="352"/>
      <c r="M560" s="240">
        <f>+'11+'!O628</f>
        <v>10</v>
      </c>
      <c r="N560" s="240">
        <f>+'11+'!P628</f>
        <v>3</v>
      </c>
      <c r="O560" s="240" t="str">
        <f>+'11+'!Q628</f>
        <v>0520000000</v>
      </c>
      <c r="P560" s="240">
        <f>+'11+'!R628</f>
        <v>0</v>
      </c>
      <c r="Q560" s="353"/>
      <c r="R560" s="354"/>
      <c r="S560" s="397">
        <f>+'11+'!U628</f>
        <v>1299.7</v>
      </c>
      <c r="T560" s="399">
        <f>+'11+'!V628</f>
        <v>0</v>
      </c>
      <c r="U560" s="257">
        <f t="shared" si="8"/>
        <v>0</v>
      </c>
    </row>
    <row r="561" spans="1:21" s="153" customFormat="1" ht="21.75" customHeight="1" x14ac:dyDescent="0.2">
      <c r="A561" s="155"/>
      <c r="B561" s="351" t="str">
        <f>+'11+'!B629:M629</f>
        <v>"Обеспечение жильем молодых семей"</v>
      </c>
      <c r="C561" s="351"/>
      <c r="D561" s="351"/>
      <c r="E561" s="351"/>
      <c r="F561" s="351"/>
      <c r="G561" s="351"/>
      <c r="H561" s="351"/>
      <c r="I561" s="351"/>
      <c r="J561" s="351"/>
      <c r="K561" s="351"/>
      <c r="L561" s="352"/>
      <c r="M561" s="240">
        <f>+'11+'!O629</f>
        <v>10</v>
      </c>
      <c r="N561" s="240">
        <f>+'11+'!P629</f>
        <v>3</v>
      </c>
      <c r="O561" s="240" t="str">
        <f>+'11+'!Q629</f>
        <v>05201L4970</v>
      </c>
      <c r="P561" s="240">
        <f>+'11+'!R629</f>
        <v>0</v>
      </c>
      <c r="Q561" s="353"/>
      <c r="R561" s="354"/>
      <c r="S561" s="397">
        <f>+'11+'!U629</f>
        <v>1299.7</v>
      </c>
      <c r="T561" s="399">
        <f>+'11+'!V629</f>
        <v>0</v>
      </c>
      <c r="U561" s="257">
        <f t="shared" si="8"/>
        <v>0</v>
      </c>
    </row>
    <row r="562" spans="1:21" s="153" customFormat="1" ht="12.75" customHeight="1" x14ac:dyDescent="0.2">
      <c r="A562" s="155"/>
      <c r="B562" s="351" t="str">
        <f>+'11+'!B630:M630</f>
        <v>Социальное обеспечение и иные выплаты населению</v>
      </c>
      <c r="C562" s="351"/>
      <c r="D562" s="351"/>
      <c r="E562" s="351"/>
      <c r="F562" s="351"/>
      <c r="G562" s="351"/>
      <c r="H562" s="351"/>
      <c r="I562" s="351"/>
      <c r="J562" s="351"/>
      <c r="K562" s="351"/>
      <c r="L562" s="352"/>
      <c r="M562" s="240">
        <f>+'11+'!O630</f>
        <v>10</v>
      </c>
      <c r="N562" s="240">
        <f>+'11+'!P630</f>
        <v>3</v>
      </c>
      <c r="O562" s="240" t="str">
        <f>+'11+'!Q630</f>
        <v>05201L4970</v>
      </c>
      <c r="P562" s="240" t="str">
        <f>+'11+'!R630</f>
        <v>300</v>
      </c>
      <c r="Q562" s="353"/>
      <c r="R562" s="354"/>
      <c r="S562" s="397">
        <f>+'11+'!U630</f>
        <v>1299.7</v>
      </c>
      <c r="T562" s="399">
        <f>+'11+'!V630</f>
        <v>0</v>
      </c>
      <c r="U562" s="257">
        <f t="shared" si="8"/>
        <v>0</v>
      </c>
    </row>
    <row r="563" spans="1:21" s="153" customFormat="1" ht="42.75" customHeight="1" x14ac:dyDescent="0.2">
      <c r="A563" s="155"/>
      <c r="B563" s="351" t="str">
        <f>+'11+'!B631:M631</f>
        <v>Социальные выплаты гражданам, кроме публичных нормативных социальных выплат</v>
      </c>
      <c r="C563" s="351"/>
      <c r="D563" s="351"/>
      <c r="E563" s="351"/>
      <c r="F563" s="351"/>
      <c r="G563" s="351"/>
      <c r="H563" s="351"/>
      <c r="I563" s="351"/>
      <c r="J563" s="351"/>
      <c r="K563" s="351"/>
      <c r="L563" s="352"/>
      <c r="M563" s="240">
        <f>+'11+'!O631</f>
        <v>10</v>
      </c>
      <c r="N563" s="240">
        <f>+'11+'!P631</f>
        <v>3</v>
      </c>
      <c r="O563" s="240" t="str">
        <f>+'11+'!Q631</f>
        <v>05201L4970</v>
      </c>
      <c r="P563" s="240" t="str">
        <f>+'11+'!R631</f>
        <v>320</v>
      </c>
      <c r="Q563" s="353"/>
      <c r="R563" s="354"/>
      <c r="S563" s="397">
        <f>+'11+'!U631</f>
        <v>1299.7</v>
      </c>
      <c r="T563" s="399">
        <f>+'11+'!V631</f>
        <v>0</v>
      </c>
      <c r="U563" s="257">
        <f t="shared" si="8"/>
        <v>0</v>
      </c>
    </row>
    <row r="564" spans="1:21" s="153" customFormat="1" ht="32.25" customHeight="1" x14ac:dyDescent="0.2">
      <c r="A564" s="155"/>
      <c r="B564" s="351" t="str">
        <f>+'11+'!B337:M337</f>
        <v xml:space="preserve">Муниципальная программа "Развитие образования Овюрского кожууна </v>
      </c>
      <c r="C564" s="351"/>
      <c r="D564" s="351"/>
      <c r="E564" s="351"/>
      <c r="F564" s="351"/>
      <c r="G564" s="351"/>
      <c r="H564" s="351"/>
      <c r="I564" s="351"/>
      <c r="J564" s="351"/>
      <c r="K564" s="351"/>
      <c r="L564" s="352"/>
      <c r="M564" s="240">
        <f>+'11+'!O337</f>
        <v>10</v>
      </c>
      <c r="N564" s="240">
        <f>+'11+'!P337</f>
        <v>3</v>
      </c>
      <c r="O564" s="240" t="str">
        <f>+'11+'!Q337</f>
        <v>0700000000</v>
      </c>
      <c r="P564" s="240">
        <f>+'11+'!R337</f>
        <v>0</v>
      </c>
      <c r="Q564" s="353"/>
      <c r="R564" s="354"/>
      <c r="S564" s="397">
        <f>+'11+'!U337</f>
        <v>847.4</v>
      </c>
      <c r="T564" s="399">
        <f>+'11+'!V337</f>
        <v>0</v>
      </c>
      <c r="U564" s="257">
        <f t="shared" si="8"/>
        <v>0</v>
      </c>
    </row>
    <row r="565" spans="1:21" s="153" customFormat="1" ht="32.25" customHeight="1" x14ac:dyDescent="0.2">
      <c r="A565" s="155"/>
      <c r="B565" s="351" t="str">
        <f>+'11+'!B338:M338</f>
        <v>подпрограмма "Социальная поддержка по оплате коммунальных услуг педагогическим работникам работающим и проживающим в сельской местности"</v>
      </c>
      <c r="C565" s="351"/>
      <c r="D565" s="351"/>
      <c r="E565" s="351"/>
      <c r="F565" s="351"/>
      <c r="G565" s="351"/>
      <c r="H565" s="351"/>
      <c r="I565" s="351"/>
      <c r="J565" s="351"/>
      <c r="K565" s="351"/>
      <c r="L565" s="352"/>
      <c r="M565" s="240">
        <f>+'11+'!O338</f>
        <v>10</v>
      </c>
      <c r="N565" s="240">
        <f>+'11+'!P338</f>
        <v>3</v>
      </c>
      <c r="O565" s="240" t="str">
        <f>+'11+'!Q338</f>
        <v>0770000000</v>
      </c>
      <c r="P565" s="240">
        <f>+'11+'!R338</f>
        <v>0</v>
      </c>
      <c r="Q565" s="239"/>
      <c r="R565" s="240"/>
      <c r="S565" s="397">
        <f>+'11+'!U338</f>
        <v>847.4</v>
      </c>
      <c r="T565" s="399">
        <f>+'11+'!V338</f>
        <v>0</v>
      </c>
      <c r="U565" s="257">
        <f t="shared" si="8"/>
        <v>0</v>
      </c>
    </row>
    <row r="566" spans="1:21" s="153" customFormat="1" ht="32.25" customHeight="1" x14ac:dyDescent="0.2">
      <c r="A566" s="155"/>
      <c r="B566" s="351" t="str">
        <f>+'11+'!B339:M339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566" s="351"/>
      <c r="D566" s="351"/>
      <c r="E566" s="351"/>
      <c r="F566" s="351"/>
      <c r="G566" s="351"/>
      <c r="H566" s="351"/>
      <c r="I566" s="351"/>
      <c r="J566" s="351"/>
      <c r="K566" s="351"/>
      <c r="L566" s="352"/>
      <c r="M566" s="240">
        <f>+'11+'!O339</f>
        <v>10</v>
      </c>
      <c r="N566" s="240">
        <f>+'11+'!P339</f>
        <v>3</v>
      </c>
      <c r="O566" s="240" t="str">
        <f>+'11+'!Q339</f>
        <v>0770176140</v>
      </c>
      <c r="P566" s="240">
        <f>+'11+'!R339</f>
        <v>0</v>
      </c>
      <c r="Q566" s="239"/>
      <c r="R566" s="240"/>
      <c r="S566" s="397">
        <f>+'11+'!U339</f>
        <v>847.4</v>
      </c>
      <c r="T566" s="399">
        <f>+'11+'!V339</f>
        <v>0</v>
      </c>
      <c r="U566" s="257">
        <f t="shared" si="8"/>
        <v>0</v>
      </c>
    </row>
    <row r="567" spans="1:21" s="153" customFormat="1" ht="32.25" customHeight="1" x14ac:dyDescent="0.2">
      <c r="A567" s="155"/>
      <c r="B567" s="351" t="str">
        <f>+'11+'!B340:M340</f>
        <v>Предоставление субсидий бюджетным, автономным учреждениям и иным некоммерческим организациям</v>
      </c>
      <c r="C567" s="351"/>
      <c r="D567" s="351"/>
      <c r="E567" s="351"/>
      <c r="F567" s="351"/>
      <c r="G567" s="351"/>
      <c r="H567" s="351"/>
      <c r="I567" s="351"/>
      <c r="J567" s="351"/>
      <c r="K567" s="351"/>
      <c r="L567" s="352"/>
      <c r="M567" s="240">
        <f>+'11+'!O340</f>
        <v>10</v>
      </c>
      <c r="N567" s="240">
        <f>+'11+'!P340</f>
        <v>3</v>
      </c>
      <c r="O567" s="240" t="str">
        <f>+'11+'!Q340</f>
        <v>0770176140</v>
      </c>
      <c r="P567" s="240" t="str">
        <f>+'11+'!R340</f>
        <v>600</v>
      </c>
      <c r="Q567" s="239"/>
      <c r="R567" s="240"/>
      <c r="S567" s="397">
        <f>+'11+'!U340</f>
        <v>847.4</v>
      </c>
      <c r="T567" s="399">
        <f>+'11+'!V340</f>
        <v>0</v>
      </c>
      <c r="U567" s="257">
        <f t="shared" si="8"/>
        <v>0</v>
      </c>
    </row>
    <row r="568" spans="1:21" s="153" customFormat="1" ht="32.25" customHeight="1" x14ac:dyDescent="0.2">
      <c r="A568" s="155"/>
      <c r="B568" s="351" t="str">
        <f>+'11+'!B341:M341</f>
        <v>Субсидии бюджетным учреждениям</v>
      </c>
      <c r="C568" s="351"/>
      <c r="D568" s="351"/>
      <c r="E568" s="351"/>
      <c r="F568" s="351"/>
      <c r="G568" s="351"/>
      <c r="H568" s="351"/>
      <c r="I568" s="351"/>
      <c r="J568" s="351"/>
      <c r="K568" s="351"/>
      <c r="L568" s="352"/>
      <c r="M568" s="240">
        <f>+'11+'!O341</f>
        <v>10</v>
      </c>
      <c r="N568" s="240">
        <f>+'11+'!P341</f>
        <v>3</v>
      </c>
      <c r="O568" s="240" t="str">
        <f>+'11+'!Q341</f>
        <v>0770176140</v>
      </c>
      <c r="P568" s="240" t="str">
        <f>+'11+'!R341</f>
        <v>610</v>
      </c>
      <c r="Q568" s="239"/>
      <c r="R568" s="240"/>
      <c r="S568" s="397">
        <f>+'11+'!U341</f>
        <v>847.4</v>
      </c>
      <c r="T568" s="399">
        <f>+'11+'!V341</f>
        <v>0</v>
      </c>
      <c r="U568" s="257">
        <f t="shared" si="8"/>
        <v>0</v>
      </c>
    </row>
    <row r="569" spans="1:21" s="153" customFormat="1" ht="32.25" customHeight="1" x14ac:dyDescent="0.2">
      <c r="A569" s="155"/>
      <c r="B569" s="351" t="str">
        <f>+'11+'!B342:M342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569" s="351"/>
      <c r="D569" s="351"/>
      <c r="E569" s="351"/>
      <c r="F569" s="351"/>
      <c r="G569" s="351"/>
      <c r="H569" s="351"/>
      <c r="I569" s="351"/>
      <c r="J569" s="351"/>
      <c r="K569" s="351"/>
      <c r="L569" s="352"/>
      <c r="M569" s="240">
        <f>+'11+'!O342</f>
        <v>10</v>
      </c>
      <c r="N569" s="240">
        <f>+'11+'!P342</f>
        <v>3</v>
      </c>
      <c r="O569" s="240" t="str">
        <f>+'11+'!Q342</f>
        <v>0770176140</v>
      </c>
      <c r="P569" s="240" t="str">
        <f>+'11+'!R342</f>
        <v>611</v>
      </c>
      <c r="Q569" s="239"/>
      <c r="R569" s="240"/>
      <c r="S569" s="397">
        <f>+'11+'!U342</f>
        <v>847.4</v>
      </c>
      <c r="T569" s="399">
        <f>+'11+'!V342</f>
        <v>0</v>
      </c>
      <c r="U569" s="257">
        <f t="shared" si="8"/>
        <v>0</v>
      </c>
    </row>
    <row r="570" spans="1:21" s="153" customFormat="1" ht="21.75" customHeight="1" x14ac:dyDescent="0.2">
      <c r="A570" s="155"/>
      <c r="B570" s="351" t="str">
        <f>+'11+'!B633:M633</f>
        <v>Непрограммные расходы по предоставлению межбюджетных трансфертов и резервные фонды</v>
      </c>
      <c r="C570" s="351"/>
      <c r="D570" s="351"/>
      <c r="E570" s="351"/>
      <c r="F570" s="351"/>
      <c r="G570" s="351"/>
      <c r="H570" s="351"/>
      <c r="I570" s="351"/>
      <c r="J570" s="351"/>
      <c r="K570" s="351"/>
      <c r="L570" s="352"/>
      <c r="M570" s="240">
        <f>+'11+'!O633</f>
        <v>10</v>
      </c>
      <c r="N570" s="240">
        <f>+'11+'!P633</f>
        <v>3</v>
      </c>
      <c r="O570" s="240" t="str">
        <f>+'11+'!Q633</f>
        <v>9700000000</v>
      </c>
      <c r="P570" s="240">
        <f>+'11+'!R633</f>
        <v>0</v>
      </c>
      <c r="Q570" s="353"/>
      <c r="R570" s="354"/>
      <c r="S570" s="397">
        <f>+'11+'!U633</f>
        <v>0</v>
      </c>
      <c r="T570" s="399">
        <f>+'11+'!V633</f>
        <v>11</v>
      </c>
      <c r="U570" s="257" t="e">
        <f t="shared" si="8"/>
        <v>#DIV/0!</v>
      </c>
    </row>
    <row r="571" spans="1:21" s="153" customFormat="1" ht="53.25" customHeight="1" x14ac:dyDescent="0.2">
      <c r="A571" s="155"/>
      <c r="B571" s="351" t="str">
        <f>+'11+'!B634:M634</f>
        <v>Резервный фонд администрации Овюрского кожууна</v>
      </c>
      <c r="C571" s="351"/>
      <c r="D571" s="351"/>
      <c r="E571" s="351"/>
      <c r="F571" s="351"/>
      <c r="G571" s="351"/>
      <c r="H571" s="351"/>
      <c r="I571" s="351"/>
      <c r="J571" s="351"/>
      <c r="K571" s="351"/>
      <c r="L571" s="352"/>
      <c r="M571" s="240">
        <f>+'11+'!O634</f>
        <v>10</v>
      </c>
      <c r="N571" s="240">
        <f>+'11+'!P634</f>
        <v>3</v>
      </c>
      <c r="O571" s="240" t="str">
        <f>+'11+'!Q634</f>
        <v>9700004000</v>
      </c>
      <c r="P571" s="240">
        <f>+'11+'!R634</f>
        <v>0</v>
      </c>
      <c r="Q571" s="353"/>
      <c r="R571" s="354"/>
      <c r="S571" s="397">
        <f>+'11+'!U634</f>
        <v>0</v>
      </c>
      <c r="T571" s="399">
        <f>+'11+'!V634</f>
        <v>11</v>
      </c>
      <c r="U571" s="257" t="e">
        <f t="shared" si="8"/>
        <v>#DIV/0!</v>
      </c>
    </row>
    <row r="572" spans="1:21" s="153" customFormat="1" ht="12.75" customHeight="1" x14ac:dyDescent="0.2">
      <c r="A572" s="155"/>
      <c r="B572" s="351" t="str">
        <f>+'11+'!B635:M635</f>
        <v>Социальное обеспечение и иные выплаты населению</v>
      </c>
      <c r="C572" s="351"/>
      <c r="D572" s="351"/>
      <c r="E572" s="351"/>
      <c r="F572" s="351"/>
      <c r="G572" s="351"/>
      <c r="H572" s="351"/>
      <c r="I572" s="351"/>
      <c r="J572" s="351"/>
      <c r="K572" s="351"/>
      <c r="L572" s="352"/>
      <c r="M572" s="240">
        <f>+'11+'!O635</f>
        <v>10</v>
      </c>
      <c r="N572" s="240">
        <f>+'11+'!P635</f>
        <v>3</v>
      </c>
      <c r="O572" s="240" t="str">
        <f>+'11+'!Q635</f>
        <v>9700004000</v>
      </c>
      <c r="P572" s="240" t="str">
        <f>+'11+'!R635</f>
        <v>300</v>
      </c>
      <c r="Q572" s="353"/>
      <c r="R572" s="354"/>
      <c r="S572" s="397">
        <f>+'11+'!U635</f>
        <v>0</v>
      </c>
      <c r="T572" s="399">
        <f>+'11+'!V635</f>
        <v>11</v>
      </c>
      <c r="U572" s="257" t="e">
        <f t="shared" si="8"/>
        <v>#DIV/0!</v>
      </c>
    </row>
    <row r="573" spans="1:21" s="153" customFormat="1" ht="21.75" customHeight="1" x14ac:dyDescent="0.2">
      <c r="A573" s="155"/>
      <c r="B573" s="351" t="str">
        <f>+'11+'!B636:M636</f>
        <v>Иные выплаты населению</v>
      </c>
      <c r="C573" s="351"/>
      <c r="D573" s="351"/>
      <c r="E573" s="351"/>
      <c r="F573" s="351"/>
      <c r="G573" s="351"/>
      <c r="H573" s="351"/>
      <c r="I573" s="351"/>
      <c r="J573" s="351"/>
      <c r="K573" s="351"/>
      <c r="L573" s="352"/>
      <c r="M573" s="240">
        <f>+'11+'!O636</f>
        <v>10</v>
      </c>
      <c r="N573" s="240">
        <f>+'11+'!P636</f>
        <v>3</v>
      </c>
      <c r="O573" s="240" t="str">
        <f>+'11+'!Q636</f>
        <v>9700004000</v>
      </c>
      <c r="P573" s="240" t="str">
        <f>+'11+'!R636</f>
        <v>360</v>
      </c>
      <c r="Q573" s="353"/>
      <c r="R573" s="354"/>
      <c r="S573" s="397">
        <f>+'11+'!U636</f>
        <v>0</v>
      </c>
      <c r="T573" s="399">
        <f>+'11+'!V636</f>
        <v>11</v>
      </c>
      <c r="U573" s="257" t="e">
        <f t="shared" si="8"/>
        <v>#DIV/0!</v>
      </c>
    </row>
    <row r="574" spans="1:21" s="153" customFormat="1" ht="21.75" customHeight="1" x14ac:dyDescent="0.2">
      <c r="A574" s="155"/>
      <c r="B574" s="351" t="str">
        <f>+'11+'!B97:M97</f>
        <v>Непрограммные расходы на реализацию переданных полномочий Российской Федерации и субъекта Российской Федерации</v>
      </c>
      <c r="C574" s="351"/>
      <c r="D574" s="351"/>
      <c r="E574" s="351"/>
      <c r="F574" s="351"/>
      <c r="G574" s="351"/>
      <c r="H574" s="351"/>
      <c r="I574" s="351"/>
      <c r="J574" s="351"/>
      <c r="K574" s="351"/>
      <c r="L574" s="352"/>
      <c r="M574" s="250">
        <f>+'11+'!O97</f>
        <v>10</v>
      </c>
      <c r="N574" s="250">
        <f>+'11+'!P97</f>
        <v>3</v>
      </c>
      <c r="O574" s="250" t="str">
        <f>+'11+'!Q97</f>
        <v>9900000000</v>
      </c>
      <c r="P574" s="250">
        <f>+'11+'!R97</f>
        <v>0</v>
      </c>
      <c r="Q574" s="250">
        <f>+'11+'!S97</f>
        <v>0</v>
      </c>
      <c r="R574" s="250">
        <f>+'11+'!T97</f>
        <v>0</v>
      </c>
      <c r="S574" s="397">
        <f>+'11+'!U97</f>
        <v>512.20000000000005</v>
      </c>
      <c r="T574" s="397">
        <f>+'11+'!V97</f>
        <v>0</v>
      </c>
      <c r="U574" s="257">
        <f t="shared" ref="U574:U581" si="9">T574/S574*100</f>
        <v>0</v>
      </c>
    </row>
    <row r="575" spans="1:21" s="153" customFormat="1" ht="21.75" customHeight="1" x14ac:dyDescent="0.2">
      <c r="A575" s="155"/>
      <c r="B575" s="351" t="str">
        <f>+'11+'!B98:M98</f>
        <v>Льготы сельским специалистам по жилищно-коммунальным услугам</v>
      </c>
      <c r="C575" s="351"/>
      <c r="D575" s="351"/>
      <c r="E575" s="351"/>
      <c r="F575" s="351"/>
      <c r="G575" s="351"/>
      <c r="H575" s="351"/>
      <c r="I575" s="351"/>
      <c r="J575" s="351"/>
      <c r="K575" s="351"/>
      <c r="L575" s="352"/>
      <c r="M575" s="250">
        <f>+'11+'!O98</f>
        <v>10</v>
      </c>
      <c r="N575" s="250">
        <f>+'11+'!P98</f>
        <v>3</v>
      </c>
      <c r="O575" s="250" t="str">
        <f>+'11+'!Q98</f>
        <v>9900076040</v>
      </c>
      <c r="P575" s="250">
        <f>+'11+'!R98</f>
        <v>0</v>
      </c>
      <c r="Q575" s="249"/>
      <c r="R575" s="250"/>
      <c r="S575" s="397">
        <f>+'11+'!U98</f>
        <v>512.20000000000005</v>
      </c>
      <c r="T575" s="397">
        <f>+'11+'!V98</f>
        <v>0</v>
      </c>
      <c r="U575" s="257">
        <f t="shared" si="9"/>
        <v>0</v>
      </c>
    </row>
    <row r="576" spans="1:21" s="153" customFormat="1" ht="21.75" customHeight="1" x14ac:dyDescent="0.2">
      <c r="A576" s="155"/>
      <c r="B576" s="351" t="str">
        <f>+'11+'!B99:M99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76" s="351"/>
      <c r="D576" s="351"/>
      <c r="E576" s="351"/>
      <c r="F576" s="351"/>
      <c r="G576" s="351"/>
      <c r="H576" s="351"/>
      <c r="I576" s="351"/>
      <c r="J576" s="351"/>
      <c r="K576" s="351"/>
      <c r="L576" s="352"/>
      <c r="M576" s="250">
        <f>+'11+'!O99</f>
        <v>10</v>
      </c>
      <c r="N576" s="250">
        <f>+'11+'!P99</f>
        <v>3</v>
      </c>
      <c r="O576" s="250" t="str">
        <f>+'11+'!Q99</f>
        <v>9900076040</v>
      </c>
      <c r="P576" s="250" t="str">
        <f>+'11+'!R99</f>
        <v>100</v>
      </c>
      <c r="Q576" s="249"/>
      <c r="R576" s="250"/>
      <c r="S576" s="397">
        <f>+'11+'!U99</f>
        <v>15.406000000000001</v>
      </c>
      <c r="T576" s="397">
        <f>+'11+'!V99</f>
        <v>0</v>
      </c>
      <c r="U576" s="257">
        <f t="shared" si="9"/>
        <v>0</v>
      </c>
    </row>
    <row r="577" spans="1:21" s="153" customFormat="1" ht="21.75" customHeight="1" x14ac:dyDescent="0.2">
      <c r="A577" s="155"/>
      <c r="B577" s="351" t="str">
        <f>+'11+'!B100:M100</f>
        <v>Расходы на выплаты персоналу казенных учреждений</v>
      </c>
      <c r="C577" s="351"/>
      <c r="D577" s="351"/>
      <c r="E577" s="351"/>
      <c r="F577" s="351"/>
      <c r="G577" s="351"/>
      <c r="H577" s="351"/>
      <c r="I577" s="351"/>
      <c r="J577" s="351"/>
      <c r="K577" s="351"/>
      <c r="L577" s="352"/>
      <c r="M577" s="250">
        <f>+'11+'!O100</f>
        <v>10</v>
      </c>
      <c r="N577" s="250">
        <f>+'11+'!P100</f>
        <v>3</v>
      </c>
      <c r="O577" s="250" t="str">
        <f>+'11+'!Q100</f>
        <v>9900076040</v>
      </c>
      <c r="P577" s="250" t="str">
        <f>+'11+'!R100</f>
        <v>110</v>
      </c>
      <c r="Q577" s="249"/>
      <c r="R577" s="250"/>
      <c r="S577" s="397">
        <f>+'11+'!U100</f>
        <v>15.406000000000001</v>
      </c>
      <c r="T577" s="397">
        <f>+'11+'!V100</f>
        <v>0</v>
      </c>
      <c r="U577" s="257">
        <f t="shared" si="9"/>
        <v>0</v>
      </c>
    </row>
    <row r="578" spans="1:21" s="153" customFormat="1" ht="21.75" customHeight="1" x14ac:dyDescent="0.2">
      <c r="A578" s="155"/>
      <c r="B578" s="351" t="str">
        <f>+'11+'!B101:M101</f>
        <v>Иные выплаты персоналу учреждений, за исключением фонда оплаты труда</v>
      </c>
      <c r="C578" s="351"/>
      <c r="D578" s="351"/>
      <c r="E578" s="351"/>
      <c r="F578" s="351"/>
      <c r="G578" s="351"/>
      <c r="H578" s="351"/>
      <c r="I578" s="351"/>
      <c r="J578" s="351"/>
      <c r="K578" s="351"/>
      <c r="L578" s="352"/>
      <c r="M578" s="250">
        <f>+'11+'!O101</f>
        <v>10</v>
      </c>
      <c r="N578" s="250">
        <f>+'11+'!P101</f>
        <v>3</v>
      </c>
      <c r="O578" s="250" t="str">
        <f>+'11+'!Q101</f>
        <v>9900076040</v>
      </c>
      <c r="P578" s="250" t="str">
        <f>+'11+'!R101</f>
        <v>112</v>
      </c>
      <c r="Q578" s="249"/>
      <c r="R578" s="250"/>
      <c r="S578" s="397">
        <f>+'11+'!U101</f>
        <v>15.406000000000001</v>
      </c>
      <c r="T578" s="397">
        <f>+'11+'!V101</f>
        <v>0</v>
      </c>
      <c r="U578" s="257">
        <f t="shared" si="9"/>
        <v>0</v>
      </c>
    </row>
    <row r="579" spans="1:21" s="153" customFormat="1" ht="21.75" customHeight="1" x14ac:dyDescent="0.2">
      <c r="A579" s="155"/>
      <c r="B579" s="351" t="str">
        <f>+'11+'!B102:M102</f>
        <v>Предоставление субсидий бюджетным, автономным учреждениям и иным некоммерческим организациям</v>
      </c>
      <c r="C579" s="351"/>
      <c r="D579" s="351"/>
      <c r="E579" s="351"/>
      <c r="F579" s="351"/>
      <c r="G579" s="351"/>
      <c r="H579" s="351"/>
      <c r="I579" s="351"/>
      <c r="J579" s="351"/>
      <c r="K579" s="351"/>
      <c r="L579" s="352"/>
      <c r="M579" s="250">
        <f>+'11+'!O102</f>
        <v>10</v>
      </c>
      <c r="N579" s="250">
        <f>+'11+'!P102</f>
        <v>3</v>
      </c>
      <c r="O579" s="250" t="str">
        <f>+'11+'!Q102</f>
        <v>9900076040</v>
      </c>
      <c r="P579" s="250" t="str">
        <f>+'11+'!R102</f>
        <v>600</v>
      </c>
      <c r="Q579" s="249"/>
      <c r="R579" s="250"/>
      <c r="S579" s="397">
        <f>+'11+'!U102</f>
        <v>496.79399999999998</v>
      </c>
      <c r="T579" s="397">
        <f>+'11+'!V102</f>
        <v>0</v>
      </c>
      <c r="U579" s="257">
        <f t="shared" si="9"/>
        <v>0</v>
      </c>
    </row>
    <row r="580" spans="1:21" s="153" customFormat="1" ht="21.75" customHeight="1" x14ac:dyDescent="0.2">
      <c r="A580" s="155"/>
      <c r="B580" s="351" t="str">
        <f>+'11+'!B103:M103</f>
        <v>Субсидии бюджетным учреждениям</v>
      </c>
      <c r="C580" s="351"/>
      <c r="D580" s="351"/>
      <c r="E580" s="351"/>
      <c r="F580" s="351"/>
      <c r="G580" s="351"/>
      <c r="H580" s="351"/>
      <c r="I580" s="351"/>
      <c r="J580" s="351"/>
      <c r="K580" s="351"/>
      <c r="L580" s="352"/>
      <c r="M580" s="250">
        <f>+'11+'!O103</f>
        <v>10</v>
      </c>
      <c r="N580" s="250">
        <f>+'11+'!P103</f>
        <v>3</v>
      </c>
      <c r="O580" s="250" t="str">
        <f>+'11+'!Q103</f>
        <v>9900076040</v>
      </c>
      <c r="P580" s="250" t="str">
        <f>+'11+'!R103</f>
        <v>610</v>
      </c>
      <c r="Q580" s="249"/>
      <c r="R580" s="250"/>
      <c r="S580" s="397">
        <f>+'11+'!U103</f>
        <v>496.79399999999998</v>
      </c>
      <c r="T580" s="397">
        <f>+'11+'!V103</f>
        <v>0</v>
      </c>
      <c r="U580" s="257">
        <f t="shared" si="9"/>
        <v>0</v>
      </c>
    </row>
    <row r="581" spans="1:21" s="153" customFormat="1" ht="21.75" customHeight="1" x14ac:dyDescent="0.2">
      <c r="A581" s="155"/>
      <c r="B581" s="351" t="str">
        <f>+'11+'!B104:M104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581" s="351"/>
      <c r="D581" s="351"/>
      <c r="E581" s="351"/>
      <c r="F581" s="351"/>
      <c r="G581" s="351"/>
      <c r="H581" s="351"/>
      <c r="I581" s="351"/>
      <c r="J581" s="351"/>
      <c r="K581" s="351"/>
      <c r="L581" s="352"/>
      <c r="M581" s="250">
        <f>+'11+'!O104</f>
        <v>10</v>
      </c>
      <c r="N581" s="250">
        <f>+'11+'!P104</f>
        <v>3</v>
      </c>
      <c r="O581" s="250" t="str">
        <f>+'11+'!Q104</f>
        <v>9900076040</v>
      </c>
      <c r="P581" s="250" t="str">
        <f>+'11+'!R104</f>
        <v>611</v>
      </c>
      <c r="Q581" s="249"/>
      <c r="R581" s="250"/>
      <c r="S581" s="397">
        <f>+'11+'!U104</f>
        <v>496.79399999999998</v>
      </c>
      <c r="T581" s="397">
        <f>+'11+'!V104</f>
        <v>0</v>
      </c>
      <c r="U581" s="257">
        <f t="shared" si="9"/>
        <v>0</v>
      </c>
    </row>
    <row r="582" spans="1:21" s="153" customFormat="1" ht="21.75" customHeight="1" x14ac:dyDescent="0.2">
      <c r="A582" s="155"/>
      <c r="B582" s="351" t="str">
        <f>+'11+'!B162:M162</f>
        <v>Охрана семьи и детства</v>
      </c>
      <c r="C582" s="351"/>
      <c r="D582" s="351"/>
      <c r="E582" s="351"/>
      <c r="F582" s="351"/>
      <c r="G582" s="351"/>
      <c r="H582" s="351"/>
      <c r="I582" s="351"/>
      <c r="J582" s="351"/>
      <c r="K582" s="351"/>
      <c r="L582" s="352"/>
      <c r="M582" s="240">
        <f>+'11+'!O162</f>
        <v>10</v>
      </c>
      <c r="N582" s="240">
        <f>+'11+'!P162</f>
        <v>4</v>
      </c>
      <c r="O582" s="240">
        <f>+'11+'!Q162</f>
        <v>0</v>
      </c>
      <c r="P582" s="240">
        <f>+'11+'!R162</f>
        <v>0</v>
      </c>
      <c r="Q582" s="353"/>
      <c r="R582" s="354"/>
      <c r="S582" s="397">
        <f>+'11+'!U162+S605</f>
        <v>127701.69529</v>
      </c>
      <c r="T582" s="399">
        <f>+'11+'!V162+T605</f>
        <v>28257.246289999999</v>
      </c>
      <c r="U582" s="257">
        <f t="shared" si="8"/>
        <v>22.127542023486946</v>
      </c>
    </row>
    <row r="583" spans="1:21" s="153" customFormat="1" ht="12.75" customHeight="1" x14ac:dyDescent="0.2">
      <c r="A583" s="155"/>
      <c r="B583" s="351" t="str">
        <f>+'11+'!B163:M163</f>
        <v>Муниципальная программа "Социальная поддержка граждан в Овюрском кожууне"</v>
      </c>
      <c r="C583" s="351"/>
      <c r="D583" s="351"/>
      <c r="E583" s="351"/>
      <c r="F583" s="351"/>
      <c r="G583" s="351"/>
      <c r="H583" s="351"/>
      <c r="I583" s="351"/>
      <c r="J583" s="351"/>
      <c r="K583" s="351"/>
      <c r="L583" s="352"/>
      <c r="M583" s="240">
        <f>+'11+'!O163</f>
        <v>10</v>
      </c>
      <c r="N583" s="240">
        <f>+'11+'!P163</f>
        <v>4</v>
      </c>
      <c r="O583" s="240" t="str">
        <f>+'11+'!Q163</f>
        <v>0100000000</v>
      </c>
      <c r="P583" s="240">
        <f>+'11+'!R163</f>
        <v>0</v>
      </c>
      <c r="Q583" s="353"/>
      <c r="R583" s="354"/>
      <c r="S583" s="397">
        <f>+'11+'!U163</f>
        <v>25252.799999999999</v>
      </c>
      <c r="T583" s="399">
        <f>+'11+'!V163</f>
        <v>5832.1428100000003</v>
      </c>
      <c r="U583" s="257">
        <f t="shared" si="8"/>
        <v>23.095034253627322</v>
      </c>
    </row>
    <row r="584" spans="1:21" s="153" customFormat="1" ht="42.75" customHeight="1" x14ac:dyDescent="0.2">
      <c r="A584" s="155"/>
      <c r="B584" s="351" t="str">
        <f>+'11+'!B164:M164</f>
        <v>подпрограмма "Социальная поддержка семьи и детей"</v>
      </c>
      <c r="C584" s="351"/>
      <c r="D584" s="351"/>
      <c r="E584" s="351"/>
      <c r="F584" s="351"/>
      <c r="G584" s="351"/>
      <c r="H584" s="351"/>
      <c r="I584" s="351"/>
      <c r="J584" s="351"/>
      <c r="K584" s="351"/>
      <c r="L584" s="352"/>
      <c r="M584" s="240">
        <f>+'11+'!O164</f>
        <v>10</v>
      </c>
      <c r="N584" s="240">
        <f>+'11+'!P164</f>
        <v>4</v>
      </c>
      <c r="O584" s="240" t="str">
        <f>+'11+'!Q164</f>
        <v>0120000000</v>
      </c>
      <c r="P584" s="240">
        <f>+'11+'!R164</f>
        <v>0</v>
      </c>
      <c r="Q584" s="353"/>
      <c r="R584" s="354"/>
      <c r="S584" s="397">
        <f>+'11+'!U164</f>
        <v>25252.799999999999</v>
      </c>
      <c r="T584" s="399">
        <f>+'11+'!V164</f>
        <v>5832.1428100000003</v>
      </c>
      <c r="U584" s="257">
        <f t="shared" si="8"/>
        <v>23.095034253627322</v>
      </c>
    </row>
    <row r="585" spans="1:21" s="153" customFormat="1" ht="12.75" customHeight="1" x14ac:dyDescent="0.25">
      <c r="A585" s="155"/>
      <c r="B585" s="351" t="str">
        <f>+'11+'!B165:M165</f>
        <v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v>
      </c>
      <c r="C585" s="351"/>
      <c r="D585" s="351"/>
      <c r="E585" s="351"/>
      <c r="F585" s="351"/>
      <c r="G585" s="351"/>
      <c r="H585" s="351"/>
      <c r="I585" s="351"/>
      <c r="J585" s="351"/>
      <c r="K585" s="351"/>
      <c r="L585" s="352"/>
      <c r="M585" s="240">
        <f>+'11+'!O165</f>
        <v>10</v>
      </c>
      <c r="N585" s="240">
        <f>+'11+'!P165</f>
        <v>4</v>
      </c>
      <c r="O585" s="240" t="str">
        <f>+'11+'!Q165</f>
        <v>0120253800</v>
      </c>
      <c r="P585" s="240">
        <f>+'11+'!R165</f>
        <v>0</v>
      </c>
      <c r="Q585" s="355"/>
      <c r="R585" s="356"/>
      <c r="S585" s="397">
        <f>+'11+'!U165</f>
        <v>25252.799999999999</v>
      </c>
      <c r="T585" s="399">
        <f>+'11+'!V165</f>
        <v>5832.1428100000003</v>
      </c>
      <c r="U585" s="257">
        <f t="shared" si="8"/>
        <v>23.095034253627322</v>
      </c>
    </row>
    <row r="586" spans="1:21" s="153" customFormat="1" ht="21.75" customHeight="1" x14ac:dyDescent="0.2">
      <c r="A586" s="155"/>
      <c r="B586" s="351" t="str">
        <f>+'11+'!B166:M166</f>
        <v>Социальное обеспечение и иные выплаты населению</v>
      </c>
      <c r="C586" s="351"/>
      <c r="D586" s="351"/>
      <c r="E586" s="351"/>
      <c r="F586" s="351"/>
      <c r="G586" s="351"/>
      <c r="H586" s="351"/>
      <c r="I586" s="351"/>
      <c r="J586" s="351"/>
      <c r="K586" s="351"/>
      <c r="L586" s="352"/>
      <c r="M586" s="240">
        <f>+'11+'!O166</f>
        <v>10</v>
      </c>
      <c r="N586" s="240">
        <f>+'11+'!P166</f>
        <v>4</v>
      </c>
      <c r="O586" s="240" t="str">
        <f>+'11+'!Q166</f>
        <v>0120253800</v>
      </c>
      <c r="P586" s="240" t="str">
        <f>+'11+'!R166</f>
        <v>300</v>
      </c>
      <c r="Q586" s="353"/>
      <c r="R586" s="354"/>
      <c r="S586" s="397">
        <f>+'11+'!U166</f>
        <v>25252.799999999999</v>
      </c>
      <c r="T586" s="399">
        <f>+'11+'!V166</f>
        <v>5832.1428100000003</v>
      </c>
      <c r="U586" s="257">
        <f t="shared" si="8"/>
        <v>23.095034253627322</v>
      </c>
    </row>
    <row r="587" spans="1:21" s="153" customFormat="1" ht="12.75" customHeight="1" x14ac:dyDescent="0.2">
      <c r="A587" s="155"/>
      <c r="B587" s="351" t="str">
        <f>+'11+'!B167:M167</f>
        <v>Публичные нормативные социальные выплаты гражданам</v>
      </c>
      <c r="C587" s="351"/>
      <c r="D587" s="351"/>
      <c r="E587" s="351"/>
      <c r="F587" s="351"/>
      <c r="G587" s="351"/>
      <c r="H587" s="351"/>
      <c r="I587" s="351"/>
      <c r="J587" s="351"/>
      <c r="K587" s="351"/>
      <c r="L587" s="352"/>
      <c r="M587" s="240">
        <f>+'11+'!O167</f>
        <v>10</v>
      </c>
      <c r="N587" s="240">
        <f>+'11+'!P167</f>
        <v>4</v>
      </c>
      <c r="O587" s="240" t="str">
        <f>+'11+'!Q167</f>
        <v>0120253800</v>
      </c>
      <c r="P587" s="240" t="str">
        <f>+'11+'!R167</f>
        <v>310</v>
      </c>
      <c r="Q587" s="353"/>
      <c r="R587" s="354"/>
      <c r="S587" s="397">
        <f>+'11+'!U167</f>
        <v>25252.799999999999</v>
      </c>
      <c r="T587" s="399">
        <f>+'11+'!V167</f>
        <v>5832.1428100000003</v>
      </c>
      <c r="U587" s="257">
        <f t="shared" si="8"/>
        <v>23.095034253627322</v>
      </c>
    </row>
    <row r="588" spans="1:21" s="153" customFormat="1" ht="84.75" customHeight="1" x14ac:dyDescent="0.2">
      <c r="A588" s="155"/>
      <c r="B588" s="351" t="str">
        <f>+'11+'!B168:M168</f>
        <v>Пособия, компенсации, меры социальной поддержки по публичным нормативным обязательствам</v>
      </c>
      <c r="C588" s="351"/>
      <c r="D588" s="351"/>
      <c r="E588" s="351"/>
      <c r="F588" s="351"/>
      <c r="G588" s="351"/>
      <c r="H588" s="351"/>
      <c r="I588" s="351"/>
      <c r="J588" s="351"/>
      <c r="K588" s="351"/>
      <c r="L588" s="352"/>
      <c r="M588" s="240">
        <f>+'11+'!O168</f>
        <v>10</v>
      </c>
      <c r="N588" s="240">
        <f>+'11+'!P168</f>
        <v>4</v>
      </c>
      <c r="O588" s="240" t="str">
        <f>+'11+'!Q168</f>
        <v>0120253800</v>
      </c>
      <c r="P588" s="240" t="str">
        <f>+'11+'!R168</f>
        <v>313</v>
      </c>
      <c r="Q588" s="353"/>
      <c r="R588" s="354"/>
      <c r="S588" s="397">
        <f>+'11+'!U168</f>
        <v>25252.799999999999</v>
      </c>
      <c r="T588" s="399">
        <f>+'11+'!V168</f>
        <v>5832.1428100000003</v>
      </c>
      <c r="U588" s="257">
        <f t="shared" si="8"/>
        <v>23.095034253627322</v>
      </c>
    </row>
    <row r="589" spans="1:21" s="153" customFormat="1" ht="12.75" customHeight="1" x14ac:dyDescent="0.2">
      <c r="A589" s="155"/>
      <c r="B589" s="351" t="str">
        <f>+'11+'!B169:M169</f>
        <v>Муниципальная программа "Социальная поддержка граждан в Овюрском кожууне"</v>
      </c>
      <c r="C589" s="351"/>
      <c r="D589" s="351"/>
      <c r="E589" s="351"/>
      <c r="F589" s="351"/>
      <c r="G589" s="351"/>
      <c r="H589" s="351"/>
      <c r="I589" s="351"/>
      <c r="J589" s="351"/>
      <c r="K589" s="351"/>
      <c r="L589" s="352"/>
      <c r="M589" s="240">
        <f>+'11+'!O169</f>
        <v>10</v>
      </c>
      <c r="N589" s="240">
        <f>+'11+'!P169</f>
        <v>4</v>
      </c>
      <c r="O589" s="240" t="str">
        <f>+'11+'!Q169</f>
        <v>0100000000</v>
      </c>
      <c r="P589" s="240">
        <f>+'11+'!R169</f>
        <v>0</v>
      </c>
      <c r="Q589" s="353"/>
      <c r="R589" s="354"/>
      <c r="S589" s="397">
        <f>+'11+'!U169</f>
        <v>62000</v>
      </c>
      <c r="T589" s="399">
        <f>+'11+'!V169</f>
        <v>12664.392</v>
      </c>
      <c r="U589" s="257">
        <f t="shared" si="8"/>
        <v>20.42643870967742</v>
      </c>
    </row>
    <row r="590" spans="1:21" s="153" customFormat="1" ht="12.75" customHeight="1" x14ac:dyDescent="0.2">
      <c r="A590" s="155"/>
      <c r="B590" s="351" t="str">
        <f>+'11+'!B170:M170</f>
        <v>подпрограмма "Социальная поддержка семьи и детей"</v>
      </c>
      <c r="C590" s="351"/>
      <c r="D590" s="351"/>
      <c r="E590" s="351"/>
      <c r="F590" s="351"/>
      <c r="G590" s="351"/>
      <c r="H590" s="351"/>
      <c r="I590" s="351"/>
      <c r="J590" s="351"/>
      <c r="K590" s="351"/>
      <c r="L590" s="352"/>
      <c r="M590" s="240">
        <f>+'11+'!O170</f>
        <v>10</v>
      </c>
      <c r="N590" s="240">
        <f>+'11+'!P170</f>
        <v>4</v>
      </c>
      <c r="O590" s="240" t="str">
        <f>+'11+'!Q170</f>
        <v>0120000000</v>
      </c>
      <c r="P590" s="240">
        <f>+'11+'!R170</f>
        <v>0</v>
      </c>
      <c r="Q590" s="353"/>
      <c r="R590" s="354"/>
      <c r="S590" s="397">
        <f>+'11+'!U170</f>
        <v>62000</v>
      </c>
      <c r="T590" s="399">
        <f>+'11+'!V170</f>
        <v>12664.392</v>
      </c>
      <c r="U590" s="257">
        <f t="shared" si="8"/>
        <v>20.42643870967742</v>
      </c>
    </row>
    <row r="591" spans="1:21" s="153" customFormat="1" ht="21.75" customHeight="1" x14ac:dyDescent="0.2">
      <c r="A591" s="155"/>
      <c r="B591" s="351" t="str">
        <f>+'11+'!B171:M171</f>
        <v>Субвенции бюджетам муниципальных районов на осуществление ежемесячных выплат на детей в возрасте от трех до семи лет включительно</v>
      </c>
      <c r="C591" s="351"/>
      <c r="D591" s="351"/>
      <c r="E591" s="351"/>
      <c r="F591" s="351"/>
      <c r="G591" s="351"/>
      <c r="H591" s="351"/>
      <c r="I591" s="351"/>
      <c r="J591" s="351"/>
      <c r="K591" s="351"/>
      <c r="L591" s="352"/>
      <c r="M591" s="240">
        <f>+'11+'!O171</f>
        <v>10</v>
      </c>
      <c r="N591" s="240">
        <f>+'11+'!P171</f>
        <v>4</v>
      </c>
      <c r="O591" s="240" t="str">
        <f>+'11+'!Q171</f>
        <v>01202L3020</v>
      </c>
      <c r="P591" s="240">
        <f>+'11+'!R171</f>
        <v>0</v>
      </c>
      <c r="Q591" s="353"/>
      <c r="R591" s="354"/>
      <c r="S591" s="397">
        <f>+'11+'!U171</f>
        <v>62000</v>
      </c>
      <c r="T591" s="399">
        <f>+'11+'!V171</f>
        <v>12664.392</v>
      </c>
      <c r="U591" s="257">
        <f t="shared" si="8"/>
        <v>20.42643870967742</v>
      </c>
    </row>
    <row r="592" spans="1:21" s="153" customFormat="1" ht="21.75" customHeight="1" x14ac:dyDescent="0.2">
      <c r="A592" s="155"/>
      <c r="B592" s="351" t="str">
        <f>+'11+'!B172:M172</f>
        <v>Социальное обеспечение и иные выплаты населению</v>
      </c>
      <c r="C592" s="351"/>
      <c r="D592" s="351"/>
      <c r="E592" s="351"/>
      <c r="F592" s="351"/>
      <c r="G592" s="351"/>
      <c r="H592" s="351"/>
      <c r="I592" s="351"/>
      <c r="J592" s="351"/>
      <c r="K592" s="351"/>
      <c r="L592" s="352"/>
      <c r="M592" s="240">
        <f>+'11+'!O172</f>
        <v>10</v>
      </c>
      <c r="N592" s="240">
        <f>+'11+'!P172</f>
        <v>4</v>
      </c>
      <c r="O592" s="240" t="str">
        <f>+'11+'!Q172</f>
        <v>01202L3020</v>
      </c>
      <c r="P592" s="240" t="str">
        <f>+'11+'!R172</f>
        <v>300</v>
      </c>
      <c r="Q592" s="353"/>
      <c r="R592" s="354"/>
      <c r="S592" s="397">
        <f>+'11+'!U172</f>
        <v>62000</v>
      </c>
      <c r="T592" s="399">
        <f>+'11+'!V172</f>
        <v>12664.392</v>
      </c>
      <c r="U592" s="257">
        <f t="shared" si="8"/>
        <v>20.42643870967742</v>
      </c>
    </row>
    <row r="593" spans="1:21" s="153" customFormat="1" ht="12.75" customHeight="1" x14ac:dyDescent="0.2">
      <c r="A593" s="155"/>
      <c r="B593" s="351" t="str">
        <f>+'11+'!B173:M173</f>
        <v>Публичные нормативные социальные выплаты гражданам</v>
      </c>
      <c r="C593" s="351"/>
      <c r="D593" s="351"/>
      <c r="E593" s="351"/>
      <c r="F593" s="351"/>
      <c r="G593" s="351"/>
      <c r="H593" s="351"/>
      <c r="I593" s="351"/>
      <c r="J593" s="351"/>
      <c r="K593" s="351"/>
      <c r="L593" s="352"/>
      <c r="M593" s="240">
        <f>+'11+'!O173</f>
        <v>10</v>
      </c>
      <c r="N593" s="240">
        <f>+'11+'!P173</f>
        <v>4</v>
      </c>
      <c r="O593" s="240" t="str">
        <f>+'11+'!Q173</f>
        <v>01202L3020</v>
      </c>
      <c r="P593" s="240" t="str">
        <f>+'11+'!R173</f>
        <v>310</v>
      </c>
      <c r="Q593" s="353"/>
      <c r="R593" s="354"/>
      <c r="S593" s="397">
        <f>+'11+'!U173</f>
        <v>62000</v>
      </c>
      <c r="T593" s="399">
        <f>+'11+'!V173</f>
        <v>12664.392</v>
      </c>
      <c r="U593" s="257">
        <f t="shared" si="8"/>
        <v>20.42643870967742</v>
      </c>
    </row>
    <row r="594" spans="1:21" s="153" customFormat="1" ht="32.25" customHeight="1" x14ac:dyDescent="0.2">
      <c r="A594" s="155"/>
      <c r="B594" s="351" t="str">
        <f>+'11+'!B174:M174</f>
        <v>Пособия, компенсации, меры социальной поддержки по публичным нормативным обязательствам</v>
      </c>
      <c r="C594" s="351"/>
      <c r="D594" s="351"/>
      <c r="E594" s="351"/>
      <c r="F594" s="351"/>
      <c r="G594" s="351"/>
      <c r="H594" s="351"/>
      <c r="I594" s="351"/>
      <c r="J594" s="351"/>
      <c r="K594" s="351"/>
      <c r="L594" s="352"/>
      <c r="M594" s="240">
        <f>+'11+'!O174</f>
        <v>10</v>
      </c>
      <c r="N594" s="240">
        <f>+'11+'!P174</f>
        <v>4</v>
      </c>
      <c r="O594" s="240" t="str">
        <f>+'11+'!Q174</f>
        <v>01202L3020</v>
      </c>
      <c r="P594" s="240" t="str">
        <f>+'11+'!R174</f>
        <v>313</v>
      </c>
      <c r="Q594" s="353"/>
      <c r="R594" s="354"/>
      <c r="S594" s="397">
        <f>+'11+'!U174</f>
        <v>62000</v>
      </c>
      <c r="T594" s="399">
        <f>+'11+'!V174</f>
        <v>12664.392</v>
      </c>
      <c r="U594" s="257">
        <f t="shared" si="8"/>
        <v>20.42643870967742</v>
      </c>
    </row>
    <row r="595" spans="1:21" s="153" customFormat="1" ht="12.75" customHeight="1" x14ac:dyDescent="0.2">
      <c r="A595" s="155"/>
      <c r="B595" s="351" t="str">
        <f>+'11+'!B175:M175</f>
        <v>Муниципальная программа "Социальная поддержка граждан в Овюрском кожууне"</v>
      </c>
      <c r="C595" s="351"/>
      <c r="D595" s="351"/>
      <c r="E595" s="351"/>
      <c r="F595" s="351"/>
      <c r="G595" s="351"/>
      <c r="H595" s="351"/>
      <c r="I595" s="351"/>
      <c r="J595" s="351"/>
      <c r="K595" s="351"/>
      <c r="L595" s="352"/>
      <c r="M595" s="240">
        <f>+'11+'!O175</f>
        <v>10</v>
      </c>
      <c r="N595" s="240">
        <f>+'11+'!P175</f>
        <v>4</v>
      </c>
      <c r="O595" s="240" t="str">
        <f>+'11+'!Q175</f>
        <v>0100000000</v>
      </c>
      <c r="P595" s="240">
        <f>+'11+'!R175</f>
        <v>0</v>
      </c>
      <c r="Q595" s="353"/>
      <c r="R595" s="354"/>
      <c r="S595" s="397">
        <f>+'11+'!U175</f>
        <v>36747.695290000003</v>
      </c>
      <c r="T595" s="399">
        <f>+'11+'!V175</f>
        <v>8803.2864799999988</v>
      </c>
      <c r="U595" s="257">
        <f t="shared" si="8"/>
        <v>23.956023392834652</v>
      </c>
    </row>
    <row r="596" spans="1:21" s="153" customFormat="1" ht="12.75" customHeight="1" x14ac:dyDescent="0.2">
      <c r="A596" s="155"/>
      <c r="B596" s="351" t="str">
        <f>+'11+'!B176:M176</f>
        <v>подпрограмма "Социальная поддержка семьи и детей"</v>
      </c>
      <c r="C596" s="351"/>
      <c r="D596" s="351"/>
      <c r="E596" s="351"/>
      <c r="F596" s="351"/>
      <c r="G596" s="351"/>
      <c r="H596" s="351"/>
      <c r="I596" s="351"/>
      <c r="J596" s="351"/>
      <c r="K596" s="351"/>
      <c r="L596" s="352"/>
      <c r="M596" s="240">
        <f>+'11+'!O176</f>
        <v>10</v>
      </c>
      <c r="N596" s="240">
        <f>+'11+'!P176</f>
        <v>4</v>
      </c>
      <c r="O596" s="240" t="str">
        <f>+'11+'!Q176</f>
        <v>0120000000</v>
      </c>
      <c r="P596" s="240">
        <f>+'11+'!R176</f>
        <v>0</v>
      </c>
      <c r="Q596" s="353"/>
      <c r="R596" s="354"/>
      <c r="S596" s="397">
        <f>+'11+'!U176</f>
        <v>36747.695290000003</v>
      </c>
      <c r="T596" s="399">
        <f>+'11+'!V176</f>
        <v>8803.2864799999988</v>
      </c>
      <c r="U596" s="257">
        <f t="shared" si="8"/>
        <v>23.956023392834652</v>
      </c>
    </row>
    <row r="597" spans="1:21" s="153" customFormat="1" ht="21.75" customHeight="1" x14ac:dyDescent="0.2">
      <c r="A597" s="155"/>
      <c r="B597" s="351" t="str">
        <f>+'11+'!B177:M177</f>
        <v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v>
      </c>
      <c r="C597" s="351"/>
      <c r="D597" s="351"/>
      <c r="E597" s="351"/>
      <c r="F597" s="351"/>
      <c r="G597" s="351"/>
      <c r="H597" s="351"/>
      <c r="I597" s="351"/>
      <c r="J597" s="351"/>
      <c r="K597" s="351"/>
      <c r="L597" s="352"/>
      <c r="M597" s="240">
        <f>+'11+'!O177</f>
        <v>10</v>
      </c>
      <c r="N597" s="240">
        <f>+'11+'!P177</f>
        <v>4</v>
      </c>
      <c r="O597" s="240" t="str">
        <f>+'11+'!Q177</f>
        <v>012P150840</v>
      </c>
      <c r="P597" s="240">
        <f>+'11+'!R177</f>
        <v>0</v>
      </c>
      <c r="Q597" s="353"/>
      <c r="R597" s="354"/>
      <c r="S597" s="397">
        <f>+'11+'!U177</f>
        <v>13927.129290000001</v>
      </c>
      <c r="T597" s="399">
        <f>+'11+'!V177</f>
        <v>3562.8980000000001</v>
      </c>
      <c r="U597" s="257">
        <f t="shared" si="8"/>
        <v>25.582429270318062</v>
      </c>
    </row>
    <row r="598" spans="1:21" s="153" customFormat="1" ht="21.75" customHeight="1" x14ac:dyDescent="0.2">
      <c r="A598" s="155"/>
      <c r="B598" s="351" t="str">
        <f>+'11+'!B178:M178</f>
        <v>Социальное обеспечение и иные выплаты населению</v>
      </c>
      <c r="C598" s="351"/>
      <c r="D598" s="351"/>
      <c r="E598" s="351"/>
      <c r="F598" s="351"/>
      <c r="G598" s="351"/>
      <c r="H598" s="351"/>
      <c r="I598" s="351"/>
      <c r="J598" s="351"/>
      <c r="K598" s="351"/>
      <c r="L598" s="352"/>
      <c r="M598" s="240">
        <f>+'11+'!O178</f>
        <v>10</v>
      </c>
      <c r="N598" s="240">
        <f>+'11+'!P178</f>
        <v>4</v>
      </c>
      <c r="O598" s="240" t="str">
        <f>+'11+'!Q178</f>
        <v>012P150840</v>
      </c>
      <c r="P598" s="240" t="str">
        <f>+'11+'!R178</f>
        <v>300</v>
      </c>
      <c r="Q598" s="353"/>
      <c r="R598" s="354"/>
      <c r="S598" s="397">
        <f>+'11+'!U178</f>
        <v>13927.129290000001</v>
      </c>
      <c r="T598" s="399">
        <f>+'11+'!V178</f>
        <v>3562.8980000000001</v>
      </c>
      <c r="U598" s="257">
        <f t="shared" si="8"/>
        <v>25.582429270318062</v>
      </c>
    </row>
    <row r="599" spans="1:21" s="153" customFormat="1" ht="12.75" customHeight="1" x14ac:dyDescent="0.2">
      <c r="A599" s="155"/>
      <c r="B599" s="351" t="str">
        <f>+'11+'!B179:M179</f>
        <v>Публичные нормативные социальные выплаты гражданам</v>
      </c>
      <c r="C599" s="351"/>
      <c r="D599" s="351"/>
      <c r="E599" s="351"/>
      <c r="F599" s="351"/>
      <c r="G599" s="351"/>
      <c r="H599" s="351"/>
      <c r="I599" s="351"/>
      <c r="J599" s="351"/>
      <c r="K599" s="351"/>
      <c r="L599" s="352"/>
      <c r="M599" s="240">
        <f>+'11+'!O179</f>
        <v>10</v>
      </c>
      <c r="N599" s="240">
        <f>+'11+'!P179</f>
        <v>4</v>
      </c>
      <c r="O599" s="240" t="str">
        <f>+'11+'!Q179</f>
        <v>012P150840</v>
      </c>
      <c r="P599" s="240" t="str">
        <f>+'11+'!R179</f>
        <v>310</v>
      </c>
      <c r="Q599" s="353"/>
      <c r="R599" s="354"/>
      <c r="S599" s="397">
        <f>+'11+'!U179</f>
        <v>13927.129290000001</v>
      </c>
      <c r="T599" s="399">
        <f>+'11+'!V179</f>
        <v>3562.8980000000001</v>
      </c>
      <c r="U599" s="257">
        <f t="shared" si="8"/>
        <v>25.582429270318062</v>
      </c>
    </row>
    <row r="600" spans="1:21" s="153" customFormat="1" ht="42.75" customHeight="1" x14ac:dyDescent="0.2">
      <c r="A600" s="155"/>
      <c r="B600" s="351" t="str">
        <f>+'11+'!B180:M180</f>
        <v>Пособия, компенсации, меры социальной поддержки по публичным нормативным обязательствам</v>
      </c>
      <c r="C600" s="351"/>
      <c r="D600" s="351"/>
      <c r="E600" s="351"/>
      <c r="F600" s="351"/>
      <c r="G600" s="351"/>
      <c r="H600" s="351"/>
      <c r="I600" s="351"/>
      <c r="J600" s="351"/>
      <c r="K600" s="351"/>
      <c r="L600" s="352"/>
      <c r="M600" s="240">
        <f>+'11+'!O180</f>
        <v>10</v>
      </c>
      <c r="N600" s="240">
        <f>+'11+'!P180</f>
        <v>4</v>
      </c>
      <c r="O600" s="240" t="str">
        <f>+'11+'!Q180</f>
        <v>012P150840</v>
      </c>
      <c r="P600" s="240" t="str">
        <f>+'11+'!R180</f>
        <v>313</v>
      </c>
      <c r="Q600" s="353"/>
      <c r="R600" s="354"/>
      <c r="S600" s="397">
        <f>+'11+'!U180</f>
        <v>13927.129290000001</v>
      </c>
      <c r="T600" s="399">
        <f>+'11+'!V180</f>
        <v>3562.8980000000001</v>
      </c>
      <c r="U600" s="257">
        <f t="shared" si="8"/>
        <v>25.582429270318062</v>
      </c>
    </row>
    <row r="601" spans="1:21" s="153" customFormat="1" ht="12.75" customHeight="1" x14ac:dyDescent="0.2">
      <c r="A601" s="155"/>
      <c r="B601" s="351" t="str">
        <f>+'11+'!B181:M181</f>
        <v>Осуществление ежемесячной выплаты в связи с рождением (усыновлением) первого ребенка</v>
      </c>
      <c r="C601" s="351"/>
      <c r="D601" s="351"/>
      <c r="E601" s="351"/>
      <c r="F601" s="351"/>
      <c r="G601" s="351"/>
      <c r="H601" s="351"/>
      <c r="I601" s="351"/>
      <c r="J601" s="351"/>
      <c r="K601" s="351"/>
      <c r="L601" s="352"/>
      <c r="M601" s="240">
        <f>+'11+'!O181</f>
        <v>10</v>
      </c>
      <c r="N601" s="240">
        <f>+'11+'!P181</f>
        <v>4</v>
      </c>
      <c r="O601" s="240" t="str">
        <f>+'11+'!Q181</f>
        <v>012P155730</v>
      </c>
      <c r="P601" s="240">
        <f>+'11+'!R181</f>
        <v>0</v>
      </c>
      <c r="Q601" s="353"/>
      <c r="R601" s="354"/>
      <c r="S601" s="397">
        <f>+'11+'!U181</f>
        <v>22820.565999999999</v>
      </c>
      <c r="T601" s="399">
        <f>+'11+'!V181</f>
        <v>5240.3884799999996</v>
      </c>
      <c r="U601" s="257">
        <f t="shared" si="8"/>
        <v>22.963446568327882</v>
      </c>
    </row>
    <row r="602" spans="1:21" s="153" customFormat="1" ht="12.75" customHeight="1" x14ac:dyDescent="0.2">
      <c r="A602" s="155"/>
      <c r="B602" s="351" t="str">
        <f>+'11+'!B182:M182</f>
        <v>Социальное обеспечение и иные выплаты населению</v>
      </c>
      <c r="C602" s="351"/>
      <c r="D602" s="351"/>
      <c r="E602" s="351"/>
      <c r="F602" s="351"/>
      <c r="G602" s="351"/>
      <c r="H602" s="351"/>
      <c r="I602" s="351"/>
      <c r="J602" s="351"/>
      <c r="K602" s="351"/>
      <c r="L602" s="352"/>
      <c r="M602" s="240">
        <f>+'11+'!O182</f>
        <v>10</v>
      </c>
      <c r="N602" s="240">
        <f>+'11+'!P182</f>
        <v>4</v>
      </c>
      <c r="O602" s="240" t="str">
        <f>+'11+'!Q182</f>
        <v>012P155730</v>
      </c>
      <c r="P602" s="240" t="str">
        <f>+'11+'!R182</f>
        <v>300</v>
      </c>
      <c r="Q602" s="353"/>
      <c r="R602" s="354"/>
      <c r="S602" s="397">
        <f>+'11+'!U182</f>
        <v>22820.565999999999</v>
      </c>
      <c r="T602" s="399">
        <f>+'11+'!V182</f>
        <v>5240.3884799999996</v>
      </c>
      <c r="U602" s="257">
        <f t="shared" si="8"/>
        <v>22.963446568327882</v>
      </c>
    </row>
    <row r="603" spans="1:21" s="153" customFormat="1" ht="21.75" customHeight="1" x14ac:dyDescent="0.2">
      <c r="A603" s="155"/>
      <c r="B603" s="351" t="str">
        <f>+'11+'!B183:M183</f>
        <v>Публичные нормативные социальные выплаты гражданам</v>
      </c>
      <c r="C603" s="351"/>
      <c r="D603" s="351"/>
      <c r="E603" s="351"/>
      <c r="F603" s="351"/>
      <c r="G603" s="351"/>
      <c r="H603" s="351"/>
      <c r="I603" s="351"/>
      <c r="J603" s="351"/>
      <c r="K603" s="351"/>
      <c r="L603" s="352"/>
      <c r="M603" s="240">
        <f>+'11+'!O183</f>
        <v>10</v>
      </c>
      <c r="N603" s="240">
        <f>+'11+'!P183</f>
        <v>4</v>
      </c>
      <c r="O603" s="240" t="str">
        <f>+'11+'!Q183</f>
        <v>012P155730</v>
      </c>
      <c r="P603" s="240" t="str">
        <f>+'11+'!R183</f>
        <v>310</v>
      </c>
      <c r="Q603" s="353"/>
      <c r="R603" s="354"/>
      <c r="S603" s="397">
        <f>+'11+'!U183</f>
        <v>22820.565999999999</v>
      </c>
      <c r="T603" s="399">
        <f>+'11+'!V183</f>
        <v>5240.3884799999996</v>
      </c>
      <c r="U603" s="257">
        <f t="shared" ref="U603:U666" si="10">T603/S603*100</f>
        <v>22.963446568327882</v>
      </c>
    </row>
    <row r="604" spans="1:21" s="153" customFormat="1" ht="21.75" customHeight="1" x14ac:dyDescent="0.2">
      <c r="A604" s="155"/>
      <c r="B604" s="351" t="str">
        <f>+'11+'!B184:M184</f>
        <v>Пособия, компенсации, меры социальной поддержки по публичным нормативным обязательствам</v>
      </c>
      <c r="C604" s="351"/>
      <c r="D604" s="351"/>
      <c r="E604" s="351"/>
      <c r="F604" s="351"/>
      <c r="G604" s="351"/>
      <c r="H604" s="351"/>
      <c r="I604" s="351"/>
      <c r="J604" s="351"/>
      <c r="K604" s="351"/>
      <c r="L604" s="352"/>
      <c r="M604" s="240">
        <f>+'11+'!O184</f>
        <v>10</v>
      </c>
      <c r="N604" s="240">
        <f>+'11+'!P184</f>
        <v>4</v>
      </c>
      <c r="O604" s="240" t="str">
        <f>+'11+'!Q184</f>
        <v>012P155730</v>
      </c>
      <c r="P604" s="240" t="str">
        <f>+'11+'!R184</f>
        <v>313</v>
      </c>
      <c r="Q604" s="353"/>
      <c r="R604" s="354"/>
      <c r="S604" s="397">
        <f>+'11+'!U184</f>
        <v>22820.565999999999</v>
      </c>
      <c r="T604" s="399">
        <f>+'11+'!V184</f>
        <v>5240.3884799999996</v>
      </c>
      <c r="U604" s="257">
        <f t="shared" si="10"/>
        <v>22.963446568327882</v>
      </c>
    </row>
    <row r="605" spans="1:21" s="153" customFormat="1" ht="12.75" customHeight="1" x14ac:dyDescent="0.2">
      <c r="A605" s="155"/>
      <c r="B605" s="351" t="str">
        <f>+'11+'!B344:M344</f>
        <v xml:space="preserve">Муниципальная программа "Развитие образования Овюрского кожууна </v>
      </c>
      <c r="C605" s="351"/>
      <c r="D605" s="351"/>
      <c r="E605" s="351"/>
      <c r="F605" s="351"/>
      <c r="G605" s="351"/>
      <c r="H605" s="351"/>
      <c r="I605" s="351"/>
      <c r="J605" s="351"/>
      <c r="K605" s="351"/>
      <c r="L605" s="352"/>
      <c r="M605" s="240">
        <f>+'11+'!O344</f>
        <v>10</v>
      </c>
      <c r="N605" s="240">
        <f>+'11+'!P344</f>
        <v>4</v>
      </c>
      <c r="O605" s="240" t="str">
        <f>+'11+'!Q344</f>
        <v>0700000000</v>
      </c>
      <c r="P605" s="240">
        <f>+'11+'!R344</f>
        <v>0</v>
      </c>
      <c r="Q605" s="353"/>
      <c r="R605" s="354"/>
      <c r="S605" s="397">
        <f>+'11+'!U344</f>
        <v>3701.2</v>
      </c>
      <c r="T605" s="399">
        <f>+'11+'!V344</f>
        <v>957.42499999999995</v>
      </c>
      <c r="U605" s="257">
        <f t="shared" si="10"/>
        <v>25.867961742137684</v>
      </c>
    </row>
    <row r="606" spans="1:21" s="153" customFormat="1" ht="12.75" customHeight="1" x14ac:dyDescent="0.2">
      <c r="A606" s="155"/>
      <c r="B606" s="351" t="str">
        <f>+'11+'!B345:M345</f>
        <v>подпрограмма "Развитие дошкольного образования"</v>
      </c>
      <c r="C606" s="351"/>
      <c r="D606" s="351"/>
      <c r="E606" s="351"/>
      <c r="F606" s="351"/>
      <c r="G606" s="351"/>
      <c r="H606" s="351"/>
      <c r="I606" s="351"/>
      <c r="J606" s="351"/>
      <c r="K606" s="351"/>
      <c r="L606" s="352"/>
      <c r="M606" s="240">
        <f>+'11+'!O345</f>
        <v>10</v>
      </c>
      <c r="N606" s="240">
        <f>+'11+'!P345</f>
        <v>4</v>
      </c>
      <c r="O606" s="240" t="str">
        <f>+'11+'!Q345</f>
        <v>0710000000</v>
      </c>
      <c r="P606" s="240">
        <f>+'11+'!R345</f>
        <v>0</v>
      </c>
      <c r="Q606" s="353"/>
      <c r="R606" s="354"/>
      <c r="S606" s="397">
        <f>+'11+'!U345</f>
        <v>3701.2</v>
      </c>
      <c r="T606" s="399">
        <f>+'11+'!V345</f>
        <v>957.42499999999995</v>
      </c>
      <c r="U606" s="257">
        <f t="shared" si="10"/>
        <v>25.867961742137684</v>
      </c>
    </row>
    <row r="607" spans="1:21" s="153" customFormat="1" ht="21.75" customHeight="1" x14ac:dyDescent="0.2">
      <c r="A607" s="155"/>
      <c r="B607" s="351" t="str">
        <f>+'11+'!B346:M346</f>
        <v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v>
      </c>
      <c r="C607" s="351"/>
      <c r="D607" s="351"/>
      <c r="E607" s="351"/>
      <c r="F607" s="351"/>
      <c r="G607" s="351"/>
      <c r="H607" s="351"/>
      <c r="I607" s="351"/>
      <c r="J607" s="351"/>
      <c r="K607" s="351"/>
      <c r="L607" s="352"/>
      <c r="M607" s="240">
        <f>+'11+'!O346</f>
        <v>10</v>
      </c>
      <c r="N607" s="240">
        <f>+'11+'!P346</f>
        <v>4</v>
      </c>
      <c r="O607" s="240" t="str">
        <f>+'11+'!Q346</f>
        <v>0710376090</v>
      </c>
      <c r="P607" s="240">
        <f>+'11+'!R346</f>
        <v>0</v>
      </c>
      <c r="Q607" s="353"/>
      <c r="R607" s="354"/>
      <c r="S607" s="397">
        <f>+'11+'!U346</f>
        <v>3701.2</v>
      </c>
      <c r="T607" s="399">
        <f>+'11+'!V346</f>
        <v>957.42499999999995</v>
      </c>
      <c r="U607" s="257">
        <f t="shared" si="10"/>
        <v>25.867961742137684</v>
      </c>
    </row>
    <row r="608" spans="1:21" s="153" customFormat="1" ht="21.75" customHeight="1" x14ac:dyDescent="0.2">
      <c r="A608" s="155"/>
      <c r="B608" s="351" t="str">
        <f>+'11+'!B347:M347</f>
        <v>Социальное обеспечение и иные выплаты населению</v>
      </c>
      <c r="C608" s="351"/>
      <c r="D608" s="351"/>
      <c r="E608" s="351"/>
      <c r="F608" s="351"/>
      <c r="G608" s="351"/>
      <c r="H608" s="351"/>
      <c r="I608" s="351"/>
      <c r="J608" s="351"/>
      <c r="K608" s="351"/>
      <c r="L608" s="352"/>
      <c r="M608" s="240">
        <f>+'11+'!O347</f>
        <v>10</v>
      </c>
      <c r="N608" s="240">
        <f>+'11+'!P347</f>
        <v>4</v>
      </c>
      <c r="O608" s="240" t="str">
        <f>+'11+'!Q347</f>
        <v>0710376090</v>
      </c>
      <c r="P608" s="240" t="str">
        <f>+'11+'!R347</f>
        <v>300</v>
      </c>
      <c r="Q608" s="353"/>
      <c r="R608" s="354"/>
      <c r="S608" s="397">
        <f>+'11+'!U347</f>
        <v>3701.2</v>
      </c>
      <c r="T608" s="399">
        <f>+'11+'!V347</f>
        <v>957.42499999999995</v>
      </c>
      <c r="U608" s="257">
        <f t="shared" si="10"/>
        <v>25.867961742137684</v>
      </c>
    </row>
    <row r="609" spans="1:21" s="153" customFormat="1" ht="12.75" customHeight="1" x14ac:dyDescent="0.2">
      <c r="A609" s="155"/>
      <c r="B609" s="351" t="str">
        <f>+'11+'!B348:M348</f>
        <v>Публичные нормативные социальные выплаты гражданам</v>
      </c>
      <c r="C609" s="351"/>
      <c r="D609" s="351"/>
      <c r="E609" s="351"/>
      <c r="F609" s="351"/>
      <c r="G609" s="351"/>
      <c r="H609" s="351"/>
      <c r="I609" s="351"/>
      <c r="J609" s="351"/>
      <c r="K609" s="351"/>
      <c r="L609" s="352"/>
      <c r="M609" s="240">
        <f>+'11+'!O348</f>
        <v>10</v>
      </c>
      <c r="N609" s="240">
        <f>+'11+'!P348</f>
        <v>4</v>
      </c>
      <c r="O609" s="240" t="str">
        <f>+'11+'!Q348</f>
        <v>0710376090</v>
      </c>
      <c r="P609" s="240" t="str">
        <f>+'11+'!R348</f>
        <v>310</v>
      </c>
      <c r="Q609" s="353"/>
      <c r="R609" s="354"/>
      <c r="S609" s="397">
        <f>+'11+'!U348</f>
        <v>3701.2</v>
      </c>
      <c r="T609" s="399">
        <f>+'11+'!V348</f>
        <v>957.42499999999995</v>
      </c>
      <c r="U609" s="257">
        <f t="shared" si="10"/>
        <v>25.867961742137684</v>
      </c>
    </row>
    <row r="610" spans="1:21" s="153" customFormat="1" ht="53.25" customHeight="1" x14ac:dyDescent="0.2">
      <c r="A610" s="155"/>
      <c r="B610" s="351" t="str">
        <f>+'11+'!B349:M349</f>
        <v>Пособия, компенсации, меры социальной поддержки по публичным нормативным обязательствам</v>
      </c>
      <c r="C610" s="351"/>
      <c r="D610" s="351"/>
      <c r="E610" s="351"/>
      <c r="F610" s="351"/>
      <c r="G610" s="351"/>
      <c r="H610" s="351"/>
      <c r="I610" s="351"/>
      <c r="J610" s="351"/>
      <c r="K610" s="351"/>
      <c r="L610" s="352"/>
      <c r="M610" s="240">
        <f>+'11+'!O349</f>
        <v>10</v>
      </c>
      <c r="N610" s="240">
        <f>+'11+'!P349</f>
        <v>4</v>
      </c>
      <c r="O610" s="240" t="str">
        <f>+'11+'!Q349</f>
        <v>0710376090</v>
      </c>
      <c r="P610" s="240" t="str">
        <f>+'11+'!R349</f>
        <v>313</v>
      </c>
      <c r="Q610" s="353"/>
      <c r="R610" s="354"/>
      <c r="S610" s="397">
        <f>+'11+'!U349</f>
        <v>3701.2</v>
      </c>
      <c r="T610" s="399">
        <f>+'11+'!V349</f>
        <v>957.42499999999995</v>
      </c>
      <c r="U610" s="257">
        <f t="shared" si="10"/>
        <v>25.867961742137684</v>
      </c>
    </row>
    <row r="611" spans="1:21" s="153" customFormat="1" ht="12.75" customHeight="1" x14ac:dyDescent="0.2">
      <c r="A611" s="155"/>
      <c r="B611" s="351" t="str">
        <f>+'11+'!B185:M185</f>
        <v>Другие вопросы в области социальной политики</v>
      </c>
      <c r="C611" s="351"/>
      <c r="D611" s="351"/>
      <c r="E611" s="351"/>
      <c r="F611" s="351"/>
      <c r="G611" s="351"/>
      <c r="H611" s="351"/>
      <c r="I611" s="351"/>
      <c r="J611" s="351"/>
      <c r="K611" s="351"/>
      <c r="L611" s="352"/>
      <c r="M611" s="171">
        <f>+'11+'!O185</f>
        <v>10</v>
      </c>
      <c r="N611" s="240">
        <f>+'11+'!P185</f>
        <v>6</v>
      </c>
      <c r="O611" s="240">
        <f>+'11+'!Q185</f>
        <v>0</v>
      </c>
      <c r="P611" s="240">
        <f>+'11+'!R185</f>
        <v>0</v>
      </c>
      <c r="Q611" s="353"/>
      <c r="R611" s="354"/>
      <c r="S611" s="397">
        <f>+'11+'!U185</f>
        <v>4398.3130000000001</v>
      </c>
      <c r="T611" s="399">
        <f>+'11+'!V185</f>
        <v>1475.1569000000002</v>
      </c>
      <c r="U611" s="257">
        <f t="shared" si="10"/>
        <v>33.539152397748865</v>
      </c>
    </row>
    <row r="612" spans="1:21" s="153" customFormat="1" ht="12.75" customHeight="1" x14ac:dyDescent="0.2">
      <c r="A612" s="155"/>
      <c r="B612" s="351" t="str">
        <f>+'11+'!B186:M186</f>
        <v>Муниципальная программа "Социальная поддержка граждан в Овюрском кожууне"</v>
      </c>
      <c r="C612" s="351"/>
      <c r="D612" s="351"/>
      <c r="E612" s="351"/>
      <c r="F612" s="351"/>
      <c r="G612" s="351"/>
      <c r="H612" s="351"/>
      <c r="I612" s="351"/>
      <c r="J612" s="351"/>
      <c r="K612" s="351"/>
      <c r="L612" s="352"/>
      <c r="M612" s="240">
        <f>+'11+'!O186</f>
        <v>10</v>
      </c>
      <c r="N612" s="240">
        <f>+'11+'!P186</f>
        <v>6</v>
      </c>
      <c r="O612" s="240" t="str">
        <f>+'11+'!Q186</f>
        <v>0100000000</v>
      </c>
      <c r="P612" s="240">
        <f>+'11+'!R186</f>
        <v>0</v>
      </c>
      <c r="Q612" s="353"/>
      <c r="R612" s="354"/>
      <c r="S612" s="397">
        <f>+'11+'!U186</f>
        <v>3936.3130000000001</v>
      </c>
      <c r="T612" s="399">
        <f>+'11+'!V186</f>
        <v>1373.2601900000002</v>
      </c>
      <c r="U612" s="257">
        <f t="shared" si="10"/>
        <v>34.88696630577904</v>
      </c>
    </row>
    <row r="613" spans="1:21" s="153" customFormat="1" ht="21.75" customHeight="1" x14ac:dyDescent="0.2">
      <c r="A613" s="155"/>
      <c r="B613" s="351" t="str">
        <f>+'11+'!B187:M187</f>
        <v>Подпрограмма "Обеспечение реализации муниципальной программы и прочие мероприятия"</v>
      </c>
      <c r="C613" s="351"/>
      <c r="D613" s="351"/>
      <c r="E613" s="351"/>
      <c r="F613" s="351"/>
      <c r="G613" s="351"/>
      <c r="H613" s="351"/>
      <c r="I613" s="351"/>
      <c r="J613" s="351"/>
      <c r="K613" s="351"/>
      <c r="L613" s="352"/>
      <c r="M613" s="240">
        <f>+'11+'!O187</f>
        <v>10</v>
      </c>
      <c r="N613" s="240">
        <f>+'11+'!P187</f>
        <v>6</v>
      </c>
      <c r="O613" s="240" t="str">
        <f>+'11+'!Q187</f>
        <v>0140000000</v>
      </c>
      <c r="P613" s="240">
        <f>+'11+'!R187</f>
        <v>0</v>
      </c>
      <c r="Q613" s="353"/>
      <c r="R613" s="354"/>
      <c r="S613" s="397">
        <f>+'11+'!U187</f>
        <v>3936.3130000000001</v>
      </c>
      <c r="T613" s="399">
        <f>+'11+'!V187</f>
        <v>1373.2601900000002</v>
      </c>
      <c r="U613" s="257">
        <f t="shared" si="10"/>
        <v>34.88696630577904</v>
      </c>
    </row>
    <row r="614" spans="1:21" s="153" customFormat="1" ht="12.75" customHeight="1" x14ac:dyDescent="0.25">
      <c r="A614" s="155"/>
      <c r="B614" s="351" t="str">
        <f>+'11+'!B188:M188</f>
        <v>Обеспечение деятельности органов местного самоуправления</v>
      </c>
      <c r="C614" s="351"/>
      <c r="D614" s="351"/>
      <c r="E614" s="351"/>
      <c r="F614" s="351"/>
      <c r="G614" s="351"/>
      <c r="H614" s="351"/>
      <c r="I614" s="351"/>
      <c r="J614" s="351"/>
      <c r="K614" s="351"/>
      <c r="L614" s="352"/>
      <c r="M614" s="240">
        <f>+'11+'!O188</f>
        <v>10</v>
      </c>
      <c r="N614" s="240">
        <f>+'11+'!P188</f>
        <v>6</v>
      </c>
      <c r="O614" s="240" t="str">
        <f>+'11+'!Q188</f>
        <v>0140100019</v>
      </c>
      <c r="P614" s="240">
        <f>+'11+'!R188</f>
        <v>0</v>
      </c>
      <c r="Q614" s="355"/>
      <c r="R614" s="356"/>
      <c r="S614" s="397">
        <f>+'11+'!U188</f>
        <v>3936.3130000000001</v>
      </c>
      <c r="T614" s="399">
        <f>+'11+'!V188</f>
        <v>1373.2601900000002</v>
      </c>
      <c r="U614" s="257">
        <f t="shared" si="10"/>
        <v>34.88696630577904</v>
      </c>
    </row>
    <row r="615" spans="1:21" s="153" customFormat="1" ht="21.75" customHeight="1" x14ac:dyDescent="0.2">
      <c r="A615" s="155"/>
      <c r="B615" s="351" t="str">
        <f>+'11+'!B189:M189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615" s="351"/>
      <c r="D615" s="351"/>
      <c r="E615" s="351"/>
      <c r="F615" s="351"/>
      <c r="G615" s="351"/>
      <c r="H615" s="351"/>
      <c r="I615" s="351"/>
      <c r="J615" s="351"/>
      <c r="K615" s="351"/>
      <c r="L615" s="352"/>
      <c r="M615" s="240">
        <f>+'11+'!O189</f>
        <v>10</v>
      </c>
      <c r="N615" s="240">
        <f>+'11+'!P189</f>
        <v>6</v>
      </c>
      <c r="O615" s="240" t="str">
        <f>+'11+'!Q189</f>
        <v>0140100019</v>
      </c>
      <c r="P615" s="240" t="str">
        <f>+'11+'!R189</f>
        <v>100</v>
      </c>
      <c r="Q615" s="353"/>
      <c r="R615" s="354"/>
      <c r="S615" s="397">
        <f>+'11+'!U189</f>
        <v>3690.3130000000001</v>
      </c>
      <c r="T615" s="399">
        <f>+'11+'!V189</f>
        <v>1342.6660900000002</v>
      </c>
      <c r="U615" s="257">
        <f t="shared" si="10"/>
        <v>36.383528714231019</v>
      </c>
    </row>
    <row r="616" spans="1:21" s="153" customFormat="1" ht="21.75" customHeight="1" x14ac:dyDescent="0.2">
      <c r="A616" s="155"/>
      <c r="B616" s="351" t="str">
        <f>+'11+'!B190:M190</f>
        <v>Расходы на выплаты персоналу государственных (муниципальных) органов</v>
      </c>
      <c r="C616" s="351"/>
      <c r="D616" s="351"/>
      <c r="E616" s="351"/>
      <c r="F616" s="351"/>
      <c r="G616" s="351"/>
      <c r="H616" s="351"/>
      <c r="I616" s="351"/>
      <c r="J616" s="351"/>
      <c r="K616" s="351"/>
      <c r="L616" s="352"/>
      <c r="M616" s="240">
        <f>+'11+'!O190</f>
        <v>10</v>
      </c>
      <c r="N616" s="240">
        <f>+'11+'!P190</f>
        <v>6</v>
      </c>
      <c r="O616" s="240" t="str">
        <f>+'11+'!Q190</f>
        <v>0140100019</v>
      </c>
      <c r="P616" s="240" t="str">
        <f>+'11+'!R190</f>
        <v>120</v>
      </c>
      <c r="Q616" s="353"/>
      <c r="R616" s="354"/>
      <c r="S616" s="397">
        <f>+'11+'!U190</f>
        <v>3690.3130000000001</v>
      </c>
      <c r="T616" s="399">
        <f>+'11+'!V190</f>
        <v>1342.6660900000002</v>
      </c>
      <c r="U616" s="257">
        <f t="shared" si="10"/>
        <v>36.383528714231019</v>
      </c>
    </row>
    <row r="617" spans="1:21" s="153" customFormat="1" ht="21.75" customHeight="1" x14ac:dyDescent="0.2">
      <c r="A617" s="155"/>
      <c r="B617" s="351" t="str">
        <f>+'11+'!B191:M191</f>
        <v>Фонд оплаты труда государственных (муниципальных) органов</v>
      </c>
      <c r="C617" s="351"/>
      <c r="D617" s="351"/>
      <c r="E617" s="351"/>
      <c r="F617" s="351"/>
      <c r="G617" s="351"/>
      <c r="H617" s="351"/>
      <c r="I617" s="351"/>
      <c r="J617" s="351"/>
      <c r="K617" s="351"/>
      <c r="L617" s="352"/>
      <c r="M617" s="240">
        <f>+'11+'!O191</f>
        <v>10</v>
      </c>
      <c r="N617" s="240">
        <f>+'11+'!P191</f>
        <v>6</v>
      </c>
      <c r="O617" s="240" t="str">
        <f>+'11+'!Q191</f>
        <v>0140100019</v>
      </c>
      <c r="P617" s="240" t="str">
        <f>+'11+'!R191</f>
        <v>121</v>
      </c>
      <c r="Q617" s="353"/>
      <c r="R617" s="354"/>
      <c r="S617" s="397">
        <f>+'11+'!U191</f>
        <v>2834.3420000000001</v>
      </c>
      <c r="T617" s="399">
        <f>+'11+'!V191</f>
        <v>1033.9985300000001</v>
      </c>
      <c r="U617" s="257">
        <f t="shared" si="10"/>
        <v>36.481078500759608</v>
      </c>
    </row>
    <row r="618" spans="1:21" s="153" customFormat="1" ht="53.25" customHeight="1" x14ac:dyDescent="0.2">
      <c r="A618" s="155"/>
      <c r="B618" s="351" t="str">
        <f>+'11+'!B192:M192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618" s="351"/>
      <c r="D618" s="351"/>
      <c r="E618" s="351"/>
      <c r="F618" s="351"/>
      <c r="G618" s="351"/>
      <c r="H618" s="351"/>
      <c r="I618" s="351"/>
      <c r="J618" s="351"/>
      <c r="K618" s="351"/>
      <c r="L618" s="352"/>
      <c r="M618" s="240">
        <f>+'11+'!O192</f>
        <v>10</v>
      </c>
      <c r="N618" s="240">
        <f>+'11+'!P192</f>
        <v>6</v>
      </c>
      <c r="O618" s="240" t="str">
        <f>+'11+'!Q192</f>
        <v>0140100019</v>
      </c>
      <c r="P618" s="240" t="str">
        <f>+'11+'!R192</f>
        <v>129</v>
      </c>
      <c r="Q618" s="353"/>
      <c r="R618" s="354"/>
      <c r="S618" s="397">
        <f>+'11+'!U192</f>
        <v>855.971</v>
      </c>
      <c r="T618" s="399">
        <f>+'11+'!V192</f>
        <v>308.66755999999998</v>
      </c>
      <c r="U618" s="257">
        <f t="shared" si="10"/>
        <v>36.060516068885505</v>
      </c>
    </row>
    <row r="619" spans="1:21" s="153" customFormat="1" ht="21.75" customHeight="1" x14ac:dyDescent="0.2">
      <c r="A619" s="155"/>
      <c r="B619" s="351" t="str">
        <f>+'11+'!B193:M193</f>
        <v>Закупка товаров, работ и услуг для обеспечения государственных (муниципальных) нужд</v>
      </c>
      <c r="C619" s="351"/>
      <c r="D619" s="351"/>
      <c r="E619" s="351"/>
      <c r="F619" s="351"/>
      <c r="G619" s="351"/>
      <c r="H619" s="351"/>
      <c r="I619" s="351"/>
      <c r="J619" s="351"/>
      <c r="K619" s="351"/>
      <c r="L619" s="352"/>
      <c r="M619" s="240">
        <f>+'11+'!O193</f>
        <v>10</v>
      </c>
      <c r="N619" s="240">
        <f>+'11+'!P193</f>
        <v>6</v>
      </c>
      <c r="O619" s="240" t="str">
        <f>+'11+'!Q193</f>
        <v>0140100019</v>
      </c>
      <c r="P619" s="240" t="str">
        <f>+'11+'!R193</f>
        <v>200</v>
      </c>
      <c r="Q619" s="353"/>
      <c r="R619" s="354"/>
      <c r="S619" s="397">
        <f>+'11+'!U193</f>
        <v>206</v>
      </c>
      <c r="T619" s="399">
        <f>+'11+'!V193</f>
        <v>30.594099999999997</v>
      </c>
      <c r="U619" s="257">
        <f t="shared" si="10"/>
        <v>14.85150485436893</v>
      </c>
    </row>
    <row r="620" spans="1:21" s="153" customFormat="1" ht="21.75" customHeight="1" x14ac:dyDescent="0.2">
      <c r="A620" s="155"/>
      <c r="B620" s="351" t="str">
        <f>+'11+'!B194:M194</f>
        <v>Иные закупки товаров, работ и услуг для обеспечения государственных (муниципальных) нужд</v>
      </c>
      <c r="C620" s="351"/>
      <c r="D620" s="351"/>
      <c r="E620" s="351"/>
      <c r="F620" s="351"/>
      <c r="G620" s="351"/>
      <c r="H620" s="351"/>
      <c r="I620" s="351"/>
      <c r="J620" s="351"/>
      <c r="K620" s="351"/>
      <c r="L620" s="352"/>
      <c r="M620" s="240">
        <f>+'11+'!O194</f>
        <v>10</v>
      </c>
      <c r="N620" s="240">
        <f>+'11+'!P194</f>
        <v>6</v>
      </c>
      <c r="O620" s="240" t="str">
        <f>+'11+'!Q194</f>
        <v>0140100019</v>
      </c>
      <c r="P620" s="240" t="str">
        <f>+'11+'!R194</f>
        <v>240</v>
      </c>
      <c r="Q620" s="353"/>
      <c r="R620" s="354"/>
      <c r="S620" s="397">
        <f>+'11+'!U194</f>
        <v>206</v>
      </c>
      <c r="T620" s="399">
        <f>+'11+'!V194</f>
        <v>30.594099999999997</v>
      </c>
      <c r="U620" s="257">
        <f t="shared" si="10"/>
        <v>14.85150485436893</v>
      </c>
    </row>
    <row r="621" spans="1:21" s="153" customFormat="1" ht="32.25" customHeight="1" x14ac:dyDescent="0.2">
      <c r="A621" s="155"/>
      <c r="B621" s="351" t="str">
        <f>+'11+'!B195:M195</f>
        <v>Закупка товаров, работ, услуг в сфере информационно-коммуникационных технологий</v>
      </c>
      <c r="C621" s="351"/>
      <c r="D621" s="351"/>
      <c r="E621" s="351"/>
      <c r="F621" s="351"/>
      <c r="G621" s="351"/>
      <c r="H621" s="351"/>
      <c r="I621" s="351"/>
      <c r="J621" s="351"/>
      <c r="K621" s="351"/>
      <c r="L621" s="352"/>
      <c r="M621" s="240">
        <f>+'11+'!O195</f>
        <v>10</v>
      </c>
      <c r="N621" s="240">
        <f>+'11+'!P195</f>
        <v>6</v>
      </c>
      <c r="O621" s="240" t="str">
        <f>+'11+'!Q195</f>
        <v>0140100019</v>
      </c>
      <c r="P621" s="240" t="str">
        <f>+'11+'!R195</f>
        <v>242</v>
      </c>
      <c r="Q621" s="353"/>
      <c r="R621" s="354"/>
      <c r="S621" s="397">
        <f>+'11+'!U195</f>
        <v>158</v>
      </c>
      <c r="T621" s="399">
        <f>+'11+'!V195</f>
        <v>15.594099999999999</v>
      </c>
      <c r="U621" s="257">
        <f t="shared" si="10"/>
        <v>9.8696835443037969</v>
      </c>
    </row>
    <row r="622" spans="1:21" s="153" customFormat="1" ht="21.75" customHeight="1" x14ac:dyDescent="0.2">
      <c r="A622" s="155"/>
      <c r="B622" s="351" t="str">
        <f>+'11+'!B196:M196</f>
        <v>Прочая закупка товаров, работ и услуг</v>
      </c>
      <c r="C622" s="351"/>
      <c r="D622" s="351"/>
      <c r="E622" s="351"/>
      <c r="F622" s="351"/>
      <c r="G622" s="351"/>
      <c r="H622" s="351"/>
      <c r="I622" s="351"/>
      <c r="J622" s="351"/>
      <c r="K622" s="351"/>
      <c r="L622" s="352"/>
      <c r="M622" s="240">
        <f>+'11+'!O196</f>
        <v>10</v>
      </c>
      <c r="N622" s="240">
        <f>+'11+'!P196</f>
        <v>6</v>
      </c>
      <c r="O622" s="240" t="str">
        <f>+'11+'!Q196</f>
        <v>0140100019</v>
      </c>
      <c r="P622" s="240" t="str">
        <f>+'11+'!R196</f>
        <v>244</v>
      </c>
      <c r="Q622" s="353"/>
      <c r="R622" s="354"/>
      <c r="S622" s="397">
        <f>+'11+'!U196</f>
        <v>48</v>
      </c>
      <c r="T622" s="399">
        <f>+'11+'!V196</f>
        <v>15</v>
      </c>
      <c r="U622" s="257">
        <f t="shared" si="10"/>
        <v>31.25</v>
      </c>
    </row>
    <row r="623" spans="1:21" s="153" customFormat="1" ht="21.75" customHeight="1" x14ac:dyDescent="0.2">
      <c r="A623" s="155"/>
      <c r="B623" s="351" t="str">
        <f>+'11+'!B197:M197</f>
        <v>Иные бюджетные ассигнования</v>
      </c>
      <c r="C623" s="351"/>
      <c r="D623" s="351"/>
      <c r="E623" s="351"/>
      <c r="F623" s="351"/>
      <c r="G623" s="351"/>
      <c r="H623" s="351"/>
      <c r="I623" s="351"/>
      <c r="J623" s="351"/>
      <c r="K623" s="351"/>
      <c r="L623" s="352"/>
      <c r="M623" s="240">
        <f>+'11+'!O197</f>
        <v>10</v>
      </c>
      <c r="N623" s="240">
        <f>+'11+'!P197</f>
        <v>6</v>
      </c>
      <c r="O623" s="240" t="str">
        <f>+'11+'!Q197</f>
        <v>0140100019</v>
      </c>
      <c r="P623" s="240" t="str">
        <f>+'11+'!R197</f>
        <v>800</v>
      </c>
      <c r="Q623" s="353"/>
      <c r="R623" s="354"/>
      <c r="S623" s="397">
        <f>+'11+'!U197</f>
        <v>40</v>
      </c>
      <c r="T623" s="399">
        <f>+'11+'!V197</f>
        <v>0</v>
      </c>
      <c r="U623" s="257">
        <f t="shared" si="10"/>
        <v>0</v>
      </c>
    </row>
    <row r="624" spans="1:21" s="153" customFormat="1" ht="21.75" customHeight="1" x14ac:dyDescent="0.2">
      <c r="A624" s="155"/>
      <c r="B624" s="351" t="str">
        <f>+'11+'!B198:M198</f>
        <v>Уплата налогов, сборов и иных платежей</v>
      </c>
      <c r="C624" s="351"/>
      <c r="D624" s="351"/>
      <c r="E624" s="351"/>
      <c r="F624" s="351"/>
      <c r="G624" s="351"/>
      <c r="H624" s="351"/>
      <c r="I624" s="351"/>
      <c r="J624" s="351"/>
      <c r="K624" s="351"/>
      <c r="L624" s="352"/>
      <c r="M624" s="240">
        <f>+'11+'!O198</f>
        <v>10</v>
      </c>
      <c r="N624" s="240">
        <f>+'11+'!P198</f>
        <v>6</v>
      </c>
      <c r="O624" s="240" t="str">
        <f>+'11+'!Q198</f>
        <v>0140100019</v>
      </c>
      <c r="P624" s="240" t="str">
        <f>+'11+'!R198</f>
        <v>850</v>
      </c>
      <c r="Q624" s="353"/>
      <c r="R624" s="354"/>
      <c r="S624" s="397">
        <f>+'11+'!U198</f>
        <v>40</v>
      </c>
      <c r="T624" s="399">
        <f>+'11+'!V198</f>
        <v>0</v>
      </c>
      <c r="U624" s="257">
        <f t="shared" si="10"/>
        <v>0</v>
      </c>
    </row>
    <row r="625" spans="1:21" s="153" customFormat="1" ht="12.75" customHeight="1" x14ac:dyDescent="0.2">
      <c r="A625" s="155"/>
      <c r="B625" s="351" t="str">
        <f>+'11+'!B199:M199</f>
        <v>Уплата налога на имущество организаций и земельного налога</v>
      </c>
      <c r="C625" s="351"/>
      <c r="D625" s="351"/>
      <c r="E625" s="351"/>
      <c r="F625" s="351"/>
      <c r="G625" s="351"/>
      <c r="H625" s="351"/>
      <c r="I625" s="351"/>
      <c r="J625" s="351"/>
      <c r="K625" s="351"/>
      <c r="L625" s="352"/>
      <c r="M625" s="240">
        <f>+'11+'!O199</f>
        <v>10</v>
      </c>
      <c r="N625" s="240">
        <f>+'11+'!P199</f>
        <v>6</v>
      </c>
      <c r="O625" s="240" t="str">
        <f>+'11+'!Q199</f>
        <v>0140100019</v>
      </c>
      <c r="P625" s="240" t="str">
        <f>+'11+'!R199</f>
        <v>851</v>
      </c>
      <c r="Q625" s="353"/>
      <c r="R625" s="354"/>
      <c r="S625" s="397">
        <f>+'11+'!U199</f>
        <v>35</v>
      </c>
      <c r="T625" s="399">
        <f>+'11+'!V199</f>
        <v>0</v>
      </c>
      <c r="U625" s="257">
        <f t="shared" si="10"/>
        <v>0</v>
      </c>
    </row>
    <row r="626" spans="1:21" s="153" customFormat="1" ht="12.75" customHeight="1" x14ac:dyDescent="0.2">
      <c r="A626" s="155"/>
      <c r="B626" s="351" t="str">
        <f>+'11+'!B200:M200</f>
        <v>Уплата прочих налогов, сборов</v>
      </c>
      <c r="C626" s="351"/>
      <c r="D626" s="351"/>
      <c r="E626" s="351"/>
      <c r="F626" s="351"/>
      <c r="G626" s="351"/>
      <c r="H626" s="351"/>
      <c r="I626" s="351"/>
      <c r="J626" s="351"/>
      <c r="K626" s="351"/>
      <c r="L626" s="352"/>
      <c r="M626" s="240">
        <f>+'11+'!O200</f>
        <v>10</v>
      </c>
      <c r="N626" s="240">
        <f>+'11+'!P200</f>
        <v>6</v>
      </c>
      <c r="O626" s="240" t="str">
        <f>+'11+'!Q200</f>
        <v>0140100019</v>
      </c>
      <c r="P626" s="240" t="str">
        <f>+'11+'!R200</f>
        <v>852</v>
      </c>
      <c r="Q626" s="353"/>
      <c r="R626" s="354"/>
      <c r="S626" s="397">
        <f>+'11+'!U200</f>
        <v>5</v>
      </c>
      <c r="T626" s="399">
        <f>+'11+'!V200</f>
        <v>0</v>
      </c>
      <c r="U626" s="257">
        <f t="shared" si="10"/>
        <v>0</v>
      </c>
    </row>
    <row r="627" spans="1:21" s="153" customFormat="1" ht="12.75" customHeight="1" x14ac:dyDescent="0.2">
      <c r="A627" s="155"/>
      <c r="B627" s="351" t="str">
        <f>+'11+'!B201:M201</f>
        <v>Муниципальная программа "Социальная поддержка граждан в Овюрском кожууне"</v>
      </c>
      <c r="C627" s="351"/>
      <c r="D627" s="351"/>
      <c r="E627" s="351"/>
      <c r="F627" s="351"/>
      <c r="G627" s="351"/>
      <c r="H627" s="351"/>
      <c r="I627" s="351"/>
      <c r="J627" s="351"/>
      <c r="K627" s="351"/>
      <c r="L627" s="352"/>
      <c r="M627" s="240">
        <f>+'11+'!O201</f>
        <v>10</v>
      </c>
      <c r="N627" s="240">
        <f>+'11+'!P201</f>
        <v>6</v>
      </c>
      <c r="O627" s="240" t="str">
        <f>+'11+'!Q201</f>
        <v>0100000000</v>
      </c>
      <c r="P627" s="240">
        <f>+'11+'!R201</f>
        <v>0</v>
      </c>
      <c r="Q627" s="353"/>
      <c r="R627" s="354"/>
      <c r="S627" s="397">
        <f>+'11+'!U201</f>
        <v>462</v>
      </c>
      <c r="T627" s="399">
        <f>+'11+'!V201</f>
        <v>101.89671</v>
      </c>
      <c r="U627" s="257">
        <f t="shared" si="10"/>
        <v>22.055564935064933</v>
      </c>
    </row>
    <row r="628" spans="1:21" s="153" customFormat="1" ht="21.75" customHeight="1" x14ac:dyDescent="0.2">
      <c r="A628" s="155"/>
      <c r="B628" s="351" t="str">
        <f>+'11+'!B202:M202</f>
        <v>Подпрограмма "Обеспечение реализации муниципальной программы и прочие мероприятия"</v>
      </c>
      <c r="C628" s="351"/>
      <c r="D628" s="351"/>
      <c r="E628" s="351"/>
      <c r="F628" s="351"/>
      <c r="G628" s="351"/>
      <c r="H628" s="351"/>
      <c r="I628" s="351"/>
      <c r="J628" s="351"/>
      <c r="K628" s="351"/>
      <c r="L628" s="352"/>
      <c r="M628" s="240">
        <f>+'11+'!O202</f>
        <v>10</v>
      </c>
      <c r="N628" s="240">
        <f>+'11+'!P202</f>
        <v>6</v>
      </c>
      <c r="O628" s="240" t="str">
        <f>+'11+'!Q202</f>
        <v>0140000000</v>
      </c>
      <c r="P628" s="240">
        <f>+'11+'!R202</f>
        <v>0</v>
      </c>
      <c r="Q628" s="353"/>
      <c r="R628" s="354"/>
      <c r="S628" s="397">
        <f>+'11+'!U202</f>
        <v>462</v>
      </c>
      <c r="T628" s="399">
        <f>+'11+'!V202</f>
        <v>101.89671</v>
      </c>
      <c r="U628" s="257">
        <f t="shared" si="10"/>
        <v>22.055564935064933</v>
      </c>
    </row>
    <row r="629" spans="1:21" s="153" customFormat="1" ht="12.75" customHeight="1" x14ac:dyDescent="0.2">
      <c r="A629" s="155"/>
      <c r="B629" s="351" t="str">
        <f>+'11+'!B203:M203</f>
        <v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v>
      </c>
      <c r="C629" s="351"/>
      <c r="D629" s="351"/>
      <c r="E629" s="351"/>
      <c r="F629" s="351"/>
      <c r="G629" s="351"/>
      <c r="H629" s="351"/>
      <c r="I629" s="351"/>
      <c r="J629" s="351"/>
      <c r="K629" s="351"/>
      <c r="L629" s="352"/>
      <c r="M629" s="240">
        <f>+'11+'!O203</f>
        <v>10</v>
      </c>
      <c r="N629" s="240">
        <f>+'11+'!P203</f>
        <v>6</v>
      </c>
      <c r="O629" s="240" t="str">
        <f>+'11+'!Q203</f>
        <v>0140276040</v>
      </c>
      <c r="P629" s="240">
        <f>+'11+'!R203</f>
        <v>0</v>
      </c>
      <c r="Q629" s="353"/>
      <c r="R629" s="354"/>
      <c r="S629" s="397">
        <f>+'11+'!U203</f>
        <v>462</v>
      </c>
      <c r="T629" s="399">
        <f>+'11+'!V203</f>
        <v>101.89671</v>
      </c>
      <c r="U629" s="257">
        <f t="shared" si="10"/>
        <v>22.055564935064933</v>
      </c>
    </row>
    <row r="630" spans="1:21" s="153" customFormat="1" ht="21.75" customHeight="1" x14ac:dyDescent="0.2">
      <c r="A630" s="155"/>
      <c r="B630" s="351" t="str">
        <f>+'11+'!B204:M204</f>
        <v>Закупка товаров, работ и услуг для обеспечения государственных (муниципальных) нужд</v>
      </c>
      <c r="C630" s="351"/>
      <c r="D630" s="351"/>
      <c r="E630" s="351"/>
      <c r="F630" s="351"/>
      <c r="G630" s="351"/>
      <c r="H630" s="351"/>
      <c r="I630" s="351"/>
      <c r="J630" s="351"/>
      <c r="K630" s="351"/>
      <c r="L630" s="352"/>
      <c r="M630" s="240">
        <f>+'11+'!O204</f>
        <v>10</v>
      </c>
      <c r="N630" s="240">
        <f>+'11+'!P204</f>
        <v>6</v>
      </c>
      <c r="O630" s="240" t="str">
        <f>+'11+'!Q204</f>
        <v>0140276040</v>
      </c>
      <c r="P630" s="240" t="str">
        <f>+'11+'!R204</f>
        <v>200</v>
      </c>
      <c r="Q630" s="353"/>
      <c r="R630" s="354"/>
      <c r="S630" s="397">
        <f>+'11+'!U204</f>
        <v>462</v>
      </c>
      <c r="T630" s="399">
        <f>+'11+'!V204</f>
        <v>101.89671</v>
      </c>
      <c r="U630" s="257">
        <f t="shared" si="10"/>
        <v>22.055564935064933</v>
      </c>
    </row>
    <row r="631" spans="1:21" s="153" customFormat="1" ht="21.75" customHeight="1" x14ac:dyDescent="0.2">
      <c r="A631" s="155"/>
      <c r="B631" s="351" t="str">
        <f>+'11+'!B205:M205</f>
        <v>Иные закупки товаров, работ и услуг для обеспечения государственных (муниципальных) нужд</v>
      </c>
      <c r="C631" s="351"/>
      <c r="D631" s="351"/>
      <c r="E631" s="351"/>
      <c r="F631" s="351"/>
      <c r="G631" s="351"/>
      <c r="H631" s="351"/>
      <c r="I631" s="351"/>
      <c r="J631" s="351"/>
      <c r="K631" s="351"/>
      <c r="L631" s="352"/>
      <c r="M631" s="240">
        <f>+'11+'!O205</f>
        <v>10</v>
      </c>
      <c r="N631" s="240">
        <f>+'11+'!P205</f>
        <v>6</v>
      </c>
      <c r="O631" s="240" t="str">
        <f>+'11+'!Q205</f>
        <v>0140276040</v>
      </c>
      <c r="P631" s="240" t="str">
        <f>+'11+'!R205</f>
        <v>240</v>
      </c>
      <c r="Q631" s="353"/>
      <c r="R631" s="354"/>
      <c r="S631" s="397">
        <f>+'11+'!U205</f>
        <v>462</v>
      </c>
      <c r="T631" s="399">
        <f>+'11+'!V205</f>
        <v>101.89671</v>
      </c>
      <c r="U631" s="257">
        <f t="shared" si="10"/>
        <v>22.055564935064933</v>
      </c>
    </row>
    <row r="632" spans="1:21" s="153" customFormat="1" ht="32.25" customHeight="1" x14ac:dyDescent="0.2">
      <c r="A632" s="155"/>
      <c r="B632" s="351" t="str">
        <f>+'11+'!B206:M206</f>
        <v>Закупка товаров, работ, услуг в сфере информационно-коммуникационных технологий</v>
      </c>
      <c r="C632" s="351"/>
      <c r="D632" s="351"/>
      <c r="E632" s="351"/>
      <c r="F632" s="351"/>
      <c r="G632" s="351"/>
      <c r="H632" s="351"/>
      <c r="I632" s="351"/>
      <c r="J632" s="351"/>
      <c r="K632" s="351"/>
      <c r="L632" s="352"/>
      <c r="M632" s="240">
        <f>+'11+'!O206</f>
        <v>10</v>
      </c>
      <c r="N632" s="240">
        <f>+'11+'!P206</f>
        <v>6</v>
      </c>
      <c r="O632" s="240" t="str">
        <f>+'11+'!Q206</f>
        <v>0140276040</v>
      </c>
      <c r="P632" s="240" t="str">
        <f>+'11+'!R206</f>
        <v>242</v>
      </c>
      <c r="Q632" s="353"/>
      <c r="R632" s="354"/>
      <c r="S632" s="397">
        <f>+'11+'!U206</f>
        <v>38</v>
      </c>
      <c r="T632" s="399">
        <f>+'11+'!V206</f>
        <v>0</v>
      </c>
      <c r="U632" s="257">
        <f t="shared" si="10"/>
        <v>0</v>
      </c>
    </row>
    <row r="633" spans="1:21" s="153" customFormat="1" ht="21.75" customHeight="1" x14ac:dyDescent="0.2">
      <c r="A633" s="155"/>
      <c r="B633" s="351" t="str">
        <f>+'11+'!B207:M207</f>
        <v>Прочая закупка товаров, работ и услуг</v>
      </c>
      <c r="C633" s="351"/>
      <c r="D633" s="351"/>
      <c r="E633" s="351"/>
      <c r="F633" s="351"/>
      <c r="G633" s="351"/>
      <c r="H633" s="351"/>
      <c r="I633" s="351"/>
      <c r="J633" s="351"/>
      <c r="K633" s="351"/>
      <c r="L633" s="352"/>
      <c r="M633" s="240">
        <f>+'11+'!O207</f>
        <v>10</v>
      </c>
      <c r="N633" s="240">
        <f>+'11+'!P207</f>
        <v>6</v>
      </c>
      <c r="O633" s="240" t="str">
        <f>+'11+'!Q207</f>
        <v>0140276040</v>
      </c>
      <c r="P633" s="240" t="str">
        <f>+'11+'!R207</f>
        <v>244</v>
      </c>
      <c r="Q633" s="353"/>
      <c r="R633" s="354"/>
      <c r="S633" s="397">
        <f>+'11+'!U207</f>
        <v>424</v>
      </c>
      <c r="T633" s="399">
        <f>+'11+'!V207</f>
        <v>101.89671</v>
      </c>
      <c r="U633" s="257">
        <f t="shared" si="10"/>
        <v>24.032242924528301</v>
      </c>
    </row>
    <row r="634" spans="1:21" s="153" customFormat="1" ht="21.75" customHeight="1" x14ac:dyDescent="0.2">
      <c r="A634" s="155"/>
      <c r="B634" s="351" t="str">
        <f>+'11+'!B637:M637</f>
        <v>ФИЗИЧЕСКАЯ КУЛЬТУРА И СПОРТ</v>
      </c>
      <c r="C634" s="351"/>
      <c r="D634" s="351"/>
      <c r="E634" s="351"/>
      <c r="F634" s="351"/>
      <c r="G634" s="351"/>
      <c r="H634" s="351"/>
      <c r="I634" s="351"/>
      <c r="J634" s="351"/>
      <c r="K634" s="351"/>
      <c r="L634" s="352"/>
      <c r="M634" s="240">
        <f>+'11+'!O637</f>
        <v>11</v>
      </c>
      <c r="N634" s="240">
        <f>+'11+'!P637</f>
        <v>0</v>
      </c>
      <c r="O634" s="240">
        <f>+'11+'!Q637</f>
        <v>0</v>
      </c>
      <c r="P634" s="240">
        <f>+'11+'!R637</f>
        <v>0</v>
      </c>
      <c r="Q634" s="353"/>
      <c r="R634" s="354"/>
      <c r="S634" s="397">
        <f>+'11+'!U637</f>
        <v>1059</v>
      </c>
      <c r="T634" s="399">
        <f>+'11+'!V637</f>
        <v>114.5</v>
      </c>
      <c r="U634" s="257">
        <f t="shared" si="10"/>
        <v>10.812086874409822</v>
      </c>
    </row>
    <row r="635" spans="1:21" s="153" customFormat="1" ht="21.75" customHeight="1" x14ac:dyDescent="0.2">
      <c r="A635" s="155"/>
      <c r="B635" s="351" t="str">
        <f>+'11+'!B638:M638</f>
        <v>Другие вопросы в области физической культуры и спорта</v>
      </c>
      <c r="C635" s="351"/>
      <c r="D635" s="351"/>
      <c r="E635" s="351"/>
      <c r="F635" s="351"/>
      <c r="G635" s="351"/>
      <c r="H635" s="351"/>
      <c r="I635" s="351"/>
      <c r="J635" s="351"/>
      <c r="K635" s="351"/>
      <c r="L635" s="352"/>
      <c r="M635" s="240">
        <f>+'11+'!O638</f>
        <v>11</v>
      </c>
      <c r="N635" s="240">
        <f>+'11+'!P638</f>
        <v>5</v>
      </c>
      <c r="O635" s="240">
        <f>+'11+'!Q638</f>
        <v>0</v>
      </c>
      <c r="P635" s="240">
        <f>+'11+'!R638</f>
        <v>0</v>
      </c>
      <c r="Q635" s="353"/>
      <c r="R635" s="354"/>
      <c r="S635" s="397">
        <f>+'11+'!U638</f>
        <v>1059</v>
      </c>
      <c r="T635" s="399">
        <f>+'11+'!V638</f>
        <v>114.5</v>
      </c>
      <c r="U635" s="257">
        <f t="shared" si="10"/>
        <v>10.812086874409822</v>
      </c>
    </row>
    <row r="636" spans="1:21" s="153" customFormat="1" ht="12.75" customHeight="1" x14ac:dyDescent="0.2">
      <c r="A636" s="155"/>
      <c r="B636" s="351" t="str">
        <f>+'11+'!B639:M639</f>
        <v>Муниципальная программа "Совершенствование молодежной политики  и развитие физической культуры и спорта Овюрского кожууна на 2016-2018 годы"</v>
      </c>
      <c r="C636" s="351"/>
      <c r="D636" s="351"/>
      <c r="E636" s="351"/>
      <c r="F636" s="351"/>
      <c r="G636" s="351"/>
      <c r="H636" s="351"/>
      <c r="I636" s="351"/>
      <c r="J636" s="351"/>
      <c r="K636" s="351"/>
      <c r="L636" s="352"/>
      <c r="M636" s="240">
        <f>+'11+'!O639</f>
        <v>11</v>
      </c>
      <c r="N636" s="240">
        <f>+'11+'!P639</f>
        <v>5</v>
      </c>
      <c r="O636" s="240" t="str">
        <f>+'11+'!Q639</f>
        <v>0500000000</v>
      </c>
      <c r="P636" s="240">
        <f>+'11+'!R639</f>
        <v>0</v>
      </c>
      <c r="Q636" s="353"/>
      <c r="R636" s="354"/>
      <c r="S636" s="397">
        <f>+'11+'!U639</f>
        <v>73</v>
      </c>
      <c r="T636" s="399">
        <f>+'11+'!V639</f>
        <v>0</v>
      </c>
      <c r="U636" s="257">
        <f t="shared" si="10"/>
        <v>0</v>
      </c>
    </row>
    <row r="637" spans="1:21" s="153" customFormat="1" ht="12.75" customHeight="1" x14ac:dyDescent="0.2">
      <c r="A637" s="155"/>
      <c r="B637" s="351" t="str">
        <f>+'11+'!B640:M640</f>
        <v>Подпрограмма "Молодежная политика Овюрского кожууна"</v>
      </c>
      <c r="C637" s="351"/>
      <c r="D637" s="351"/>
      <c r="E637" s="351"/>
      <c r="F637" s="351"/>
      <c r="G637" s="351"/>
      <c r="H637" s="351"/>
      <c r="I637" s="351"/>
      <c r="J637" s="351"/>
      <c r="K637" s="351"/>
      <c r="L637" s="352"/>
      <c r="M637" s="240">
        <f>+'11+'!O640</f>
        <v>11</v>
      </c>
      <c r="N637" s="240">
        <f>+'11+'!P640</f>
        <v>5</v>
      </c>
      <c r="O637" s="240" t="str">
        <f>+'11+'!Q640</f>
        <v>0510000000</v>
      </c>
      <c r="P637" s="240">
        <f>+'11+'!R640</f>
        <v>0</v>
      </c>
      <c r="Q637" s="359"/>
      <c r="R637" s="360"/>
      <c r="S637" s="397">
        <f>+'11+'!U640</f>
        <v>73</v>
      </c>
      <c r="T637" s="399">
        <f>+'11+'!V640</f>
        <v>0</v>
      </c>
      <c r="U637" s="257">
        <f t="shared" si="10"/>
        <v>0</v>
      </c>
    </row>
    <row r="638" spans="1:21" s="153" customFormat="1" ht="20.25" customHeight="1" x14ac:dyDescent="0.25">
      <c r="A638" s="155"/>
      <c r="B638" s="351" t="str">
        <f>+'11+'!B641:M641</f>
        <v>Мероприятия в области поддержки молодых талантов</v>
      </c>
      <c r="C638" s="351"/>
      <c r="D638" s="351"/>
      <c r="E638" s="351"/>
      <c r="F638" s="351"/>
      <c r="G638" s="351"/>
      <c r="H638" s="351"/>
      <c r="I638" s="351"/>
      <c r="J638" s="351"/>
      <c r="K638" s="351"/>
      <c r="L638" s="352"/>
      <c r="M638" s="240">
        <f>+'11+'!O641</f>
        <v>11</v>
      </c>
      <c r="N638" s="240">
        <f>+'11+'!P641</f>
        <v>5</v>
      </c>
      <c r="O638" s="240" t="str">
        <f>+'11+'!Q641</f>
        <v>0510107020</v>
      </c>
      <c r="P638" s="240">
        <f>+'11+'!R641</f>
        <v>0</v>
      </c>
      <c r="Q638" s="355"/>
      <c r="R638" s="356"/>
      <c r="S638" s="397">
        <f>+'11+'!U641</f>
        <v>73</v>
      </c>
      <c r="T638" s="399">
        <f>+'11+'!V641</f>
        <v>0</v>
      </c>
      <c r="U638" s="257">
        <f t="shared" si="10"/>
        <v>0</v>
      </c>
    </row>
    <row r="639" spans="1:21" s="153" customFormat="1" ht="32.25" customHeight="1" x14ac:dyDescent="0.2">
      <c r="A639" s="155"/>
      <c r="B639" s="351" t="str">
        <f>+'11+'!B642:M642</f>
        <v>Закупка товаров, работ и услуг для обеспечения государственных (муниципальных) нужд</v>
      </c>
      <c r="C639" s="351"/>
      <c r="D639" s="351"/>
      <c r="E639" s="351"/>
      <c r="F639" s="351"/>
      <c r="G639" s="351"/>
      <c r="H639" s="351"/>
      <c r="I639" s="351"/>
      <c r="J639" s="351"/>
      <c r="K639" s="351"/>
      <c r="L639" s="352"/>
      <c r="M639" s="240">
        <f>+'11+'!O642</f>
        <v>11</v>
      </c>
      <c r="N639" s="240">
        <f>+'11+'!P642</f>
        <v>5</v>
      </c>
      <c r="O639" s="240" t="str">
        <f>+'11+'!Q642</f>
        <v>0510107020</v>
      </c>
      <c r="P639" s="240" t="str">
        <f>+'11+'!R642</f>
        <v>200</v>
      </c>
      <c r="Q639" s="353"/>
      <c r="R639" s="354"/>
      <c r="S639" s="397">
        <f>+'11+'!U642</f>
        <v>73</v>
      </c>
      <c r="T639" s="399">
        <f>+'11+'!V642</f>
        <v>0</v>
      </c>
      <c r="U639" s="257">
        <f t="shared" si="10"/>
        <v>0</v>
      </c>
    </row>
    <row r="640" spans="1:21" s="153" customFormat="1" ht="12.75" customHeight="1" x14ac:dyDescent="0.2">
      <c r="A640" s="155"/>
      <c r="B640" s="351" t="str">
        <f>+'11+'!B643:M643</f>
        <v>Иные закупки товаров, работ и услуг для обеспечения государственных (муниципальных) нужд</v>
      </c>
      <c r="C640" s="351"/>
      <c r="D640" s="351"/>
      <c r="E640" s="351"/>
      <c r="F640" s="351"/>
      <c r="G640" s="351"/>
      <c r="H640" s="351"/>
      <c r="I640" s="351"/>
      <c r="J640" s="351"/>
      <c r="K640" s="351"/>
      <c r="L640" s="352"/>
      <c r="M640" s="240">
        <f>+'11+'!O643</f>
        <v>11</v>
      </c>
      <c r="N640" s="240">
        <f>+'11+'!P643</f>
        <v>5</v>
      </c>
      <c r="O640" s="240" t="str">
        <f>+'11+'!Q643</f>
        <v>0510107020</v>
      </c>
      <c r="P640" s="240" t="str">
        <f>+'11+'!R643</f>
        <v>240</v>
      </c>
      <c r="Q640" s="353"/>
      <c r="R640" s="354"/>
      <c r="S640" s="397">
        <f>+'11+'!U643</f>
        <v>73</v>
      </c>
      <c r="T640" s="399">
        <f>+'11+'!V643</f>
        <v>0</v>
      </c>
      <c r="U640" s="257">
        <f t="shared" si="10"/>
        <v>0</v>
      </c>
    </row>
    <row r="641" spans="1:21" s="153" customFormat="1" ht="12.75" customHeight="1" x14ac:dyDescent="0.2">
      <c r="A641" s="155"/>
      <c r="B641" s="351" t="str">
        <f>+'11+'!B644:M644</f>
        <v>Прочая закупка товаров, работ и услуг</v>
      </c>
      <c r="C641" s="351"/>
      <c r="D641" s="351"/>
      <c r="E641" s="351"/>
      <c r="F641" s="351"/>
      <c r="G641" s="351"/>
      <c r="H641" s="351"/>
      <c r="I641" s="351"/>
      <c r="J641" s="351"/>
      <c r="K641" s="351"/>
      <c r="L641" s="352"/>
      <c r="M641" s="240">
        <f>+'11+'!O644</f>
        <v>11</v>
      </c>
      <c r="N641" s="240">
        <f>+'11+'!P644</f>
        <v>5</v>
      </c>
      <c r="O641" s="240" t="str">
        <f>+'11+'!Q644</f>
        <v>0510107020</v>
      </c>
      <c r="P641" s="240" t="str">
        <f>+'11+'!R644</f>
        <v>244</v>
      </c>
      <c r="Q641" s="353"/>
      <c r="R641" s="354"/>
      <c r="S641" s="397">
        <f>+'11+'!U644</f>
        <v>73</v>
      </c>
      <c r="T641" s="399">
        <f>+'11+'!V644</f>
        <v>0</v>
      </c>
      <c r="U641" s="257">
        <f t="shared" si="10"/>
        <v>0</v>
      </c>
    </row>
    <row r="642" spans="1:21" s="153" customFormat="1" ht="21.75" customHeight="1" x14ac:dyDescent="0.2">
      <c r="A642" s="155"/>
      <c r="B642" s="351" t="str">
        <f>+'11+'!B645:M645</f>
        <v>Муниципальная программа "Совершенствование молодежной политики  и развитие физической культуры и спорта Овюрского кожууна на 2016-2018 годы"</v>
      </c>
      <c r="C642" s="351"/>
      <c r="D642" s="351"/>
      <c r="E642" s="351"/>
      <c r="F642" s="351"/>
      <c r="G642" s="351"/>
      <c r="H642" s="351"/>
      <c r="I642" s="351"/>
      <c r="J642" s="351"/>
      <c r="K642" s="351"/>
      <c r="L642" s="352"/>
      <c r="M642" s="240">
        <f>+'11+'!O645</f>
        <v>11</v>
      </c>
      <c r="N642" s="240">
        <f>+'11+'!P645</f>
        <v>5</v>
      </c>
      <c r="O642" s="240" t="str">
        <f>+'11+'!Q645</f>
        <v>0500000000</v>
      </c>
      <c r="P642" s="240">
        <f>+'11+'!R645</f>
        <v>0</v>
      </c>
      <c r="Q642" s="353"/>
      <c r="R642" s="354"/>
      <c r="S642" s="397">
        <f>+'11+'!U645</f>
        <v>986</v>
      </c>
      <c r="T642" s="399">
        <f>+'11+'!V645</f>
        <v>114.5</v>
      </c>
      <c r="U642" s="257">
        <f t="shared" si="10"/>
        <v>11.612576064908723</v>
      </c>
    </row>
    <row r="643" spans="1:21" s="153" customFormat="1" ht="21.75" customHeight="1" x14ac:dyDescent="0.2">
      <c r="A643" s="155"/>
      <c r="B643" s="351" t="str">
        <f>+'11+'!B646:M646</f>
        <v>подпрограмма "Развитие физической культуры и спорта"</v>
      </c>
      <c r="C643" s="351"/>
      <c r="D643" s="351"/>
      <c r="E643" s="351"/>
      <c r="F643" s="351"/>
      <c r="G643" s="351"/>
      <c r="H643" s="351"/>
      <c r="I643" s="351"/>
      <c r="J643" s="351"/>
      <c r="K643" s="351"/>
      <c r="L643" s="352"/>
      <c r="M643" s="240">
        <f>+'11+'!O646</f>
        <v>11</v>
      </c>
      <c r="N643" s="240">
        <f>+'11+'!P646</f>
        <v>5</v>
      </c>
      <c r="O643" s="240" t="str">
        <f>+'11+'!Q646</f>
        <v>0520000000</v>
      </c>
      <c r="P643" s="240">
        <f>+'11+'!R646</f>
        <v>0</v>
      </c>
      <c r="Q643" s="353"/>
      <c r="R643" s="354"/>
      <c r="S643" s="397">
        <f>+'11+'!U646</f>
        <v>986</v>
      </c>
      <c r="T643" s="399">
        <f>+'11+'!V646</f>
        <v>114.5</v>
      </c>
      <c r="U643" s="257">
        <f t="shared" si="10"/>
        <v>11.612576064908723</v>
      </c>
    </row>
    <row r="644" spans="1:21" s="153" customFormat="1" ht="12.75" customHeight="1" x14ac:dyDescent="0.2">
      <c r="A644" s="155"/>
      <c r="B644" s="351" t="str">
        <f>+'11+'!B647:M647</f>
        <v>Мероприятия в области поддержки молодых талантов</v>
      </c>
      <c r="C644" s="351"/>
      <c r="D644" s="351"/>
      <c r="E644" s="351"/>
      <c r="F644" s="351"/>
      <c r="G644" s="351"/>
      <c r="H644" s="351"/>
      <c r="I644" s="351"/>
      <c r="J644" s="351"/>
      <c r="K644" s="351"/>
      <c r="L644" s="352"/>
      <c r="M644" s="240">
        <f>+'11+'!O647</f>
        <v>11</v>
      </c>
      <c r="N644" s="240">
        <f>+'11+'!P647</f>
        <v>5</v>
      </c>
      <c r="O644" s="240" t="str">
        <f>+'11+'!Q647</f>
        <v>0520107250</v>
      </c>
      <c r="P644" s="240">
        <f>+'11+'!R647</f>
        <v>0</v>
      </c>
      <c r="Q644" s="353"/>
      <c r="R644" s="354"/>
      <c r="S644" s="397">
        <f>+'11+'!U647</f>
        <v>986</v>
      </c>
      <c r="T644" s="399">
        <f>+'11+'!V647</f>
        <v>114.5</v>
      </c>
      <c r="U644" s="257">
        <f t="shared" si="10"/>
        <v>11.612576064908723</v>
      </c>
    </row>
    <row r="645" spans="1:21" s="153" customFormat="1" ht="32.25" customHeight="1" x14ac:dyDescent="0.2">
      <c r="A645" s="155"/>
      <c r="B645" s="351" t="str">
        <f>+'11+'!B648:M648</f>
        <v>Закупка товаров, работ и услуг для обеспечения государственных (муниципальных) нужд</v>
      </c>
      <c r="C645" s="351"/>
      <c r="D645" s="351"/>
      <c r="E645" s="351"/>
      <c r="F645" s="351"/>
      <c r="G645" s="351"/>
      <c r="H645" s="351"/>
      <c r="I645" s="351"/>
      <c r="J645" s="351"/>
      <c r="K645" s="351"/>
      <c r="L645" s="352"/>
      <c r="M645" s="240">
        <f>+'11+'!O648</f>
        <v>11</v>
      </c>
      <c r="N645" s="240">
        <f>+'11+'!P648</f>
        <v>5</v>
      </c>
      <c r="O645" s="240" t="str">
        <f>+'11+'!Q648</f>
        <v>0520107250</v>
      </c>
      <c r="P645" s="240" t="str">
        <f>+'11+'!R648</f>
        <v>200</v>
      </c>
      <c r="Q645" s="353"/>
      <c r="R645" s="354"/>
      <c r="S645" s="397">
        <f>+'11+'!U648</f>
        <v>986</v>
      </c>
      <c r="T645" s="399">
        <f>+'11+'!V648</f>
        <v>114.5</v>
      </c>
      <c r="U645" s="257">
        <f t="shared" si="10"/>
        <v>11.612576064908723</v>
      </c>
    </row>
    <row r="646" spans="1:21" s="153" customFormat="1" ht="12.75" customHeight="1" x14ac:dyDescent="0.2">
      <c r="A646" s="155"/>
      <c r="B646" s="351" t="str">
        <f>+'11+'!B649:M649</f>
        <v>Иные закупки товаров, работ и услуг для обеспечения государственных (муниципальных) нужд</v>
      </c>
      <c r="C646" s="351"/>
      <c r="D646" s="351"/>
      <c r="E646" s="351"/>
      <c r="F646" s="351"/>
      <c r="G646" s="351"/>
      <c r="H646" s="351"/>
      <c r="I646" s="351"/>
      <c r="J646" s="351"/>
      <c r="K646" s="351"/>
      <c r="L646" s="352"/>
      <c r="M646" s="240">
        <f>+'11+'!O649</f>
        <v>11</v>
      </c>
      <c r="N646" s="240">
        <f>+'11+'!P649</f>
        <v>5</v>
      </c>
      <c r="O646" s="240" t="str">
        <f>+'11+'!Q649</f>
        <v>0520107250</v>
      </c>
      <c r="P646" s="240" t="str">
        <f>+'11+'!R649</f>
        <v>240</v>
      </c>
      <c r="Q646" s="353"/>
      <c r="R646" s="354"/>
      <c r="S646" s="397">
        <f>+'11+'!U649</f>
        <v>986</v>
      </c>
      <c r="T646" s="399">
        <f>+'11+'!V649</f>
        <v>114.5</v>
      </c>
      <c r="U646" s="257">
        <f t="shared" si="10"/>
        <v>11.612576064908723</v>
      </c>
    </row>
    <row r="647" spans="1:21" s="153" customFormat="1" ht="12.75" customHeight="1" x14ac:dyDescent="0.2">
      <c r="A647" s="155"/>
      <c r="B647" s="351" t="str">
        <f>+'11+'!B650:M650</f>
        <v>Прочая закупка товаров, работ и услуг</v>
      </c>
      <c r="C647" s="351"/>
      <c r="D647" s="351"/>
      <c r="E647" s="351"/>
      <c r="F647" s="351"/>
      <c r="G647" s="351"/>
      <c r="H647" s="351"/>
      <c r="I647" s="351"/>
      <c r="J647" s="351"/>
      <c r="K647" s="351"/>
      <c r="L647" s="352"/>
      <c r="M647" s="240">
        <f>+'11+'!O650</f>
        <v>11</v>
      </c>
      <c r="N647" s="240">
        <f>+'11+'!P650</f>
        <v>5</v>
      </c>
      <c r="O647" s="240" t="str">
        <f>+'11+'!Q650</f>
        <v>0520107250</v>
      </c>
      <c r="P647" s="240" t="str">
        <f>+'11+'!R650</f>
        <v>244</v>
      </c>
      <c r="Q647" s="353"/>
      <c r="R647" s="354"/>
      <c r="S647" s="397">
        <f>+'11+'!U650</f>
        <v>986</v>
      </c>
      <c r="T647" s="399">
        <f>+'11+'!V650</f>
        <v>114.5</v>
      </c>
      <c r="U647" s="257">
        <f t="shared" si="10"/>
        <v>11.612576064908723</v>
      </c>
    </row>
    <row r="648" spans="1:21" s="153" customFormat="1" ht="21.75" customHeight="1" x14ac:dyDescent="0.2">
      <c r="A648" s="155"/>
      <c r="B648" s="351" t="str">
        <f>+'11+'!B651:M651</f>
        <v>СРЕДСТВА МАССОВОЙ ИНФОРМАЦИИ</v>
      </c>
      <c r="C648" s="351"/>
      <c r="D648" s="351"/>
      <c r="E648" s="351"/>
      <c r="F648" s="351"/>
      <c r="G648" s="351"/>
      <c r="H648" s="351"/>
      <c r="I648" s="351"/>
      <c r="J648" s="351"/>
      <c r="K648" s="351"/>
      <c r="L648" s="352"/>
      <c r="M648" s="240">
        <f>+'11+'!O651</f>
        <v>12</v>
      </c>
      <c r="N648" s="240">
        <f>+'11+'!P651</f>
        <v>0</v>
      </c>
      <c r="O648" s="240">
        <f>+'11+'!Q651</f>
        <v>0</v>
      </c>
      <c r="P648" s="240">
        <f>+'11+'!R651</f>
        <v>0</v>
      </c>
      <c r="Q648" s="353"/>
      <c r="R648" s="354"/>
      <c r="S648" s="397">
        <f>+'11+'!U651</f>
        <v>140</v>
      </c>
      <c r="T648" s="399">
        <f>+'11+'!V651</f>
        <v>10.5</v>
      </c>
      <c r="U648" s="257">
        <f t="shared" si="10"/>
        <v>7.5</v>
      </c>
    </row>
    <row r="649" spans="1:21" s="153" customFormat="1" ht="21.75" customHeight="1" x14ac:dyDescent="0.2">
      <c r="A649" s="155"/>
      <c r="B649" s="351" t="str">
        <f>+'11+'!B652:M652</f>
        <v>Периодическая печать и издательства</v>
      </c>
      <c r="C649" s="351"/>
      <c r="D649" s="351"/>
      <c r="E649" s="351"/>
      <c r="F649" s="351"/>
      <c r="G649" s="351"/>
      <c r="H649" s="351"/>
      <c r="I649" s="351"/>
      <c r="J649" s="351"/>
      <c r="K649" s="351"/>
      <c r="L649" s="352"/>
      <c r="M649" s="240">
        <f>+'11+'!O652</f>
        <v>12</v>
      </c>
      <c r="N649" s="240">
        <f>+'11+'!P652</f>
        <v>2</v>
      </c>
      <c r="O649" s="240">
        <f>+'11+'!Q652</f>
        <v>0</v>
      </c>
      <c r="P649" s="240">
        <f>+'11+'!R652</f>
        <v>0</v>
      </c>
      <c r="Q649" s="353"/>
      <c r="R649" s="354"/>
      <c r="S649" s="397">
        <f>+'11+'!U652</f>
        <v>140</v>
      </c>
      <c r="T649" s="399">
        <f>+'11+'!V652</f>
        <v>10.5</v>
      </c>
      <c r="U649" s="257">
        <f t="shared" si="10"/>
        <v>7.5</v>
      </c>
    </row>
    <row r="650" spans="1:21" s="153" customFormat="1" ht="12.75" customHeight="1" x14ac:dyDescent="0.2">
      <c r="A650" s="155"/>
      <c r="B650" s="351" t="str">
        <f>+'11+'!B653:M653</f>
        <v>Функционирование Главы муниципального райлна, высшего должностного лица муниципального образования, его заместителей, местных администраций</v>
      </c>
      <c r="C650" s="351"/>
      <c r="D650" s="351"/>
      <c r="E650" s="351"/>
      <c r="F650" s="351"/>
      <c r="G650" s="351"/>
      <c r="H650" s="351"/>
      <c r="I650" s="351"/>
      <c r="J650" s="351"/>
      <c r="K650" s="351"/>
      <c r="L650" s="352"/>
      <c r="M650" s="240">
        <f>+'11+'!O653</f>
        <v>12</v>
      </c>
      <c r="N650" s="240">
        <f>+'11+'!P653</f>
        <v>2</v>
      </c>
      <c r="O650" s="240" t="str">
        <f>+'11+'!Q653</f>
        <v>7800000000</v>
      </c>
      <c r="P650" s="240">
        <f>+'11+'!R653</f>
        <v>0</v>
      </c>
      <c r="Q650" s="353"/>
      <c r="R650" s="354"/>
      <c r="S650" s="397">
        <f>+'11+'!U653</f>
        <v>140</v>
      </c>
      <c r="T650" s="399">
        <f>+'11+'!V653</f>
        <v>10.5</v>
      </c>
      <c r="U650" s="257">
        <f t="shared" si="10"/>
        <v>7.5</v>
      </c>
    </row>
    <row r="651" spans="1:21" s="153" customFormat="1" ht="12.75" customHeight="1" x14ac:dyDescent="0.2">
      <c r="A651" s="155"/>
      <c r="B651" s="351" t="str">
        <f>+'11+'!B654:M654</f>
        <v>Обеспечение деятельности (оказание услуг)  учреждений средств массовой информации</v>
      </c>
      <c r="C651" s="351"/>
      <c r="D651" s="351"/>
      <c r="E651" s="351"/>
      <c r="F651" s="351"/>
      <c r="G651" s="351"/>
      <c r="H651" s="351"/>
      <c r="I651" s="351"/>
      <c r="J651" s="351"/>
      <c r="K651" s="351"/>
      <c r="L651" s="352"/>
      <c r="M651" s="240">
        <f>+'11+'!O654</f>
        <v>12</v>
      </c>
      <c r="N651" s="240">
        <f>+'11+'!P654</f>
        <v>2</v>
      </c>
      <c r="O651" s="240" t="str">
        <f>+'11+'!Q654</f>
        <v>7800040060</v>
      </c>
      <c r="P651" s="240">
        <f>+'11+'!R654</f>
        <v>0</v>
      </c>
      <c r="Q651" s="359"/>
      <c r="R651" s="360"/>
      <c r="S651" s="397">
        <f>+'11+'!U654</f>
        <v>140</v>
      </c>
      <c r="T651" s="399">
        <f>+'11+'!V654</f>
        <v>10.5</v>
      </c>
      <c r="U651" s="257">
        <f t="shared" si="10"/>
        <v>7.5</v>
      </c>
    </row>
    <row r="652" spans="1:21" s="153" customFormat="1" ht="12.75" customHeight="1" x14ac:dyDescent="0.25">
      <c r="A652" s="155"/>
      <c r="B652" s="351" t="str">
        <f>+'11+'!B655:M655</f>
        <v>Закупка товаров, работ и услуг для обеспечения государственных (муниципальных) нужд</v>
      </c>
      <c r="C652" s="351"/>
      <c r="D652" s="351"/>
      <c r="E652" s="351"/>
      <c r="F652" s="351"/>
      <c r="G652" s="351"/>
      <c r="H652" s="351"/>
      <c r="I652" s="351"/>
      <c r="J652" s="351"/>
      <c r="K652" s="351"/>
      <c r="L652" s="352"/>
      <c r="M652" s="240">
        <f>+'11+'!O655</f>
        <v>12</v>
      </c>
      <c r="N652" s="240">
        <f>+'11+'!P655</f>
        <v>2</v>
      </c>
      <c r="O652" s="240" t="str">
        <f>+'11+'!Q655</f>
        <v>7800040060</v>
      </c>
      <c r="P652" s="240" t="str">
        <f>+'11+'!R655</f>
        <v>200</v>
      </c>
      <c r="Q652" s="355"/>
      <c r="R652" s="356"/>
      <c r="S652" s="397">
        <f>+'11+'!U655</f>
        <v>140</v>
      </c>
      <c r="T652" s="399">
        <f>+'11+'!V655</f>
        <v>10.5</v>
      </c>
      <c r="U652" s="257">
        <f t="shared" si="10"/>
        <v>7.5</v>
      </c>
    </row>
    <row r="653" spans="1:21" s="153" customFormat="1" ht="32.25" customHeight="1" x14ac:dyDescent="0.2">
      <c r="A653" s="155"/>
      <c r="B653" s="351" t="str">
        <f>+'11+'!B656:M656</f>
        <v>Иные закупки товаров, работ и услуг для обеспечения государственных (муниципальных) нужд</v>
      </c>
      <c r="C653" s="351"/>
      <c r="D653" s="351"/>
      <c r="E653" s="351"/>
      <c r="F653" s="351"/>
      <c r="G653" s="351"/>
      <c r="H653" s="351"/>
      <c r="I653" s="351"/>
      <c r="J653" s="351"/>
      <c r="K653" s="351"/>
      <c r="L653" s="352"/>
      <c r="M653" s="240">
        <f>+'11+'!O656</f>
        <v>12</v>
      </c>
      <c r="N653" s="240">
        <f>+'11+'!P656</f>
        <v>2</v>
      </c>
      <c r="O653" s="240" t="str">
        <f>+'11+'!Q656</f>
        <v>7800040060</v>
      </c>
      <c r="P653" s="240" t="str">
        <f>+'11+'!R656</f>
        <v>240</v>
      </c>
      <c r="Q653" s="353"/>
      <c r="R653" s="354"/>
      <c r="S653" s="397">
        <f>+'11+'!U656</f>
        <v>140</v>
      </c>
      <c r="T653" s="399">
        <f>+'11+'!V656</f>
        <v>10.5</v>
      </c>
      <c r="U653" s="257">
        <f t="shared" si="10"/>
        <v>7.5</v>
      </c>
    </row>
    <row r="654" spans="1:21" s="153" customFormat="1" ht="21.75" customHeight="1" x14ac:dyDescent="0.2">
      <c r="A654" s="155"/>
      <c r="B654" s="351" t="str">
        <f>+'11+'!B657:M657</f>
        <v>Прочая закупка товаров, работ и услуг</v>
      </c>
      <c r="C654" s="351"/>
      <c r="D654" s="351"/>
      <c r="E654" s="351"/>
      <c r="F654" s="351"/>
      <c r="G654" s="351"/>
      <c r="H654" s="351"/>
      <c r="I654" s="351"/>
      <c r="J654" s="351"/>
      <c r="K654" s="351"/>
      <c r="L654" s="352"/>
      <c r="M654" s="240">
        <f>+'11+'!O657</f>
        <v>12</v>
      </c>
      <c r="N654" s="240">
        <f>+'11+'!P657</f>
        <v>2</v>
      </c>
      <c r="O654" s="240" t="str">
        <f>+'11+'!Q657</f>
        <v>7800040060</v>
      </c>
      <c r="P654" s="240" t="str">
        <f>+'11+'!R657</f>
        <v>244</v>
      </c>
      <c r="Q654" s="353"/>
      <c r="R654" s="354"/>
      <c r="S654" s="397">
        <f>+'11+'!U657</f>
        <v>140</v>
      </c>
      <c r="T654" s="399">
        <f>+'11+'!V657</f>
        <v>10.5</v>
      </c>
      <c r="U654" s="257">
        <f t="shared" si="10"/>
        <v>7.5</v>
      </c>
    </row>
    <row r="655" spans="1:21" s="153" customFormat="1" ht="21.75" customHeight="1" x14ac:dyDescent="0.2">
      <c r="A655" s="155"/>
      <c r="B655" s="351" t="str">
        <f>+'11+'!B702:M702</f>
        <v>МЕЖБЮДЖЕТНЫЕ ТРАНСФЕРТЫ ОБЩЕГО ХАРАКТЕРА БЮДЖЕТАМ БЮДЖЕТНОЙ СИСТЕМЫ РОССИЙСКОЙ ФЕДЕРАЦИИ</v>
      </c>
      <c r="C655" s="351"/>
      <c r="D655" s="351"/>
      <c r="E655" s="351"/>
      <c r="F655" s="351"/>
      <c r="G655" s="351"/>
      <c r="H655" s="351"/>
      <c r="I655" s="351"/>
      <c r="J655" s="351"/>
      <c r="K655" s="351"/>
      <c r="L655" s="352"/>
      <c r="M655" s="240">
        <f>+'11+'!O702</f>
        <v>14</v>
      </c>
      <c r="N655" s="240">
        <f>+'11+'!P702</f>
        <v>0</v>
      </c>
      <c r="O655" s="240">
        <f>+'11+'!Q702</f>
        <v>0</v>
      </c>
      <c r="P655" s="240">
        <f>+'11+'!R702</f>
        <v>0</v>
      </c>
      <c r="Q655" s="353"/>
      <c r="R655" s="354"/>
      <c r="S655" s="397">
        <f>+'11+'!U702</f>
        <v>20626.081999999999</v>
      </c>
      <c r="T655" s="399">
        <f>+'11+'!V702</f>
        <v>5231.6584000000003</v>
      </c>
      <c r="U655" s="257">
        <f t="shared" si="10"/>
        <v>25.364285859040024</v>
      </c>
    </row>
    <row r="656" spans="1:21" s="153" customFormat="1" ht="21.75" customHeight="1" x14ac:dyDescent="0.2">
      <c r="A656" s="155"/>
      <c r="B656" s="351" t="str">
        <f>+'11+'!B703:M703</f>
        <v>Дотации на выравнивание бюджетной обеспеченности субъектов Российской Федерации и муниципальных образований</v>
      </c>
      <c r="C656" s="351"/>
      <c r="D656" s="351"/>
      <c r="E656" s="351"/>
      <c r="F656" s="351"/>
      <c r="G656" s="351"/>
      <c r="H656" s="351"/>
      <c r="I656" s="351"/>
      <c r="J656" s="351"/>
      <c r="K656" s="351"/>
      <c r="L656" s="352"/>
      <c r="M656" s="240">
        <f>+'11+'!O703</f>
        <v>14</v>
      </c>
      <c r="N656" s="240">
        <f>+'11+'!P703</f>
        <v>1</v>
      </c>
      <c r="O656" s="240">
        <f>+'11+'!Q703</f>
        <v>0</v>
      </c>
      <c r="P656" s="240">
        <f>+'11+'!R703</f>
        <v>0</v>
      </c>
      <c r="Q656" s="353"/>
      <c r="R656" s="354"/>
      <c r="S656" s="397">
        <f>+'11+'!U703</f>
        <v>19362.704000000002</v>
      </c>
      <c r="T656" s="399">
        <f>+'11+'!V703</f>
        <v>4977.6616700000004</v>
      </c>
      <c r="U656" s="257">
        <f t="shared" si="10"/>
        <v>25.707471797327479</v>
      </c>
    </row>
    <row r="657" spans="1:21" s="153" customFormat="1" ht="12.75" customHeight="1" x14ac:dyDescent="0.2">
      <c r="A657" s="155"/>
      <c r="B657" s="351" t="str">
        <f>+'11+'!B704:M704</f>
        <v>Непрограммные расходы по предоставлению межбюджетных трансфертов и резервные фонды</v>
      </c>
      <c r="C657" s="351"/>
      <c r="D657" s="351"/>
      <c r="E657" s="351"/>
      <c r="F657" s="351"/>
      <c r="G657" s="351"/>
      <c r="H657" s="351"/>
      <c r="I657" s="351"/>
      <c r="J657" s="351"/>
      <c r="K657" s="351"/>
      <c r="L657" s="352"/>
      <c r="M657" s="240">
        <f>+'11+'!O704</f>
        <v>14</v>
      </c>
      <c r="N657" s="240">
        <f>+'11+'!P704</f>
        <v>1</v>
      </c>
      <c r="O657" s="240" t="str">
        <f>+'11+'!Q704</f>
        <v>9700000000</v>
      </c>
      <c r="P657" s="240">
        <f>+'11+'!R704</f>
        <v>0</v>
      </c>
      <c r="Q657" s="353"/>
      <c r="R657" s="354"/>
      <c r="S657" s="397">
        <f>+'11+'!U704</f>
        <v>19362.704000000002</v>
      </c>
      <c r="T657" s="399">
        <f>+'11+'!V704</f>
        <v>4977.6616700000004</v>
      </c>
      <c r="U657" s="257">
        <f t="shared" si="10"/>
        <v>25.707471797327479</v>
      </c>
    </row>
    <row r="658" spans="1:21" s="153" customFormat="1" ht="34.5" customHeight="1" x14ac:dyDescent="0.2">
      <c r="A658" s="155"/>
      <c r="B658" s="351" t="str">
        <f>+'11+'!B705:M705</f>
        <v>Дотации на выравнивание бюджетной обеспеченности</v>
      </c>
      <c r="C658" s="351"/>
      <c r="D658" s="351"/>
      <c r="E658" s="351"/>
      <c r="F658" s="351"/>
      <c r="G658" s="351"/>
      <c r="H658" s="351"/>
      <c r="I658" s="351"/>
      <c r="J658" s="351"/>
      <c r="K658" s="351"/>
      <c r="L658" s="352"/>
      <c r="M658" s="240">
        <f>+'11+'!O705</f>
        <v>14</v>
      </c>
      <c r="N658" s="240">
        <f>+'11+'!P705</f>
        <v>1</v>
      </c>
      <c r="O658" s="240" t="str">
        <f>+'11+'!Q705</f>
        <v>9700020010</v>
      </c>
      <c r="P658" s="240">
        <f>+'11+'!R705</f>
        <v>0</v>
      </c>
      <c r="Q658" s="359"/>
      <c r="R658" s="360"/>
      <c r="S658" s="397">
        <f>+'11+'!U705</f>
        <v>18842</v>
      </c>
      <c r="T658" s="399">
        <f>+'11+'!V705</f>
        <v>4847.48567</v>
      </c>
      <c r="U658" s="257">
        <f t="shared" si="10"/>
        <v>25.72702298057531</v>
      </c>
    </row>
    <row r="659" spans="1:21" s="153" customFormat="1" ht="30" customHeight="1" x14ac:dyDescent="0.25">
      <c r="A659" s="155"/>
      <c r="B659" s="351" t="str">
        <f>+'11+'!B706:M706</f>
        <v>Межбюджетные трансферты</v>
      </c>
      <c r="C659" s="351"/>
      <c r="D659" s="351"/>
      <c r="E659" s="351"/>
      <c r="F659" s="351"/>
      <c r="G659" s="351"/>
      <c r="H659" s="351"/>
      <c r="I659" s="351"/>
      <c r="J659" s="351"/>
      <c r="K659" s="351"/>
      <c r="L659" s="352"/>
      <c r="M659" s="240">
        <f>+'11+'!O706</f>
        <v>14</v>
      </c>
      <c r="N659" s="240">
        <f>+'11+'!P706</f>
        <v>1</v>
      </c>
      <c r="O659" s="240" t="str">
        <f>+'11+'!Q706</f>
        <v>9700020010</v>
      </c>
      <c r="P659" s="240" t="str">
        <f>+'11+'!R706</f>
        <v>500</v>
      </c>
      <c r="Q659" s="355"/>
      <c r="R659" s="356"/>
      <c r="S659" s="397">
        <f>+'11+'!U706</f>
        <v>18842</v>
      </c>
      <c r="T659" s="399">
        <f>+'11+'!V706</f>
        <v>4847.48567</v>
      </c>
      <c r="U659" s="257">
        <f t="shared" si="10"/>
        <v>25.72702298057531</v>
      </c>
    </row>
    <row r="660" spans="1:21" s="153" customFormat="1" ht="21.75" customHeight="1" x14ac:dyDescent="0.2">
      <c r="A660" s="155"/>
      <c r="B660" s="351" t="str">
        <f>+'11+'!B707:M707</f>
        <v>Дотации</v>
      </c>
      <c r="C660" s="351"/>
      <c r="D660" s="351"/>
      <c r="E660" s="351"/>
      <c r="F660" s="351"/>
      <c r="G660" s="351"/>
      <c r="H660" s="351"/>
      <c r="I660" s="351"/>
      <c r="J660" s="351"/>
      <c r="K660" s="351"/>
      <c r="L660" s="352"/>
      <c r="M660" s="240">
        <f>+'11+'!O707</f>
        <v>14</v>
      </c>
      <c r="N660" s="240">
        <f>+'11+'!P707</f>
        <v>1</v>
      </c>
      <c r="O660" s="240" t="str">
        <f>+'11+'!Q707</f>
        <v>9700020010</v>
      </c>
      <c r="P660" s="240" t="str">
        <f>+'11+'!R707</f>
        <v>510</v>
      </c>
      <c r="Q660" s="353"/>
      <c r="R660" s="354"/>
      <c r="S660" s="397">
        <f>+'11+'!U707</f>
        <v>18842</v>
      </c>
      <c r="T660" s="399">
        <f>+'11+'!V707</f>
        <v>4847.48567</v>
      </c>
      <c r="U660" s="257">
        <f t="shared" si="10"/>
        <v>25.72702298057531</v>
      </c>
    </row>
    <row r="661" spans="1:21" s="153" customFormat="1" ht="12.75" customHeight="1" x14ac:dyDescent="0.2">
      <c r="A661" s="155"/>
      <c r="B661" s="351" t="str">
        <f>+'11+'!B708:M708</f>
        <v>Дотации на выравнивание бюджетной обеспеченности</v>
      </c>
      <c r="C661" s="351"/>
      <c r="D661" s="351"/>
      <c r="E661" s="351"/>
      <c r="F661" s="351"/>
      <c r="G661" s="351"/>
      <c r="H661" s="351"/>
      <c r="I661" s="351"/>
      <c r="J661" s="351"/>
      <c r="K661" s="351"/>
      <c r="L661" s="352"/>
      <c r="M661" s="240">
        <f>+'11+'!O708</f>
        <v>14</v>
      </c>
      <c r="N661" s="240">
        <f>+'11+'!P708</f>
        <v>1</v>
      </c>
      <c r="O661" s="240" t="str">
        <f>+'11+'!Q708</f>
        <v>9700020010</v>
      </c>
      <c r="P661" s="240" t="str">
        <f>+'11+'!R708</f>
        <v>511</v>
      </c>
      <c r="Q661" s="353"/>
      <c r="R661" s="354"/>
      <c r="S661" s="397">
        <f>+'11+'!U708</f>
        <v>18842</v>
      </c>
      <c r="T661" s="399">
        <f>+'11+'!V708</f>
        <v>4847.48567</v>
      </c>
      <c r="U661" s="257">
        <f t="shared" si="10"/>
        <v>25.72702298057531</v>
      </c>
    </row>
    <row r="662" spans="1:21" s="153" customFormat="1" ht="12.75" customHeight="1" x14ac:dyDescent="0.2">
      <c r="A662" s="155"/>
      <c r="B662" s="351" t="str">
        <f>+'11+'!B709:M709</f>
        <v>Дотации на поддержку мер по обеспечению сбалансированности бюджетов</v>
      </c>
      <c r="C662" s="351"/>
      <c r="D662" s="351"/>
      <c r="E662" s="351"/>
      <c r="F662" s="351"/>
      <c r="G662" s="351"/>
      <c r="H662" s="351"/>
      <c r="I662" s="351"/>
      <c r="J662" s="351"/>
      <c r="K662" s="351"/>
      <c r="L662" s="352"/>
      <c r="M662" s="240">
        <f>+'11+'!O709</f>
        <v>14</v>
      </c>
      <c r="N662" s="240">
        <f>+'11+'!P709</f>
        <v>1</v>
      </c>
      <c r="O662" s="240" t="str">
        <f>+'11+'!Q709</f>
        <v>9700020020</v>
      </c>
      <c r="P662" s="240">
        <f>+'11+'!R709</f>
        <v>0</v>
      </c>
      <c r="Q662" s="353"/>
      <c r="R662" s="354"/>
      <c r="S662" s="397">
        <f>+'11+'!U709</f>
        <v>520.70399999999995</v>
      </c>
      <c r="T662" s="399">
        <f>+'11+'!V709</f>
        <v>130.17599999999999</v>
      </c>
      <c r="U662" s="257">
        <f t="shared" si="10"/>
        <v>25</v>
      </c>
    </row>
    <row r="663" spans="1:21" s="153" customFormat="1" ht="12.75" customHeight="1" x14ac:dyDescent="0.2">
      <c r="A663" s="155"/>
      <c r="B663" s="351" t="str">
        <f>+'11+'!B710:M710</f>
        <v>Межбюджетные трансферты</v>
      </c>
      <c r="C663" s="351"/>
      <c r="D663" s="351"/>
      <c r="E663" s="351"/>
      <c r="F663" s="351"/>
      <c r="G663" s="351"/>
      <c r="H663" s="351"/>
      <c r="I663" s="351"/>
      <c r="J663" s="351"/>
      <c r="K663" s="351"/>
      <c r="L663" s="352"/>
      <c r="M663" s="240">
        <f>+'11+'!O710</f>
        <v>14</v>
      </c>
      <c r="N663" s="240">
        <f>+'11+'!P710</f>
        <v>1</v>
      </c>
      <c r="O663" s="240" t="str">
        <f>+'11+'!Q710</f>
        <v>9700020020</v>
      </c>
      <c r="P663" s="240" t="str">
        <f>+'11+'!R710</f>
        <v>500</v>
      </c>
      <c r="Q663" s="353"/>
      <c r="R663" s="354"/>
      <c r="S663" s="397">
        <f>+'11+'!U710</f>
        <v>520.70399999999995</v>
      </c>
      <c r="T663" s="399">
        <f>+'11+'!V710</f>
        <v>130.17599999999999</v>
      </c>
      <c r="U663" s="257">
        <f t="shared" si="10"/>
        <v>25</v>
      </c>
    </row>
    <row r="664" spans="1:21" s="153" customFormat="1" ht="12.75" customHeight="1" x14ac:dyDescent="0.2">
      <c r="A664" s="155"/>
      <c r="B664" s="351" t="str">
        <f>+'11+'!B711:M711</f>
        <v>Дотации</v>
      </c>
      <c r="C664" s="351"/>
      <c r="D664" s="351"/>
      <c r="E664" s="351"/>
      <c r="F664" s="351"/>
      <c r="G664" s="351"/>
      <c r="H664" s="351"/>
      <c r="I664" s="351"/>
      <c r="J664" s="351"/>
      <c r="K664" s="351"/>
      <c r="L664" s="352"/>
      <c r="M664" s="240">
        <f>+'11+'!O711</f>
        <v>14</v>
      </c>
      <c r="N664" s="240">
        <f>+'11+'!P711</f>
        <v>1</v>
      </c>
      <c r="O664" s="240" t="str">
        <f>+'11+'!Q711</f>
        <v>9700020020</v>
      </c>
      <c r="P664" s="240" t="str">
        <f>+'11+'!R711</f>
        <v>510</v>
      </c>
      <c r="Q664" s="353"/>
      <c r="R664" s="354"/>
      <c r="S664" s="397">
        <f>+'11+'!U711</f>
        <v>520.70399999999995</v>
      </c>
      <c r="T664" s="399">
        <f>+'11+'!V711</f>
        <v>130.17599999999999</v>
      </c>
      <c r="U664" s="257">
        <f t="shared" si="10"/>
        <v>25</v>
      </c>
    </row>
    <row r="665" spans="1:21" s="153" customFormat="1" ht="21.75" customHeight="1" x14ac:dyDescent="0.2">
      <c r="A665" s="155"/>
      <c r="B665" s="351" t="str">
        <f>+'11+'!B712:M712</f>
        <v>Иные дотации</v>
      </c>
      <c r="C665" s="351"/>
      <c r="D665" s="351"/>
      <c r="E665" s="351"/>
      <c r="F665" s="351"/>
      <c r="G665" s="351"/>
      <c r="H665" s="351"/>
      <c r="I665" s="351"/>
      <c r="J665" s="351"/>
      <c r="K665" s="351"/>
      <c r="L665" s="352"/>
      <c r="M665" s="240">
        <f>+'11+'!O712</f>
        <v>14</v>
      </c>
      <c r="N665" s="240">
        <f>+'11+'!P712</f>
        <v>1</v>
      </c>
      <c r="O665" s="240" t="str">
        <f>+'11+'!Q712</f>
        <v>9700020020</v>
      </c>
      <c r="P665" s="240" t="str">
        <f>+'11+'!R712</f>
        <v>512</v>
      </c>
      <c r="Q665" s="353"/>
      <c r="R665" s="354"/>
      <c r="S665" s="397">
        <f>+'11+'!U712</f>
        <v>520.70399999999995</v>
      </c>
      <c r="T665" s="399">
        <f>+'11+'!V712</f>
        <v>130.17599999999999</v>
      </c>
      <c r="U665" s="257">
        <f t="shared" si="10"/>
        <v>25</v>
      </c>
    </row>
    <row r="666" spans="1:21" s="153" customFormat="1" ht="12.75" customHeight="1" x14ac:dyDescent="0.2">
      <c r="A666" s="155"/>
      <c r="B666" s="351" t="str">
        <f>+'11+'!B713:M713</f>
        <v>Прочие межбюджетные трансферты общего характера</v>
      </c>
      <c r="C666" s="351"/>
      <c r="D666" s="351"/>
      <c r="E666" s="351"/>
      <c r="F666" s="351"/>
      <c r="G666" s="351"/>
      <c r="H666" s="351"/>
      <c r="I666" s="351"/>
      <c r="J666" s="351"/>
      <c r="K666" s="351"/>
      <c r="L666" s="352"/>
      <c r="M666" s="240">
        <f>+'11+'!O713</f>
        <v>14</v>
      </c>
      <c r="N666" s="240">
        <f>+'11+'!P713</f>
        <v>3</v>
      </c>
      <c r="O666" s="240">
        <f>+'11+'!Q713</f>
        <v>0</v>
      </c>
      <c r="P666" s="240">
        <f>+'11+'!R713</f>
        <v>0</v>
      </c>
      <c r="Q666" s="353"/>
      <c r="R666" s="354"/>
      <c r="S666" s="397">
        <f>+'11+'!U713</f>
        <v>1263.3779999999999</v>
      </c>
      <c r="T666" s="399">
        <f>+'11+'!V713</f>
        <v>253.99673000000001</v>
      </c>
      <c r="U666" s="257">
        <f t="shared" si="10"/>
        <v>20.104571236795323</v>
      </c>
    </row>
    <row r="667" spans="1:21" s="153" customFormat="1" ht="12.75" customHeight="1" x14ac:dyDescent="0.2">
      <c r="A667" s="155"/>
      <c r="B667" s="351" t="str">
        <f>+'11+'!B714:M714</f>
        <v>Непрограммные расходы на реализацию переданных полномочий Российской Федерации и субъекта Российской Федерации</v>
      </c>
      <c r="C667" s="351"/>
      <c r="D667" s="351"/>
      <c r="E667" s="351"/>
      <c r="F667" s="351"/>
      <c r="G667" s="351"/>
      <c r="H667" s="351"/>
      <c r="I667" s="351"/>
      <c r="J667" s="351"/>
      <c r="K667" s="351"/>
      <c r="L667" s="352"/>
      <c r="M667" s="240">
        <f>+'11+'!O714</f>
        <v>14</v>
      </c>
      <c r="N667" s="240">
        <f>+'11+'!P714</f>
        <v>3</v>
      </c>
      <c r="O667" s="240" t="str">
        <f>+'11+'!Q714</f>
        <v>9900000000</v>
      </c>
      <c r="P667" s="240">
        <f>+'11+'!R714</f>
        <v>0</v>
      </c>
      <c r="Q667" s="353"/>
      <c r="R667" s="354"/>
      <c r="S667" s="397">
        <f>+'11+'!U714</f>
        <v>1263.3779999999999</v>
      </c>
      <c r="T667" s="399">
        <f>+'11+'!V714</f>
        <v>253.99673000000001</v>
      </c>
      <c r="U667" s="257">
        <f t="shared" ref="U667:U673" si="11">T667/S667*100</f>
        <v>20.104571236795323</v>
      </c>
    </row>
    <row r="668" spans="1:21" s="153" customFormat="1" ht="12.75" customHeight="1" x14ac:dyDescent="0.2">
      <c r="A668" s="155"/>
      <c r="B668" s="351" t="str">
        <f>+'11+'!B715:M715</f>
        <v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C668" s="351"/>
      <c r="D668" s="351"/>
      <c r="E668" s="351"/>
      <c r="F668" s="351"/>
      <c r="G668" s="351"/>
      <c r="H668" s="351"/>
      <c r="I668" s="351"/>
      <c r="J668" s="351"/>
      <c r="K668" s="351"/>
      <c r="L668" s="352"/>
      <c r="M668" s="240">
        <f>+'11+'!O715</f>
        <v>14</v>
      </c>
      <c r="N668" s="240">
        <f>+'11+'!P715</f>
        <v>3</v>
      </c>
      <c r="O668" s="240" t="str">
        <f>+'11+'!Q715</f>
        <v>9900070020</v>
      </c>
      <c r="P668" s="240">
        <f>+'11+'!R715</f>
        <v>0</v>
      </c>
      <c r="Q668" s="353"/>
      <c r="R668" s="354"/>
      <c r="S668" s="397">
        <f>+'11+'!U715</f>
        <v>725.90499999999997</v>
      </c>
      <c r="T668" s="399">
        <f>+'11+'!V715</f>
        <v>253.99673000000001</v>
      </c>
      <c r="U668" s="257">
        <f t="shared" si="11"/>
        <v>34.990354109697549</v>
      </c>
    </row>
    <row r="669" spans="1:21" s="153" customFormat="1" ht="20.25" customHeight="1" x14ac:dyDescent="0.25">
      <c r="A669" s="155"/>
      <c r="B669" s="351" t="str">
        <f>+'11+'!B716:M716</f>
        <v>Межбюджетные трансферты</v>
      </c>
      <c r="C669" s="351"/>
      <c r="D669" s="351"/>
      <c r="E669" s="351"/>
      <c r="F669" s="351"/>
      <c r="G669" s="351"/>
      <c r="H669" s="351"/>
      <c r="I669" s="351"/>
      <c r="J669" s="351"/>
      <c r="K669" s="351"/>
      <c r="L669" s="352"/>
      <c r="M669" s="240">
        <f>+'11+'!O716</f>
        <v>14</v>
      </c>
      <c r="N669" s="240">
        <f>+'11+'!P716</f>
        <v>3</v>
      </c>
      <c r="O669" s="240" t="str">
        <f>+'11+'!Q716</f>
        <v>9900070020</v>
      </c>
      <c r="P669" s="240" t="str">
        <f>+'11+'!R716</f>
        <v>500</v>
      </c>
      <c r="Q669" s="355"/>
      <c r="R669" s="356"/>
      <c r="S669" s="397">
        <f>+'11+'!U716</f>
        <v>725.90499999999997</v>
      </c>
      <c r="T669" s="399">
        <f>+'11+'!V716</f>
        <v>253.99673000000001</v>
      </c>
      <c r="U669" s="257">
        <f t="shared" si="11"/>
        <v>34.990354109697549</v>
      </c>
    </row>
    <row r="670" spans="1:21" s="153" customFormat="1" ht="32.25" customHeight="1" x14ac:dyDescent="0.2">
      <c r="A670" s="155"/>
      <c r="B670" s="351" t="str">
        <f>+'11+'!B717:M717</f>
        <v>Иные межбюджетные трансферты</v>
      </c>
      <c r="C670" s="351"/>
      <c r="D670" s="351"/>
      <c r="E670" s="351"/>
      <c r="F670" s="351"/>
      <c r="G670" s="351"/>
      <c r="H670" s="351"/>
      <c r="I670" s="351"/>
      <c r="J670" s="351"/>
      <c r="K670" s="351"/>
      <c r="L670" s="352"/>
      <c r="M670" s="240">
        <f>+'11+'!O717</f>
        <v>14</v>
      </c>
      <c r="N670" s="240">
        <f>+'11+'!P717</f>
        <v>3</v>
      </c>
      <c r="O670" s="240" t="str">
        <f>+'11+'!Q717</f>
        <v>9900070020</v>
      </c>
      <c r="P670" s="240" t="str">
        <f>+'11+'!R717</f>
        <v>540</v>
      </c>
      <c r="Q670" s="353"/>
      <c r="R670" s="354"/>
      <c r="S670" s="397">
        <f>+'11+'!U717</f>
        <v>725.90499999999997</v>
      </c>
      <c r="T670" s="399">
        <f>+'11+'!V717</f>
        <v>253.99673000000001</v>
      </c>
      <c r="U670" s="257">
        <f t="shared" si="11"/>
        <v>34.990354109697549</v>
      </c>
    </row>
    <row r="671" spans="1:21" s="153" customFormat="1" ht="63.75" customHeight="1" x14ac:dyDescent="0.2">
      <c r="A671" s="155"/>
      <c r="B671" s="351" t="str">
        <f>+'11+'!B718:M718</f>
        <v>Субсидии на закупку и доставку угля бюджетным учреждениям, расположенным в труднодоступных местностях с ограниченными сроками завоза грузов</v>
      </c>
      <c r="C671" s="351"/>
      <c r="D671" s="351"/>
      <c r="E671" s="351"/>
      <c r="F671" s="351"/>
      <c r="G671" s="351"/>
      <c r="H671" s="351"/>
      <c r="I671" s="351"/>
      <c r="J671" s="351"/>
      <c r="K671" s="351"/>
      <c r="L671" s="352"/>
      <c r="M671" s="240">
        <f>+'11+'!O718</f>
        <v>14</v>
      </c>
      <c r="N671" s="240">
        <f>+'11+'!P718</f>
        <v>3</v>
      </c>
      <c r="O671" s="240" t="str">
        <f>+'11+'!Q718</f>
        <v>9900070060</v>
      </c>
      <c r="P671" s="240">
        <f>+'11+'!R718</f>
        <v>0</v>
      </c>
      <c r="Q671" s="353"/>
      <c r="R671" s="354"/>
      <c r="S671" s="397">
        <f>+'11+'!U718</f>
        <v>537.47299999999996</v>
      </c>
      <c r="T671" s="399">
        <f>+'11+'!V718</f>
        <v>0</v>
      </c>
      <c r="U671" s="257">
        <f t="shared" si="11"/>
        <v>0</v>
      </c>
    </row>
    <row r="672" spans="1:21" s="153" customFormat="1" ht="12.75" customHeight="1" x14ac:dyDescent="0.2">
      <c r="A672" s="155"/>
      <c r="B672" s="351" t="str">
        <f>+'11+'!B719:M719</f>
        <v>Межбюджетные трансферты</v>
      </c>
      <c r="C672" s="351"/>
      <c r="D672" s="351"/>
      <c r="E672" s="351"/>
      <c r="F672" s="351"/>
      <c r="G672" s="351"/>
      <c r="H672" s="351"/>
      <c r="I672" s="351"/>
      <c r="J672" s="351"/>
      <c r="K672" s="351"/>
      <c r="L672" s="352"/>
      <c r="M672" s="240">
        <f>+'11+'!O719</f>
        <v>14</v>
      </c>
      <c r="N672" s="240">
        <f>+'11+'!P719</f>
        <v>3</v>
      </c>
      <c r="O672" s="240" t="str">
        <f>+'11+'!Q719</f>
        <v>9900070060</v>
      </c>
      <c r="P672" s="240" t="str">
        <f>+'11+'!R719</f>
        <v>500</v>
      </c>
      <c r="Q672" s="353"/>
      <c r="R672" s="354"/>
      <c r="S672" s="397">
        <f>+'11+'!U719</f>
        <v>537.47299999999996</v>
      </c>
      <c r="T672" s="399">
        <f>+'11+'!V719</f>
        <v>0</v>
      </c>
      <c r="U672" s="257">
        <f t="shared" si="11"/>
        <v>0</v>
      </c>
    </row>
    <row r="673" spans="1:21" s="153" customFormat="1" ht="12.75" customHeight="1" x14ac:dyDescent="0.2">
      <c r="A673" s="155"/>
      <c r="B673" s="351" t="str">
        <f>+'11+'!B720:M720</f>
        <v>Иные межбюджетные трансферты</v>
      </c>
      <c r="C673" s="351"/>
      <c r="D673" s="351"/>
      <c r="E673" s="351"/>
      <c r="F673" s="351"/>
      <c r="G673" s="351"/>
      <c r="H673" s="351"/>
      <c r="I673" s="351"/>
      <c r="J673" s="351"/>
      <c r="K673" s="351"/>
      <c r="L673" s="352"/>
      <c r="M673" s="240">
        <f>+'11+'!O720</f>
        <v>14</v>
      </c>
      <c r="N673" s="240">
        <f>+'11+'!P720</f>
        <v>3</v>
      </c>
      <c r="O673" s="240" t="str">
        <f>+'11+'!Q720</f>
        <v>9900070060</v>
      </c>
      <c r="P673" s="240" t="str">
        <f>+'11+'!R720</f>
        <v>540</v>
      </c>
      <c r="Q673" s="353"/>
      <c r="R673" s="354"/>
      <c r="S673" s="397">
        <f>+'11+'!U720</f>
        <v>537.47299999999996</v>
      </c>
      <c r="T673" s="399">
        <f>+'11+'!V720</f>
        <v>0</v>
      </c>
      <c r="U673" s="257">
        <f t="shared" si="11"/>
        <v>0</v>
      </c>
    </row>
    <row r="674" spans="1:21" s="61" customFormat="1" ht="12.75" customHeight="1" x14ac:dyDescent="0.2">
      <c r="A674" s="68" t="s">
        <v>303</v>
      </c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</row>
    <row r="675" spans="1:21" s="61" customFormat="1" x14ac:dyDescent="0.2"/>
  </sheetData>
  <autoFilter ref="A18:XFD674"/>
  <mergeCells count="1303">
    <mergeCell ref="S1:U1"/>
    <mergeCell ref="N2:U3"/>
    <mergeCell ref="L4:U4"/>
    <mergeCell ref="L5:U5"/>
    <mergeCell ref="L6:U6"/>
    <mergeCell ref="A8:U8"/>
    <mergeCell ref="A9:U9"/>
    <mergeCell ref="B565:L565"/>
    <mergeCell ref="B566:L566"/>
    <mergeCell ref="B567:L567"/>
    <mergeCell ref="B568:L568"/>
    <mergeCell ref="B569:L569"/>
    <mergeCell ref="B671:L671"/>
    <mergeCell ref="Q671:R671"/>
    <mergeCell ref="B672:L672"/>
    <mergeCell ref="Q672:R672"/>
    <mergeCell ref="B673:L673"/>
    <mergeCell ref="Q673:R673"/>
    <mergeCell ref="B665:L665"/>
    <mergeCell ref="Q665:R665"/>
    <mergeCell ref="B666:L666"/>
    <mergeCell ref="Q666:R666"/>
    <mergeCell ref="B667:L667"/>
    <mergeCell ref="Q667:R667"/>
    <mergeCell ref="B668:L668"/>
    <mergeCell ref="Q668:R668"/>
    <mergeCell ref="B669:L669"/>
    <mergeCell ref="Q669:R669"/>
    <mergeCell ref="B670:L670"/>
    <mergeCell ref="Q670:R670"/>
    <mergeCell ref="B659:L659"/>
    <mergeCell ref="Q659:R659"/>
    <mergeCell ref="B660:L660"/>
    <mergeCell ref="Q660:R660"/>
    <mergeCell ref="B661:L661"/>
    <mergeCell ref="Q661:R661"/>
    <mergeCell ref="B662:L662"/>
    <mergeCell ref="Q662:R662"/>
    <mergeCell ref="B663:L663"/>
    <mergeCell ref="Q663:R663"/>
    <mergeCell ref="B664:L664"/>
    <mergeCell ref="Q664:R664"/>
    <mergeCell ref="B653:L653"/>
    <mergeCell ref="Q653:R653"/>
    <mergeCell ref="B654:L654"/>
    <mergeCell ref="Q654:R654"/>
    <mergeCell ref="B655:L655"/>
    <mergeCell ref="Q655:R655"/>
    <mergeCell ref="B656:L656"/>
    <mergeCell ref="Q656:R656"/>
    <mergeCell ref="B657:L657"/>
    <mergeCell ref="Q657:R657"/>
    <mergeCell ref="B658:L658"/>
    <mergeCell ref="Q658:R658"/>
    <mergeCell ref="B647:L647"/>
    <mergeCell ref="Q647:R647"/>
    <mergeCell ref="B648:L648"/>
    <mergeCell ref="Q648:R648"/>
    <mergeCell ref="B649:L649"/>
    <mergeCell ref="Q649:R649"/>
    <mergeCell ref="B650:L650"/>
    <mergeCell ref="Q650:R650"/>
    <mergeCell ref="B651:L651"/>
    <mergeCell ref="Q651:R651"/>
    <mergeCell ref="B652:L652"/>
    <mergeCell ref="Q652:R652"/>
    <mergeCell ref="B641:L641"/>
    <mergeCell ref="Q641:R641"/>
    <mergeCell ref="B642:L642"/>
    <mergeCell ref="Q642:R642"/>
    <mergeCell ref="B643:L643"/>
    <mergeCell ref="Q643:R643"/>
    <mergeCell ref="B644:L644"/>
    <mergeCell ref="Q644:R644"/>
    <mergeCell ref="B645:L645"/>
    <mergeCell ref="Q645:R645"/>
    <mergeCell ref="B646:L646"/>
    <mergeCell ref="Q646:R646"/>
    <mergeCell ref="B635:L635"/>
    <mergeCell ref="Q635:R635"/>
    <mergeCell ref="B636:L636"/>
    <mergeCell ref="Q636:R636"/>
    <mergeCell ref="B637:L637"/>
    <mergeCell ref="Q637:R637"/>
    <mergeCell ref="B638:L638"/>
    <mergeCell ref="Q638:R638"/>
    <mergeCell ref="B639:L639"/>
    <mergeCell ref="Q639:R639"/>
    <mergeCell ref="B640:L640"/>
    <mergeCell ref="Q640:R640"/>
    <mergeCell ref="B629:L629"/>
    <mergeCell ref="Q629:R629"/>
    <mergeCell ref="B630:L630"/>
    <mergeCell ref="Q630:R630"/>
    <mergeCell ref="B631:L631"/>
    <mergeCell ref="Q631:R631"/>
    <mergeCell ref="B632:L632"/>
    <mergeCell ref="Q632:R632"/>
    <mergeCell ref="B633:L633"/>
    <mergeCell ref="Q633:R633"/>
    <mergeCell ref="B634:L634"/>
    <mergeCell ref="Q634:R634"/>
    <mergeCell ref="B623:L623"/>
    <mergeCell ref="Q623:R623"/>
    <mergeCell ref="B624:L624"/>
    <mergeCell ref="Q624:R624"/>
    <mergeCell ref="B625:L625"/>
    <mergeCell ref="Q625:R625"/>
    <mergeCell ref="B626:L626"/>
    <mergeCell ref="Q626:R626"/>
    <mergeCell ref="B627:L627"/>
    <mergeCell ref="Q627:R627"/>
    <mergeCell ref="B628:L628"/>
    <mergeCell ref="Q628:R628"/>
    <mergeCell ref="B617:L617"/>
    <mergeCell ref="Q617:R617"/>
    <mergeCell ref="B618:L618"/>
    <mergeCell ref="Q618:R618"/>
    <mergeCell ref="B619:L619"/>
    <mergeCell ref="Q619:R619"/>
    <mergeCell ref="B620:L620"/>
    <mergeCell ref="Q620:R620"/>
    <mergeCell ref="B621:L621"/>
    <mergeCell ref="Q621:R621"/>
    <mergeCell ref="B622:L622"/>
    <mergeCell ref="Q622:R622"/>
    <mergeCell ref="B616:L616"/>
    <mergeCell ref="Q616:R616"/>
    <mergeCell ref="B614:L614"/>
    <mergeCell ref="Q614:R614"/>
    <mergeCell ref="B615:L615"/>
    <mergeCell ref="Q615:R615"/>
    <mergeCell ref="B612:L612"/>
    <mergeCell ref="Q612:R612"/>
    <mergeCell ref="B613:L613"/>
    <mergeCell ref="Q613:R613"/>
    <mergeCell ref="B610:L610"/>
    <mergeCell ref="Q610:R610"/>
    <mergeCell ref="B611:L611"/>
    <mergeCell ref="Q611:R611"/>
    <mergeCell ref="B608:L608"/>
    <mergeCell ref="Q608:R608"/>
    <mergeCell ref="B609:L609"/>
    <mergeCell ref="Q609:R609"/>
    <mergeCell ref="B606:L606"/>
    <mergeCell ref="Q606:R606"/>
    <mergeCell ref="B607:L607"/>
    <mergeCell ref="Q607:R607"/>
    <mergeCell ref="B604:L604"/>
    <mergeCell ref="Q604:R604"/>
    <mergeCell ref="B605:L605"/>
    <mergeCell ref="Q605:R605"/>
    <mergeCell ref="B602:L602"/>
    <mergeCell ref="Q602:R602"/>
    <mergeCell ref="B603:L603"/>
    <mergeCell ref="Q603:R603"/>
    <mergeCell ref="B600:L600"/>
    <mergeCell ref="Q600:R600"/>
    <mergeCell ref="B601:L601"/>
    <mergeCell ref="Q601:R601"/>
    <mergeCell ref="B598:L598"/>
    <mergeCell ref="Q598:R598"/>
    <mergeCell ref="B599:L599"/>
    <mergeCell ref="Q599:R599"/>
    <mergeCell ref="B596:L596"/>
    <mergeCell ref="Q596:R596"/>
    <mergeCell ref="B597:L597"/>
    <mergeCell ref="Q597:R597"/>
    <mergeCell ref="B594:L594"/>
    <mergeCell ref="Q594:R594"/>
    <mergeCell ref="B595:L595"/>
    <mergeCell ref="Q595:R595"/>
    <mergeCell ref="B592:L592"/>
    <mergeCell ref="Q592:R592"/>
    <mergeCell ref="B593:L593"/>
    <mergeCell ref="Q593:R593"/>
    <mergeCell ref="B590:L590"/>
    <mergeCell ref="Q590:R590"/>
    <mergeCell ref="B591:L591"/>
    <mergeCell ref="Q591:R591"/>
    <mergeCell ref="B588:L588"/>
    <mergeCell ref="Q588:R588"/>
    <mergeCell ref="B589:L589"/>
    <mergeCell ref="Q589:R589"/>
    <mergeCell ref="B586:L586"/>
    <mergeCell ref="Q586:R586"/>
    <mergeCell ref="B587:L587"/>
    <mergeCell ref="Q587:R587"/>
    <mergeCell ref="B584:L584"/>
    <mergeCell ref="Q584:R584"/>
    <mergeCell ref="B585:L585"/>
    <mergeCell ref="Q585:R585"/>
    <mergeCell ref="B582:L582"/>
    <mergeCell ref="Q582:R582"/>
    <mergeCell ref="B583:L583"/>
    <mergeCell ref="Q583:R583"/>
    <mergeCell ref="B572:L572"/>
    <mergeCell ref="Q572:R572"/>
    <mergeCell ref="B573:L573"/>
    <mergeCell ref="Q573:R573"/>
    <mergeCell ref="B570:L570"/>
    <mergeCell ref="Q570:R570"/>
    <mergeCell ref="B571:L571"/>
    <mergeCell ref="Q571:R571"/>
    <mergeCell ref="B577:L577"/>
    <mergeCell ref="B578:L578"/>
    <mergeCell ref="B579:L579"/>
    <mergeCell ref="B580:L580"/>
    <mergeCell ref="B581:L581"/>
    <mergeCell ref="B563:L563"/>
    <mergeCell ref="Q563:R563"/>
    <mergeCell ref="B564:L564"/>
    <mergeCell ref="Q564:R564"/>
    <mergeCell ref="B561:L561"/>
    <mergeCell ref="Q561:R561"/>
    <mergeCell ref="B562:L562"/>
    <mergeCell ref="Q562:R562"/>
    <mergeCell ref="B559:L559"/>
    <mergeCell ref="Q559:R559"/>
    <mergeCell ref="B560:L560"/>
    <mergeCell ref="Q560:R560"/>
    <mergeCell ref="B557:L557"/>
    <mergeCell ref="Q557:R557"/>
    <mergeCell ref="B558:L558"/>
    <mergeCell ref="Q558:R558"/>
    <mergeCell ref="B555:L555"/>
    <mergeCell ref="Q555:R555"/>
    <mergeCell ref="B556:L556"/>
    <mergeCell ref="Q556:R556"/>
    <mergeCell ref="B553:L553"/>
    <mergeCell ref="Q553:R553"/>
    <mergeCell ref="B554:L554"/>
    <mergeCell ref="Q554:R554"/>
    <mergeCell ref="B551:L551"/>
    <mergeCell ref="Q551:R551"/>
    <mergeCell ref="B552:L552"/>
    <mergeCell ref="Q552:R552"/>
    <mergeCell ref="B549:L549"/>
    <mergeCell ref="Q549:R549"/>
    <mergeCell ref="B550:L550"/>
    <mergeCell ref="Q550:R550"/>
    <mergeCell ref="B547:L547"/>
    <mergeCell ref="Q547:R547"/>
    <mergeCell ref="B548:L548"/>
    <mergeCell ref="Q548:R548"/>
    <mergeCell ref="B545:L545"/>
    <mergeCell ref="Q545:R545"/>
    <mergeCell ref="B546:L546"/>
    <mergeCell ref="Q546:R546"/>
    <mergeCell ref="B543:L543"/>
    <mergeCell ref="Q543:R543"/>
    <mergeCell ref="B544:L544"/>
    <mergeCell ref="Q544:R544"/>
    <mergeCell ref="B541:L541"/>
    <mergeCell ref="Q541:R541"/>
    <mergeCell ref="B542:L542"/>
    <mergeCell ref="Q542:R542"/>
    <mergeCell ref="B539:L539"/>
    <mergeCell ref="Q539:R539"/>
    <mergeCell ref="B540:L540"/>
    <mergeCell ref="Q540:R540"/>
    <mergeCell ref="B537:L537"/>
    <mergeCell ref="Q537:R537"/>
    <mergeCell ref="B538:L538"/>
    <mergeCell ref="Q538:R538"/>
    <mergeCell ref="B535:L535"/>
    <mergeCell ref="Q535:R535"/>
    <mergeCell ref="B536:L536"/>
    <mergeCell ref="Q536:R536"/>
    <mergeCell ref="B533:L533"/>
    <mergeCell ref="Q533:R533"/>
    <mergeCell ref="B534:L534"/>
    <mergeCell ref="Q534:R534"/>
    <mergeCell ref="B531:L531"/>
    <mergeCell ref="Q531:R531"/>
    <mergeCell ref="B532:L532"/>
    <mergeCell ref="Q532:R532"/>
    <mergeCell ref="B529:L529"/>
    <mergeCell ref="Q529:R529"/>
    <mergeCell ref="B530:L530"/>
    <mergeCell ref="Q530:R530"/>
    <mergeCell ref="B527:L527"/>
    <mergeCell ref="Q527:R527"/>
    <mergeCell ref="B528:L528"/>
    <mergeCell ref="Q528:R528"/>
    <mergeCell ref="B525:L525"/>
    <mergeCell ref="Q525:R525"/>
    <mergeCell ref="B526:L526"/>
    <mergeCell ref="Q526:R526"/>
    <mergeCell ref="B523:L523"/>
    <mergeCell ref="Q523:R523"/>
    <mergeCell ref="B524:L524"/>
    <mergeCell ref="Q524:R524"/>
    <mergeCell ref="B521:L521"/>
    <mergeCell ref="Q521:R521"/>
    <mergeCell ref="B522:L522"/>
    <mergeCell ref="Q522:R522"/>
    <mergeCell ref="B519:L519"/>
    <mergeCell ref="Q519:R519"/>
    <mergeCell ref="B520:L520"/>
    <mergeCell ref="Q520:R520"/>
    <mergeCell ref="B517:L517"/>
    <mergeCell ref="Q517:R517"/>
    <mergeCell ref="B518:L518"/>
    <mergeCell ref="Q518:R518"/>
    <mergeCell ref="B515:L515"/>
    <mergeCell ref="Q515:R515"/>
    <mergeCell ref="B516:L516"/>
    <mergeCell ref="Q516:R516"/>
    <mergeCell ref="B513:L513"/>
    <mergeCell ref="Q513:R513"/>
    <mergeCell ref="B514:L514"/>
    <mergeCell ref="Q514:R514"/>
    <mergeCell ref="B511:L511"/>
    <mergeCell ref="Q511:R511"/>
    <mergeCell ref="B512:L512"/>
    <mergeCell ref="Q512:R512"/>
    <mergeCell ref="B509:L509"/>
    <mergeCell ref="Q509:R509"/>
    <mergeCell ref="B510:L510"/>
    <mergeCell ref="Q510:R510"/>
    <mergeCell ref="B507:L507"/>
    <mergeCell ref="Q507:R507"/>
    <mergeCell ref="B508:L508"/>
    <mergeCell ref="Q508:R508"/>
    <mergeCell ref="B505:L505"/>
    <mergeCell ref="Q505:R505"/>
    <mergeCell ref="B506:L506"/>
    <mergeCell ref="Q506:R506"/>
    <mergeCell ref="B503:L503"/>
    <mergeCell ref="Q503:R503"/>
    <mergeCell ref="B504:L504"/>
    <mergeCell ref="Q504:R504"/>
    <mergeCell ref="B501:L501"/>
    <mergeCell ref="Q501:R501"/>
    <mergeCell ref="B502:L502"/>
    <mergeCell ref="Q502:R502"/>
    <mergeCell ref="B499:L499"/>
    <mergeCell ref="Q499:R499"/>
    <mergeCell ref="B500:L500"/>
    <mergeCell ref="Q500:R500"/>
    <mergeCell ref="B497:L497"/>
    <mergeCell ref="Q497:R497"/>
    <mergeCell ref="B498:L498"/>
    <mergeCell ref="Q498:R498"/>
    <mergeCell ref="B495:L495"/>
    <mergeCell ref="Q495:R495"/>
    <mergeCell ref="B496:L496"/>
    <mergeCell ref="Q496:R496"/>
    <mergeCell ref="B493:L493"/>
    <mergeCell ref="Q493:R493"/>
    <mergeCell ref="B494:L494"/>
    <mergeCell ref="Q494:R494"/>
    <mergeCell ref="B491:L491"/>
    <mergeCell ref="Q491:R491"/>
    <mergeCell ref="B492:L492"/>
    <mergeCell ref="Q492:R492"/>
    <mergeCell ref="B489:L489"/>
    <mergeCell ref="Q489:R489"/>
    <mergeCell ref="B490:L490"/>
    <mergeCell ref="Q490:R490"/>
    <mergeCell ref="B487:L487"/>
    <mergeCell ref="Q487:R487"/>
    <mergeCell ref="B488:L488"/>
    <mergeCell ref="Q488:R488"/>
    <mergeCell ref="B485:L485"/>
    <mergeCell ref="Q485:R485"/>
    <mergeCell ref="B486:L486"/>
    <mergeCell ref="Q486:R486"/>
    <mergeCell ref="B483:L483"/>
    <mergeCell ref="Q483:R483"/>
    <mergeCell ref="B484:L484"/>
    <mergeCell ref="Q484:R484"/>
    <mergeCell ref="B481:L481"/>
    <mergeCell ref="Q481:R481"/>
    <mergeCell ref="B482:L482"/>
    <mergeCell ref="Q482:R482"/>
    <mergeCell ref="B479:L479"/>
    <mergeCell ref="Q479:R479"/>
    <mergeCell ref="B480:L480"/>
    <mergeCell ref="Q480:R480"/>
    <mergeCell ref="B477:L477"/>
    <mergeCell ref="Q477:R477"/>
    <mergeCell ref="B478:L478"/>
    <mergeCell ref="Q478:R478"/>
    <mergeCell ref="B475:L475"/>
    <mergeCell ref="Q475:R475"/>
    <mergeCell ref="B476:L476"/>
    <mergeCell ref="Q476:R476"/>
    <mergeCell ref="B473:L473"/>
    <mergeCell ref="Q473:R473"/>
    <mergeCell ref="B474:L474"/>
    <mergeCell ref="Q474:R474"/>
    <mergeCell ref="B471:L471"/>
    <mergeCell ref="Q471:R471"/>
    <mergeCell ref="B472:L472"/>
    <mergeCell ref="Q472:R472"/>
    <mergeCell ref="B469:L469"/>
    <mergeCell ref="Q469:R469"/>
    <mergeCell ref="B470:L470"/>
    <mergeCell ref="Q470:R470"/>
    <mergeCell ref="B467:L467"/>
    <mergeCell ref="Q467:R467"/>
    <mergeCell ref="B468:L468"/>
    <mergeCell ref="Q468:R468"/>
    <mergeCell ref="B465:L465"/>
    <mergeCell ref="Q465:R465"/>
    <mergeCell ref="B466:L466"/>
    <mergeCell ref="Q466:R466"/>
    <mergeCell ref="B463:L463"/>
    <mergeCell ref="Q463:R463"/>
    <mergeCell ref="B464:L464"/>
    <mergeCell ref="Q464:R464"/>
    <mergeCell ref="B461:L461"/>
    <mergeCell ref="Q461:R461"/>
    <mergeCell ref="B462:L462"/>
    <mergeCell ref="Q462:R462"/>
    <mergeCell ref="B459:L459"/>
    <mergeCell ref="Q459:R459"/>
    <mergeCell ref="B460:L460"/>
    <mergeCell ref="Q460:R460"/>
    <mergeCell ref="B457:L457"/>
    <mergeCell ref="Q457:R457"/>
    <mergeCell ref="B458:L458"/>
    <mergeCell ref="Q458:R458"/>
    <mergeCell ref="B455:L455"/>
    <mergeCell ref="Q455:R455"/>
    <mergeCell ref="B456:L456"/>
    <mergeCell ref="Q456:R456"/>
    <mergeCell ref="B453:L453"/>
    <mergeCell ref="Q453:R453"/>
    <mergeCell ref="B454:L454"/>
    <mergeCell ref="Q454:R454"/>
    <mergeCell ref="B451:L451"/>
    <mergeCell ref="Q451:R451"/>
    <mergeCell ref="B452:L452"/>
    <mergeCell ref="Q452:R452"/>
    <mergeCell ref="B449:L449"/>
    <mergeCell ref="Q449:R449"/>
    <mergeCell ref="B450:L450"/>
    <mergeCell ref="Q450:R450"/>
    <mergeCell ref="B447:L447"/>
    <mergeCell ref="Q447:R447"/>
    <mergeCell ref="B448:L448"/>
    <mergeCell ref="Q448:R448"/>
    <mergeCell ref="B445:L445"/>
    <mergeCell ref="Q445:R445"/>
    <mergeCell ref="B446:L446"/>
    <mergeCell ref="Q446:R446"/>
    <mergeCell ref="B443:L443"/>
    <mergeCell ref="Q443:R443"/>
    <mergeCell ref="B444:L444"/>
    <mergeCell ref="Q444:R444"/>
    <mergeCell ref="B441:L441"/>
    <mergeCell ref="Q441:R441"/>
    <mergeCell ref="B442:L442"/>
    <mergeCell ref="Q442:R442"/>
    <mergeCell ref="B439:L439"/>
    <mergeCell ref="Q439:R439"/>
    <mergeCell ref="B440:L440"/>
    <mergeCell ref="Q440:R440"/>
    <mergeCell ref="B437:L437"/>
    <mergeCell ref="Q437:R437"/>
    <mergeCell ref="B438:L438"/>
    <mergeCell ref="Q438:R438"/>
    <mergeCell ref="B435:L435"/>
    <mergeCell ref="Q435:R435"/>
    <mergeCell ref="B436:L436"/>
    <mergeCell ref="Q436:R436"/>
    <mergeCell ref="B433:L433"/>
    <mergeCell ref="Q433:R433"/>
    <mergeCell ref="B434:L434"/>
    <mergeCell ref="Q434:R434"/>
    <mergeCell ref="B431:L431"/>
    <mergeCell ref="Q431:R431"/>
    <mergeCell ref="B432:L432"/>
    <mergeCell ref="Q432:R432"/>
    <mergeCell ref="B429:L429"/>
    <mergeCell ref="Q429:R429"/>
    <mergeCell ref="B430:L430"/>
    <mergeCell ref="Q430:R430"/>
    <mergeCell ref="B427:L427"/>
    <mergeCell ref="Q427:R427"/>
    <mergeCell ref="B428:L428"/>
    <mergeCell ref="Q428:R428"/>
    <mergeCell ref="B425:L425"/>
    <mergeCell ref="Q425:R425"/>
    <mergeCell ref="B426:L426"/>
    <mergeCell ref="Q426:R426"/>
    <mergeCell ref="B423:L423"/>
    <mergeCell ref="Q423:R423"/>
    <mergeCell ref="B424:L424"/>
    <mergeCell ref="Q424:R424"/>
    <mergeCell ref="B421:L421"/>
    <mergeCell ref="Q421:R421"/>
    <mergeCell ref="B422:L422"/>
    <mergeCell ref="Q422:R422"/>
    <mergeCell ref="B419:L419"/>
    <mergeCell ref="Q419:R419"/>
    <mergeCell ref="B420:L420"/>
    <mergeCell ref="Q420:R420"/>
    <mergeCell ref="B417:L417"/>
    <mergeCell ref="Q417:R417"/>
    <mergeCell ref="B418:L418"/>
    <mergeCell ref="Q418:R418"/>
    <mergeCell ref="B415:L415"/>
    <mergeCell ref="Q415:R415"/>
    <mergeCell ref="B416:L416"/>
    <mergeCell ref="Q416:R416"/>
    <mergeCell ref="B413:L413"/>
    <mergeCell ref="Q413:R413"/>
    <mergeCell ref="B414:L414"/>
    <mergeCell ref="Q414:R414"/>
    <mergeCell ref="B411:L411"/>
    <mergeCell ref="Q411:R411"/>
    <mergeCell ref="B412:L412"/>
    <mergeCell ref="Q412:R412"/>
    <mergeCell ref="B409:L409"/>
    <mergeCell ref="Q409:R409"/>
    <mergeCell ref="B410:L410"/>
    <mergeCell ref="Q410:R410"/>
    <mergeCell ref="B407:L407"/>
    <mergeCell ref="Q407:R407"/>
    <mergeCell ref="B408:L408"/>
    <mergeCell ref="Q408:R408"/>
    <mergeCell ref="B405:L405"/>
    <mergeCell ref="Q405:R405"/>
    <mergeCell ref="B406:L406"/>
    <mergeCell ref="Q406:R406"/>
    <mergeCell ref="B403:L403"/>
    <mergeCell ref="Q403:R403"/>
    <mergeCell ref="B404:L404"/>
    <mergeCell ref="Q404:R404"/>
    <mergeCell ref="B401:L401"/>
    <mergeCell ref="Q401:R401"/>
    <mergeCell ref="B402:L402"/>
    <mergeCell ref="Q402:R402"/>
    <mergeCell ref="B399:L399"/>
    <mergeCell ref="Q399:R399"/>
    <mergeCell ref="B400:L400"/>
    <mergeCell ref="Q400:R400"/>
    <mergeCell ref="B397:L397"/>
    <mergeCell ref="Q397:R397"/>
    <mergeCell ref="B398:L398"/>
    <mergeCell ref="Q398:R398"/>
    <mergeCell ref="B395:L395"/>
    <mergeCell ref="Q395:R395"/>
    <mergeCell ref="B396:L396"/>
    <mergeCell ref="Q396:R396"/>
    <mergeCell ref="B393:L393"/>
    <mergeCell ref="Q393:R393"/>
    <mergeCell ref="B394:L394"/>
    <mergeCell ref="Q394:R394"/>
    <mergeCell ref="B391:L391"/>
    <mergeCell ref="Q391:R391"/>
    <mergeCell ref="B392:L392"/>
    <mergeCell ref="Q392:R392"/>
    <mergeCell ref="B389:L389"/>
    <mergeCell ref="Q389:R389"/>
    <mergeCell ref="B390:L390"/>
    <mergeCell ref="Q390:R390"/>
    <mergeCell ref="B387:L387"/>
    <mergeCell ref="Q387:R387"/>
    <mergeCell ref="B388:L388"/>
    <mergeCell ref="Q388:R388"/>
    <mergeCell ref="B385:L385"/>
    <mergeCell ref="Q385:R385"/>
    <mergeCell ref="B386:L386"/>
    <mergeCell ref="Q386:R386"/>
    <mergeCell ref="B383:L383"/>
    <mergeCell ref="Q383:R383"/>
    <mergeCell ref="B384:L384"/>
    <mergeCell ref="Q384:R384"/>
    <mergeCell ref="B381:L381"/>
    <mergeCell ref="Q381:R381"/>
    <mergeCell ref="B382:L382"/>
    <mergeCell ref="Q382:R382"/>
    <mergeCell ref="B379:L379"/>
    <mergeCell ref="Q379:R379"/>
    <mergeCell ref="B380:L380"/>
    <mergeCell ref="Q380:R380"/>
    <mergeCell ref="B377:L377"/>
    <mergeCell ref="Q377:R377"/>
    <mergeCell ref="B378:L378"/>
    <mergeCell ref="Q378:R378"/>
    <mergeCell ref="B375:L375"/>
    <mergeCell ref="Q375:R375"/>
    <mergeCell ref="B376:L376"/>
    <mergeCell ref="Q376:R376"/>
    <mergeCell ref="B373:L373"/>
    <mergeCell ref="Q373:R373"/>
    <mergeCell ref="B374:L374"/>
    <mergeCell ref="Q374:R374"/>
    <mergeCell ref="B371:L371"/>
    <mergeCell ref="Q371:R371"/>
    <mergeCell ref="B372:L372"/>
    <mergeCell ref="Q372:R372"/>
    <mergeCell ref="B369:L369"/>
    <mergeCell ref="Q369:R369"/>
    <mergeCell ref="B370:L370"/>
    <mergeCell ref="Q370:R370"/>
    <mergeCell ref="B367:L367"/>
    <mergeCell ref="Q367:R367"/>
    <mergeCell ref="B368:L368"/>
    <mergeCell ref="Q368:R368"/>
    <mergeCell ref="B365:L365"/>
    <mergeCell ref="Q365:R365"/>
    <mergeCell ref="B366:L366"/>
    <mergeCell ref="Q366:R366"/>
    <mergeCell ref="B363:L363"/>
    <mergeCell ref="Q363:R363"/>
    <mergeCell ref="B364:L364"/>
    <mergeCell ref="Q364:R364"/>
    <mergeCell ref="B361:L361"/>
    <mergeCell ref="Q361:R361"/>
    <mergeCell ref="B362:L362"/>
    <mergeCell ref="Q362:R362"/>
    <mergeCell ref="B359:L359"/>
    <mergeCell ref="Q359:R359"/>
    <mergeCell ref="B360:L360"/>
    <mergeCell ref="Q360:R360"/>
    <mergeCell ref="B357:L357"/>
    <mergeCell ref="Q357:R357"/>
    <mergeCell ref="B358:L358"/>
    <mergeCell ref="Q358:R358"/>
    <mergeCell ref="B355:L355"/>
    <mergeCell ref="Q355:R355"/>
    <mergeCell ref="B356:L356"/>
    <mergeCell ref="Q356:R356"/>
    <mergeCell ref="B353:L353"/>
    <mergeCell ref="Q353:R353"/>
    <mergeCell ref="B354:L354"/>
    <mergeCell ref="Q354:R354"/>
    <mergeCell ref="B351:L351"/>
    <mergeCell ref="Q351:R351"/>
    <mergeCell ref="B352:L352"/>
    <mergeCell ref="Q352:R352"/>
    <mergeCell ref="B349:L349"/>
    <mergeCell ref="Q349:R349"/>
    <mergeCell ref="B350:L350"/>
    <mergeCell ref="Q350:R350"/>
    <mergeCell ref="B347:L347"/>
    <mergeCell ref="Q347:R347"/>
    <mergeCell ref="B348:L348"/>
    <mergeCell ref="Q348:R348"/>
    <mergeCell ref="B345:L345"/>
    <mergeCell ref="Q345:R345"/>
    <mergeCell ref="B346:L346"/>
    <mergeCell ref="Q346:R346"/>
    <mergeCell ref="B343:L343"/>
    <mergeCell ref="Q343:R343"/>
    <mergeCell ref="B344:L344"/>
    <mergeCell ref="Q344:R344"/>
    <mergeCell ref="B341:L341"/>
    <mergeCell ref="Q341:R341"/>
    <mergeCell ref="B342:L342"/>
    <mergeCell ref="Q342:R342"/>
    <mergeCell ref="B339:L339"/>
    <mergeCell ref="Q339:R339"/>
    <mergeCell ref="B340:L340"/>
    <mergeCell ref="Q340:R340"/>
    <mergeCell ref="B337:L337"/>
    <mergeCell ref="Q337:R337"/>
    <mergeCell ref="B338:L338"/>
    <mergeCell ref="Q338:R338"/>
    <mergeCell ref="B335:L335"/>
    <mergeCell ref="Q335:R335"/>
    <mergeCell ref="B336:L336"/>
    <mergeCell ref="Q336:R336"/>
    <mergeCell ref="B333:L333"/>
    <mergeCell ref="Q333:R333"/>
    <mergeCell ref="B334:L334"/>
    <mergeCell ref="Q334:R334"/>
    <mergeCell ref="B331:L331"/>
    <mergeCell ref="Q331:R331"/>
    <mergeCell ref="B332:L332"/>
    <mergeCell ref="Q332:R332"/>
    <mergeCell ref="B329:L329"/>
    <mergeCell ref="Q329:R329"/>
    <mergeCell ref="B330:L330"/>
    <mergeCell ref="Q330:R330"/>
    <mergeCell ref="B327:L327"/>
    <mergeCell ref="Q327:R327"/>
    <mergeCell ref="B328:L328"/>
    <mergeCell ref="Q328:R328"/>
    <mergeCell ref="B325:L325"/>
    <mergeCell ref="Q325:R325"/>
    <mergeCell ref="B326:L326"/>
    <mergeCell ref="Q326:R326"/>
    <mergeCell ref="B323:L323"/>
    <mergeCell ref="Q323:R323"/>
    <mergeCell ref="B324:L324"/>
    <mergeCell ref="Q324:R324"/>
    <mergeCell ref="B321:L321"/>
    <mergeCell ref="Q321:R321"/>
    <mergeCell ref="B322:L322"/>
    <mergeCell ref="Q322:R322"/>
    <mergeCell ref="B319:L319"/>
    <mergeCell ref="Q319:R319"/>
    <mergeCell ref="B320:L320"/>
    <mergeCell ref="Q320:R320"/>
    <mergeCell ref="B317:L317"/>
    <mergeCell ref="Q317:R317"/>
    <mergeCell ref="B318:L318"/>
    <mergeCell ref="Q318:R318"/>
    <mergeCell ref="B315:L315"/>
    <mergeCell ref="Q315:R315"/>
    <mergeCell ref="B316:L316"/>
    <mergeCell ref="Q316:R316"/>
    <mergeCell ref="B313:L313"/>
    <mergeCell ref="Q313:R313"/>
    <mergeCell ref="B314:L314"/>
    <mergeCell ref="Q314:R314"/>
    <mergeCell ref="B311:L311"/>
    <mergeCell ref="Q311:R311"/>
    <mergeCell ref="B312:L312"/>
    <mergeCell ref="Q312:R312"/>
    <mergeCell ref="B309:L309"/>
    <mergeCell ref="Q309:R309"/>
    <mergeCell ref="B310:L310"/>
    <mergeCell ref="Q310:R310"/>
    <mergeCell ref="B307:L307"/>
    <mergeCell ref="Q307:R307"/>
    <mergeCell ref="B308:L308"/>
    <mergeCell ref="Q308:R308"/>
    <mergeCell ref="B305:L305"/>
    <mergeCell ref="Q305:R305"/>
    <mergeCell ref="B306:L306"/>
    <mergeCell ref="Q306:R306"/>
    <mergeCell ref="B303:L303"/>
    <mergeCell ref="Q303:R303"/>
    <mergeCell ref="B304:L304"/>
    <mergeCell ref="Q304:R304"/>
    <mergeCell ref="B301:L301"/>
    <mergeCell ref="Q301:R301"/>
    <mergeCell ref="B302:L302"/>
    <mergeCell ref="Q302:R302"/>
    <mergeCell ref="B299:L299"/>
    <mergeCell ref="Q299:R299"/>
    <mergeCell ref="B300:L300"/>
    <mergeCell ref="Q300:R300"/>
    <mergeCell ref="B297:L297"/>
    <mergeCell ref="Q297:R297"/>
    <mergeCell ref="B298:L298"/>
    <mergeCell ref="Q298:R298"/>
    <mergeCell ref="B295:L295"/>
    <mergeCell ref="Q295:R295"/>
    <mergeCell ref="B296:L296"/>
    <mergeCell ref="Q296:R296"/>
    <mergeCell ref="B293:L293"/>
    <mergeCell ref="Q293:R293"/>
    <mergeCell ref="B294:L294"/>
    <mergeCell ref="Q294:R294"/>
    <mergeCell ref="B291:L291"/>
    <mergeCell ref="Q291:R291"/>
    <mergeCell ref="B292:L292"/>
    <mergeCell ref="Q292:R292"/>
    <mergeCell ref="B289:L289"/>
    <mergeCell ref="Q289:R289"/>
    <mergeCell ref="B290:L290"/>
    <mergeCell ref="Q290:R290"/>
    <mergeCell ref="B287:L287"/>
    <mergeCell ref="Q287:R287"/>
    <mergeCell ref="B288:L288"/>
    <mergeCell ref="Q288:R288"/>
    <mergeCell ref="B285:L285"/>
    <mergeCell ref="Q285:R285"/>
    <mergeCell ref="B286:L286"/>
    <mergeCell ref="Q286:R286"/>
    <mergeCell ref="B283:L283"/>
    <mergeCell ref="Q283:R283"/>
    <mergeCell ref="B284:L284"/>
    <mergeCell ref="Q284:R284"/>
    <mergeCell ref="B281:L281"/>
    <mergeCell ref="Q281:R281"/>
    <mergeCell ref="B282:L282"/>
    <mergeCell ref="Q282:R282"/>
    <mergeCell ref="B279:L279"/>
    <mergeCell ref="Q279:R279"/>
    <mergeCell ref="B280:L280"/>
    <mergeCell ref="Q280:R280"/>
    <mergeCell ref="B277:L277"/>
    <mergeCell ref="Q277:R277"/>
    <mergeCell ref="B278:L278"/>
    <mergeCell ref="Q278:R278"/>
    <mergeCell ref="B275:L275"/>
    <mergeCell ref="Q275:R275"/>
    <mergeCell ref="B276:L276"/>
    <mergeCell ref="Q276:R276"/>
    <mergeCell ref="B273:L273"/>
    <mergeCell ref="Q273:R273"/>
    <mergeCell ref="B274:L274"/>
    <mergeCell ref="Q274:R274"/>
    <mergeCell ref="B271:L271"/>
    <mergeCell ref="Q271:R271"/>
    <mergeCell ref="B272:L272"/>
    <mergeCell ref="Q272:R272"/>
    <mergeCell ref="B269:L269"/>
    <mergeCell ref="Q269:R269"/>
    <mergeCell ref="B270:L270"/>
    <mergeCell ref="Q270:R270"/>
    <mergeCell ref="B267:L267"/>
    <mergeCell ref="Q267:R267"/>
    <mergeCell ref="B268:L268"/>
    <mergeCell ref="Q268:R268"/>
    <mergeCell ref="B265:L265"/>
    <mergeCell ref="Q265:R265"/>
    <mergeCell ref="B266:L266"/>
    <mergeCell ref="Q266:R266"/>
    <mergeCell ref="B263:L263"/>
    <mergeCell ref="Q263:R263"/>
    <mergeCell ref="B264:L264"/>
    <mergeCell ref="Q264:R264"/>
    <mergeCell ref="B261:L261"/>
    <mergeCell ref="Q261:R261"/>
    <mergeCell ref="B262:L262"/>
    <mergeCell ref="Q262:R262"/>
    <mergeCell ref="B259:L259"/>
    <mergeCell ref="Q259:R259"/>
    <mergeCell ref="B260:L260"/>
    <mergeCell ref="Q260:R260"/>
    <mergeCell ref="B257:L257"/>
    <mergeCell ref="Q257:R257"/>
    <mergeCell ref="B258:L258"/>
    <mergeCell ref="Q258:R258"/>
    <mergeCell ref="B255:L255"/>
    <mergeCell ref="Q255:R255"/>
    <mergeCell ref="B256:L256"/>
    <mergeCell ref="Q256:R256"/>
    <mergeCell ref="B253:L253"/>
    <mergeCell ref="Q253:R253"/>
    <mergeCell ref="B254:L254"/>
    <mergeCell ref="Q254:R254"/>
    <mergeCell ref="B251:L251"/>
    <mergeCell ref="Q251:R251"/>
    <mergeCell ref="B252:L252"/>
    <mergeCell ref="Q252:R252"/>
    <mergeCell ref="B249:L249"/>
    <mergeCell ref="Q249:R249"/>
    <mergeCell ref="B250:L250"/>
    <mergeCell ref="Q250:R250"/>
    <mergeCell ref="B247:L247"/>
    <mergeCell ref="Q247:R247"/>
    <mergeCell ref="B248:L248"/>
    <mergeCell ref="Q248:R248"/>
    <mergeCell ref="B245:L245"/>
    <mergeCell ref="Q245:R245"/>
    <mergeCell ref="B246:L246"/>
    <mergeCell ref="Q246:R246"/>
    <mergeCell ref="B243:L243"/>
    <mergeCell ref="Q243:R243"/>
    <mergeCell ref="B244:L244"/>
    <mergeCell ref="Q244:R244"/>
    <mergeCell ref="B241:L241"/>
    <mergeCell ref="Q241:R241"/>
    <mergeCell ref="B242:L242"/>
    <mergeCell ref="Q242:R242"/>
    <mergeCell ref="B239:L239"/>
    <mergeCell ref="Q239:R239"/>
    <mergeCell ref="B240:L240"/>
    <mergeCell ref="Q240:R240"/>
    <mergeCell ref="B237:L237"/>
    <mergeCell ref="Q237:R237"/>
    <mergeCell ref="B238:L238"/>
    <mergeCell ref="Q238:R238"/>
    <mergeCell ref="B235:L235"/>
    <mergeCell ref="Q235:R235"/>
    <mergeCell ref="B236:L236"/>
    <mergeCell ref="Q236:R236"/>
    <mergeCell ref="B233:L233"/>
    <mergeCell ref="Q233:R233"/>
    <mergeCell ref="B234:L234"/>
    <mergeCell ref="Q234:R234"/>
    <mergeCell ref="B231:L231"/>
    <mergeCell ref="Q231:R231"/>
    <mergeCell ref="B232:L232"/>
    <mergeCell ref="Q232:R232"/>
    <mergeCell ref="B229:L229"/>
    <mergeCell ref="Q229:R229"/>
    <mergeCell ref="B230:L230"/>
    <mergeCell ref="Q230:R230"/>
    <mergeCell ref="B227:L227"/>
    <mergeCell ref="Q227:R227"/>
    <mergeCell ref="B228:L228"/>
    <mergeCell ref="Q228:R228"/>
    <mergeCell ref="B225:L225"/>
    <mergeCell ref="Q225:R225"/>
    <mergeCell ref="B226:L226"/>
    <mergeCell ref="Q226:R226"/>
    <mergeCell ref="B223:L223"/>
    <mergeCell ref="Q223:R223"/>
    <mergeCell ref="B224:L224"/>
    <mergeCell ref="Q224:R224"/>
    <mergeCell ref="B221:L221"/>
    <mergeCell ref="Q221:R221"/>
    <mergeCell ref="B222:L222"/>
    <mergeCell ref="Q222:R222"/>
    <mergeCell ref="B219:L219"/>
    <mergeCell ref="Q219:R219"/>
    <mergeCell ref="B220:L220"/>
    <mergeCell ref="Q220:R220"/>
    <mergeCell ref="B217:L217"/>
    <mergeCell ref="Q217:R217"/>
    <mergeCell ref="B218:L218"/>
    <mergeCell ref="Q218:R218"/>
    <mergeCell ref="B215:L215"/>
    <mergeCell ref="Q215:R215"/>
    <mergeCell ref="B216:L216"/>
    <mergeCell ref="Q216:R216"/>
    <mergeCell ref="B213:L213"/>
    <mergeCell ref="Q213:R213"/>
    <mergeCell ref="B214:L214"/>
    <mergeCell ref="Q214:R214"/>
    <mergeCell ref="B211:L211"/>
    <mergeCell ref="Q211:R211"/>
    <mergeCell ref="B212:L212"/>
    <mergeCell ref="Q212:R212"/>
    <mergeCell ref="B209:L209"/>
    <mergeCell ref="Q209:R209"/>
    <mergeCell ref="B210:L210"/>
    <mergeCell ref="Q210:R210"/>
    <mergeCell ref="B207:L207"/>
    <mergeCell ref="Q207:R207"/>
    <mergeCell ref="B208:L208"/>
    <mergeCell ref="Q208:R208"/>
    <mergeCell ref="B205:L205"/>
    <mergeCell ref="Q205:R205"/>
    <mergeCell ref="B206:L206"/>
    <mergeCell ref="Q206:R206"/>
    <mergeCell ref="B203:L203"/>
    <mergeCell ref="Q203:R203"/>
    <mergeCell ref="B204:L204"/>
    <mergeCell ref="Q204:R204"/>
    <mergeCell ref="B201:L201"/>
    <mergeCell ref="Q201:R201"/>
    <mergeCell ref="B202:L202"/>
    <mergeCell ref="Q202:R202"/>
    <mergeCell ref="B199:L199"/>
    <mergeCell ref="Q199:R199"/>
    <mergeCell ref="B200:L200"/>
    <mergeCell ref="Q200:R200"/>
    <mergeCell ref="B197:L197"/>
    <mergeCell ref="Q197:R197"/>
    <mergeCell ref="B198:L198"/>
    <mergeCell ref="Q198:R198"/>
    <mergeCell ref="B195:L195"/>
    <mergeCell ref="Q195:R195"/>
    <mergeCell ref="B196:L196"/>
    <mergeCell ref="Q196:R196"/>
    <mergeCell ref="B193:L193"/>
    <mergeCell ref="Q193:R193"/>
    <mergeCell ref="B194:L194"/>
    <mergeCell ref="Q194:R194"/>
    <mergeCell ref="B191:L191"/>
    <mergeCell ref="Q191:R191"/>
    <mergeCell ref="B192:L192"/>
    <mergeCell ref="Q192:R192"/>
    <mergeCell ref="B189:L189"/>
    <mergeCell ref="Q189:R189"/>
    <mergeCell ref="B190:L190"/>
    <mergeCell ref="Q190:R190"/>
    <mergeCell ref="B187:L187"/>
    <mergeCell ref="Q187:R187"/>
    <mergeCell ref="B188:L188"/>
    <mergeCell ref="Q188:R188"/>
    <mergeCell ref="B185:L185"/>
    <mergeCell ref="Q185:R185"/>
    <mergeCell ref="B186:L186"/>
    <mergeCell ref="Q186:R186"/>
    <mergeCell ref="B183:L183"/>
    <mergeCell ref="Q183:R183"/>
    <mergeCell ref="B184:L184"/>
    <mergeCell ref="Q184:R184"/>
    <mergeCell ref="B181:L181"/>
    <mergeCell ref="Q181:R181"/>
    <mergeCell ref="B182:L182"/>
    <mergeCell ref="Q182:R182"/>
    <mergeCell ref="B179:L179"/>
    <mergeCell ref="Q179:R179"/>
    <mergeCell ref="B180:L180"/>
    <mergeCell ref="Q180:R180"/>
    <mergeCell ref="B177:L177"/>
    <mergeCell ref="Q177:R177"/>
    <mergeCell ref="B178:L178"/>
    <mergeCell ref="Q178:R178"/>
    <mergeCell ref="B176:L176"/>
    <mergeCell ref="Q176:R176"/>
    <mergeCell ref="B174:L174"/>
    <mergeCell ref="Q174:R174"/>
    <mergeCell ref="B175:L175"/>
    <mergeCell ref="Q175:R175"/>
    <mergeCell ref="B172:L172"/>
    <mergeCell ref="Q172:R172"/>
    <mergeCell ref="B173:L173"/>
    <mergeCell ref="Q173:R173"/>
    <mergeCell ref="B170:L170"/>
    <mergeCell ref="Q170:R170"/>
    <mergeCell ref="B171:L171"/>
    <mergeCell ref="Q171:R171"/>
    <mergeCell ref="B168:L168"/>
    <mergeCell ref="Q168:R168"/>
    <mergeCell ref="B169:L169"/>
    <mergeCell ref="Q169:R169"/>
    <mergeCell ref="B166:L166"/>
    <mergeCell ref="Q166:R166"/>
    <mergeCell ref="B167:L167"/>
    <mergeCell ref="Q167:R167"/>
    <mergeCell ref="B164:L164"/>
    <mergeCell ref="Q164:R164"/>
    <mergeCell ref="B165:L165"/>
    <mergeCell ref="Q165:R165"/>
    <mergeCell ref="B162:L162"/>
    <mergeCell ref="Q162:R162"/>
    <mergeCell ref="B163:L163"/>
    <mergeCell ref="Q163:R163"/>
    <mergeCell ref="B160:L160"/>
    <mergeCell ref="Q160:R160"/>
    <mergeCell ref="B161:L161"/>
    <mergeCell ref="Q161:R161"/>
    <mergeCell ref="B158:L158"/>
    <mergeCell ref="Q158:R158"/>
    <mergeCell ref="B159:L159"/>
    <mergeCell ref="Q159:R159"/>
    <mergeCell ref="B156:L156"/>
    <mergeCell ref="Q156:R156"/>
    <mergeCell ref="B157:L157"/>
    <mergeCell ref="Q157:R157"/>
    <mergeCell ref="B154:L154"/>
    <mergeCell ref="Q154:R154"/>
    <mergeCell ref="B155:L155"/>
    <mergeCell ref="Q155:R155"/>
    <mergeCell ref="B152:L152"/>
    <mergeCell ref="Q152:R152"/>
    <mergeCell ref="B153:L153"/>
    <mergeCell ref="Q153:R153"/>
    <mergeCell ref="B150:L150"/>
    <mergeCell ref="Q150:R150"/>
    <mergeCell ref="B151:L151"/>
    <mergeCell ref="Q151:R151"/>
    <mergeCell ref="B148:L148"/>
    <mergeCell ref="Q148:R148"/>
    <mergeCell ref="B149:L149"/>
    <mergeCell ref="Q149:R149"/>
    <mergeCell ref="B146:L146"/>
    <mergeCell ref="Q146:R146"/>
    <mergeCell ref="B147:L147"/>
    <mergeCell ref="Q147:R147"/>
    <mergeCell ref="B144:L144"/>
    <mergeCell ref="Q144:R144"/>
    <mergeCell ref="B145:L145"/>
    <mergeCell ref="Q145:R145"/>
    <mergeCell ref="B142:L142"/>
    <mergeCell ref="Q142:R142"/>
    <mergeCell ref="B143:L143"/>
    <mergeCell ref="Q143:R143"/>
    <mergeCell ref="B140:L140"/>
    <mergeCell ref="Q140:R140"/>
    <mergeCell ref="B141:L141"/>
    <mergeCell ref="Q141:R141"/>
    <mergeCell ref="B138:L138"/>
    <mergeCell ref="Q138:R138"/>
    <mergeCell ref="B139:L139"/>
    <mergeCell ref="Q139:R139"/>
    <mergeCell ref="B136:L136"/>
    <mergeCell ref="Q136:R136"/>
    <mergeCell ref="B137:L137"/>
    <mergeCell ref="Q137:R137"/>
    <mergeCell ref="B134:L134"/>
    <mergeCell ref="Q134:R134"/>
    <mergeCell ref="B135:L135"/>
    <mergeCell ref="Q135:R135"/>
    <mergeCell ref="B132:L132"/>
    <mergeCell ref="Q132:R132"/>
    <mergeCell ref="B133:L133"/>
    <mergeCell ref="Q133:R133"/>
    <mergeCell ref="B130:L130"/>
    <mergeCell ref="Q130:R130"/>
    <mergeCell ref="B131:L131"/>
    <mergeCell ref="Q131:R131"/>
    <mergeCell ref="B128:L128"/>
    <mergeCell ref="Q128:R128"/>
    <mergeCell ref="B129:L129"/>
    <mergeCell ref="Q129:R129"/>
    <mergeCell ref="B126:L126"/>
    <mergeCell ref="Q126:R126"/>
    <mergeCell ref="B127:L127"/>
    <mergeCell ref="Q127:R127"/>
    <mergeCell ref="B124:L124"/>
    <mergeCell ref="Q124:R124"/>
    <mergeCell ref="B125:L125"/>
    <mergeCell ref="Q125:R125"/>
    <mergeCell ref="B122:L122"/>
    <mergeCell ref="Q122:R122"/>
    <mergeCell ref="B123:L123"/>
    <mergeCell ref="Q123:R123"/>
    <mergeCell ref="B120:L120"/>
    <mergeCell ref="Q120:R120"/>
    <mergeCell ref="B121:L121"/>
    <mergeCell ref="Q121:R121"/>
    <mergeCell ref="B118:L118"/>
    <mergeCell ref="Q118:R118"/>
    <mergeCell ref="B119:L119"/>
    <mergeCell ref="Q119:R119"/>
    <mergeCell ref="B116:L116"/>
    <mergeCell ref="Q116:R116"/>
    <mergeCell ref="B117:L117"/>
    <mergeCell ref="Q117:R117"/>
    <mergeCell ref="B114:L114"/>
    <mergeCell ref="Q114:R114"/>
    <mergeCell ref="B115:L115"/>
    <mergeCell ref="Q115:R115"/>
    <mergeCell ref="B112:L112"/>
    <mergeCell ref="Q112:R112"/>
    <mergeCell ref="B113:L113"/>
    <mergeCell ref="Q113:R113"/>
    <mergeCell ref="B110:L110"/>
    <mergeCell ref="Q110:R110"/>
    <mergeCell ref="B111:L111"/>
    <mergeCell ref="Q111:R111"/>
    <mergeCell ref="B108:L108"/>
    <mergeCell ref="Q108:R108"/>
    <mergeCell ref="B109:L109"/>
    <mergeCell ref="Q109:R109"/>
    <mergeCell ref="B106:L106"/>
    <mergeCell ref="Q106:R106"/>
    <mergeCell ref="B107:L107"/>
    <mergeCell ref="B104:L104"/>
    <mergeCell ref="Q104:R104"/>
    <mergeCell ref="B105:L105"/>
    <mergeCell ref="Q105:R105"/>
    <mergeCell ref="B102:L102"/>
    <mergeCell ref="Q102:R102"/>
    <mergeCell ref="B103:L103"/>
    <mergeCell ref="Q103:R103"/>
    <mergeCell ref="B100:L100"/>
    <mergeCell ref="Q100:R100"/>
    <mergeCell ref="B101:L101"/>
    <mergeCell ref="Q101:R101"/>
    <mergeCell ref="B98:L98"/>
    <mergeCell ref="Q98:R98"/>
    <mergeCell ref="B99:L99"/>
    <mergeCell ref="Q99:R99"/>
    <mergeCell ref="B96:L96"/>
    <mergeCell ref="Q96:R96"/>
    <mergeCell ref="B97:L97"/>
    <mergeCell ref="Q97:R97"/>
    <mergeCell ref="B94:L94"/>
    <mergeCell ref="Q94:R94"/>
    <mergeCell ref="B95:L95"/>
    <mergeCell ref="Q95:R95"/>
    <mergeCell ref="B92:L92"/>
    <mergeCell ref="Q92:R92"/>
    <mergeCell ref="B93:L93"/>
    <mergeCell ref="Q93:R93"/>
    <mergeCell ref="B90:L90"/>
    <mergeCell ref="Q90:R90"/>
    <mergeCell ref="B91:L91"/>
    <mergeCell ref="Q91:R91"/>
    <mergeCell ref="B88:L88"/>
    <mergeCell ref="Q88:R88"/>
    <mergeCell ref="B89:L89"/>
    <mergeCell ref="Q89:R89"/>
    <mergeCell ref="B86:L86"/>
    <mergeCell ref="Q86:R86"/>
    <mergeCell ref="B87:L87"/>
    <mergeCell ref="Q87:R87"/>
    <mergeCell ref="B84:L84"/>
    <mergeCell ref="Q84:R84"/>
    <mergeCell ref="B85:L85"/>
    <mergeCell ref="Q85:R85"/>
    <mergeCell ref="B82:L82"/>
    <mergeCell ref="Q82:R82"/>
    <mergeCell ref="B83:L83"/>
    <mergeCell ref="Q83:R83"/>
    <mergeCell ref="B80:L80"/>
    <mergeCell ref="Q80:R80"/>
    <mergeCell ref="B81:L81"/>
    <mergeCell ref="Q81:R81"/>
    <mergeCell ref="B78:L78"/>
    <mergeCell ref="Q78:R78"/>
    <mergeCell ref="B79:L79"/>
    <mergeCell ref="Q79:R79"/>
    <mergeCell ref="B76:L76"/>
    <mergeCell ref="Q76:R76"/>
    <mergeCell ref="B77:L77"/>
    <mergeCell ref="Q77:R77"/>
    <mergeCell ref="B74:L74"/>
    <mergeCell ref="Q74:R74"/>
    <mergeCell ref="B75:L75"/>
    <mergeCell ref="Q75:R75"/>
    <mergeCell ref="B72:L72"/>
    <mergeCell ref="Q72:R72"/>
    <mergeCell ref="B73:L73"/>
    <mergeCell ref="Q73:R73"/>
    <mergeCell ref="B70:L70"/>
    <mergeCell ref="Q70:R70"/>
    <mergeCell ref="B71:L71"/>
    <mergeCell ref="Q71:R71"/>
    <mergeCell ref="B68:L68"/>
    <mergeCell ref="Q68:R68"/>
    <mergeCell ref="B69:L69"/>
    <mergeCell ref="Q69:R69"/>
    <mergeCell ref="B66:L66"/>
    <mergeCell ref="Q66:R66"/>
    <mergeCell ref="B67:L67"/>
    <mergeCell ref="Q67:R67"/>
    <mergeCell ref="B64:L64"/>
    <mergeCell ref="Q64:R64"/>
    <mergeCell ref="B65:L65"/>
    <mergeCell ref="Q65:R65"/>
    <mergeCell ref="B62:L62"/>
    <mergeCell ref="Q62:R62"/>
    <mergeCell ref="B63:L63"/>
    <mergeCell ref="Q63:R63"/>
    <mergeCell ref="B60:L60"/>
    <mergeCell ref="Q60:R60"/>
    <mergeCell ref="B61:L61"/>
    <mergeCell ref="Q61:R61"/>
    <mergeCell ref="B58:L58"/>
    <mergeCell ref="Q58:R58"/>
    <mergeCell ref="B59:L59"/>
    <mergeCell ref="Q59:R59"/>
    <mergeCell ref="B56:L56"/>
    <mergeCell ref="Q56:R56"/>
    <mergeCell ref="B57:L57"/>
    <mergeCell ref="Q57:R57"/>
    <mergeCell ref="B54:L54"/>
    <mergeCell ref="Q54:R54"/>
    <mergeCell ref="B55:L55"/>
    <mergeCell ref="Q55:R55"/>
    <mergeCell ref="B52:L52"/>
    <mergeCell ref="Q52:R52"/>
    <mergeCell ref="B53:L53"/>
    <mergeCell ref="Q53:R53"/>
    <mergeCell ref="B50:L50"/>
    <mergeCell ref="Q50:R50"/>
    <mergeCell ref="B51:L51"/>
    <mergeCell ref="Q51:R51"/>
    <mergeCell ref="B48:L48"/>
    <mergeCell ref="Q48:R48"/>
    <mergeCell ref="B49:L49"/>
    <mergeCell ref="Q49:R49"/>
    <mergeCell ref="B46:L46"/>
    <mergeCell ref="Q46:R46"/>
    <mergeCell ref="B47:L47"/>
    <mergeCell ref="Q47:R47"/>
    <mergeCell ref="Q29:R29"/>
    <mergeCell ref="B26:L26"/>
    <mergeCell ref="Q26:R26"/>
    <mergeCell ref="B27:L27"/>
    <mergeCell ref="Q27:R27"/>
    <mergeCell ref="B44:L44"/>
    <mergeCell ref="Q44:R44"/>
    <mergeCell ref="B45:L45"/>
    <mergeCell ref="Q45:R45"/>
    <mergeCell ref="B42:L42"/>
    <mergeCell ref="Q42:R42"/>
    <mergeCell ref="B43:L43"/>
    <mergeCell ref="Q43:R43"/>
    <mergeCell ref="B40:L40"/>
    <mergeCell ref="Q40:R40"/>
    <mergeCell ref="B41:L41"/>
    <mergeCell ref="Q41:R41"/>
    <mergeCell ref="B38:L38"/>
    <mergeCell ref="Q38:R38"/>
    <mergeCell ref="B39:L39"/>
    <mergeCell ref="Q39:R39"/>
    <mergeCell ref="B36:L36"/>
    <mergeCell ref="Q36:R36"/>
    <mergeCell ref="B37:L37"/>
    <mergeCell ref="Q37:R37"/>
    <mergeCell ref="B24:L24"/>
    <mergeCell ref="Q24:R24"/>
    <mergeCell ref="B25:L25"/>
    <mergeCell ref="Q25:R25"/>
    <mergeCell ref="B22:L22"/>
    <mergeCell ref="Q22:R22"/>
    <mergeCell ref="B23:L23"/>
    <mergeCell ref="Q23:R23"/>
    <mergeCell ref="B20:L20"/>
    <mergeCell ref="Q20:R20"/>
    <mergeCell ref="B21:L21"/>
    <mergeCell ref="Q21:R21"/>
    <mergeCell ref="B19:L19"/>
    <mergeCell ref="Q19:R19"/>
    <mergeCell ref="B574:L574"/>
    <mergeCell ref="B575:L575"/>
    <mergeCell ref="B576:L576"/>
    <mergeCell ref="B34:L34"/>
    <mergeCell ref="Q34:R34"/>
    <mergeCell ref="B35:L35"/>
    <mergeCell ref="Q35:R35"/>
    <mergeCell ref="B32:L32"/>
    <mergeCell ref="Q32:R32"/>
    <mergeCell ref="B33:L33"/>
    <mergeCell ref="Q33:R33"/>
    <mergeCell ref="B30:L30"/>
    <mergeCell ref="Q30:R30"/>
    <mergeCell ref="B31:L31"/>
    <mergeCell ref="Q31:R31"/>
    <mergeCell ref="B28:L28"/>
    <mergeCell ref="Q28:R28"/>
    <mergeCell ref="B29:L29"/>
  </mergeCells>
  <pageMargins left="0.39370078740157499" right="0.39370078740157499" top="0.999999984981507" bottom="0.999999984981507" header="0.499999992490753" footer="0.499999992490753"/>
  <pageSetup paperSize="9" scale="91" fitToHeight="0" orientation="portrait" r:id="rId1"/>
  <headerFooter alignWithMargins="0">
    <oddHeader>&amp;CСтраница &amp;P из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I728"/>
  <sheetViews>
    <sheetView showGridLines="0" topLeftCell="A708" zoomScale="87" zoomScaleNormal="87" workbookViewId="0">
      <selection activeCell="U18" sqref="U18:V721"/>
    </sheetView>
  </sheetViews>
  <sheetFormatPr defaultColWidth="9.140625" defaultRowHeight="12.75" x14ac:dyDescent="0.2"/>
  <cols>
    <col min="1" max="1" width="1.7109375" style="61" customWidth="1"/>
    <col min="2" max="12" width="0" style="61" hidden="1" customWidth="1"/>
    <col min="13" max="13" width="44" style="61" customWidth="1"/>
    <col min="14" max="14" width="6.28515625" style="61" customWidth="1"/>
    <col min="15" max="16" width="5.7109375" style="61" customWidth="1"/>
    <col min="17" max="17" width="10.7109375" style="61" customWidth="1"/>
    <col min="18" max="18" width="5.7109375" style="61" customWidth="1"/>
    <col min="19" max="20" width="0" style="61" hidden="1" customWidth="1"/>
    <col min="21" max="21" width="12.140625" style="61" customWidth="1"/>
    <col min="22" max="23" width="12.42578125" style="61" customWidth="1"/>
    <col min="24" max="24" width="11.42578125" style="61" customWidth="1"/>
    <col min="25" max="30" width="9.140625" style="61" customWidth="1"/>
    <col min="31" max="31" width="12.5703125" style="61" customWidth="1"/>
    <col min="32" max="32" width="9.140625" style="61" customWidth="1"/>
    <col min="33" max="33" width="16.42578125" style="61" customWidth="1"/>
    <col min="34" max="248" width="9.140625" style="61" customWidth="1"/>
    <col min="249" max="16384" width="9.140625" style="61"/>
  </cols>
  <sheetData>
    <row r="1" spans="1:23" s="56" customFormat="1" ht="12.75" customHeight="1" x14ac:dyDescent="0.2">
      <c r="A1" s="53"/>
      <c r="B1" s="53"/>
      <c r="C1" s="53"/>
      <c r="D1" s="53"/>
      <c r="E1" s="53"/>
      <c r="F1" s="53"/>
      <c r="G1" s="54"/>
      <c r="H1" s="55"/>
      <c r="I1" s="55"/>
      <c r="J1" s="55"/>
      <c r="K1" s="55"/>
      <c r="L1" s="55"/>
      <c r="M1" s="67"/>
      <c r="N1" s="67"/>
      <c r="O1" s="67"/>
      <c r="P1" s="243"/>
      <c r="Q1" s="243"/>
      <c r="R1" s="67"/>
      <c r="S1" s="67"/>
      <c r="T1" s="243" t="s">
        <v>514</v>
      </c>
      <c r="U1" s="363" t="s">
        <v>672</v>
      </c>
      <c r="V1" s="363"/>
      <c r="W1" s="363"/>
    </row>
    <row r="2" spans="1:23" s="56" customFormat="1" ht="4.5" customHeight="1" x14ac:dyDescent="0.2">
      <c r="A2" s="57"/>
      <c r="B2" s="58"/>
      <c r="C2" s="58"/>
      <c r="D2" s="58"/>
      <c r="E2" s="58"/>
      <c r="F2" s="58"/>
      <c r="G2" s="54"/>
      <c r="H2" s="55"/>
      <c r="I2" s="55"/>
      <c r="J2" s="55"/>
      <c r="K2" s="55"/>
      <c r="L2" s="55"/>
      <c r="M2" s="67"/>
      <c r="N2" s="67"/>
      <c r="O2" s="67"/>
      <c r="P2" s="364" t="s">
        <v>128</v>
      </c>
      <c r="Q2" s="364"/>
      <c r="R2" s="364"/>
      <c r="S2" s="364"/>
      <c r="T2" s="364"/>
      <c r="U2" s="364"/>
      <c r="V2" s="364"/>
      <c r="W2" s="364"/>
    </row>
    <row r="3" spans="1:23" s="56" customFormat="1" ht="9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242"/>
      <c r="N3" s="242"/>
      <c r="O3" s="242"/>
      <c r="P3" s="364"/>
      <c r="Q3" s="364"/>
      <c r="R3" s="364"/>
      <c r="S3" s="364"/>
      <c r="T3" s="364"/>
      <c r="U3" s="364"/>
      <c r="V3" s="364"/>
      <c r="W3" s="364"/>
    </row>
    <row r="4" spans="1:23" s="56" customFormat="1" ht="13.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364" t="s">
        <v>168</v>
      </c>
      <c r="N4" s="364"/>
      <c r="O4" s="364"/>
      <c r="P4" s="364"/>
      <c r="Q4" s="364"/>
      <c r="R4" s="364"/>
      <c r="S4" s="364"/>
      <c r="T4" s="364"/>
      <c r="U4" s="364"/>
      <c r="V4" s="364"/>
      <c r="W4" s="364"/>
    </row>
    <row r="5" spans="1:23" s="56" customFormat="1" ht="12.75" customHeight="1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364" t="s">
        <v>513</v>
      </c>
      <c r="N5" s="364"/>
      <c r="O5" s="364"/>
      <c r="P5" s="364"/>
      <c r="Q5" s="364"/>
      <c r="R5" s="364"/>
      <c r="S5" s="364"/>
      <c r="T5" s="364"/>
      <c r="U5" s="364"/>
      <c r="V5" s="364"/>
      <c r="W5" s="364"/>
    </row>
    <row r="6" spans="1:23" s="56" customFormat="1" ht="12.75" customHeight="1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67"/>
      <c r="N6" s="372" t="s">
        <v>515</v>
      </c>
      <c r="O6" s="372"/>
      <c r="P6" s="372"/>
      <c r="Q6" s="372"/>
      <c r="R6" s="372"/>
      <c r="S6" s="372"/>
      <c r="T6" s="372"/>
      <c r="U6" s="372"/>
      <c r="V6" s="372"/>
      <c r="W6" s="372"/>
    </row>
    <row r="7" spans="1:23" ht="12.75" customHeight="1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</row>
    <row r="8" spans="1:23" ht="12.75" customHeight="1" x14ac:dyDescent="0.2">
      <c r="A8" s="373" t="s">
        <v>499</v>
      </c>
      <c r="B8" s="373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</row>
    <row r="9" spans="1:23" ht="12.75" customHeight="1" x14ac:dyDescent="0.2">
      <c r="A9" s="366" t="s">
        <v>634</v>
      </c>
      <c r="B9" s="366"/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</row>
    <row r="10" spans="1:23" ht="12.75" customHeight="1" x14ac:dyDescent="0.2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8"/>
      <c r="W10" s="68"/>
    </row>
    <row r="11" spans="1:23" ht="12.75" customHeight="1" x14ac:dyDescent="0.2">
      <c r="A11" s="112" t="s">
        <v>307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113"/>
      <c r="O11" s="69"/>
      <c r="P11" s="69"/>
      <c r="Q11" s="69"/>
      <c r="R11" s="69"/>
      <c r="S11" s="69"/>
      <c r="T11" s="69"/>
      <c r="U11" s="69"/>
      <c r="V11" s="68"/>
      <c r="W11" s="68"/>
    </row>
    <row r="12" spans="1:23" ht="12.75" customHeight="1" x14ac:dyDescent="0.2">
      <c r="A12" s="112" t="s">
        <v>308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112"/>
      <c r="N12" s="69"/>
      <c r="O12" s="69"/>
      <c r="P12" s="69"/>
      <c r="Q12" s="69"/>
      <c r="R12" s="69"/>
      <c r="S12" s="69"/>
      <c r="T12" s="69"/>
      <c r="U12" s="69"/>
      <c r="V12" s="68"/>
      <c r="W12" s="68"/>
    </row>
    <row r="13" spans="1:23" ht="8.25" customHeight="1" x14ac:dyDescent="0.2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113"/>
      <c r="N13" s="69"/>
      <c r="O13" s="69"/>
      <c r="P13" s="69"/>
      <c r="Q13" s="69"/>
      <c r="R13" s="69"/>
      <c r="S13" s="69"/>
      <c r="T13" s="69"/>
      <c r="U13" s="69"/>
      <c r="V13" s="68"/>
      <c r="W13" s="68"/>
    </row>
    <row r="14" spans="1:23" ht="6.75" customHeight="1" thickBot="1" x14ac:dyDescent="0.2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112"/>
      <c r="O14" s="69"/>
      <c r="P14" s="69"/>
      <c r="Q14" s="69"/>
      <c r="R14" s="69"/>
      <c r="S14" s="69"/>
      <c r="T14" s="69"/>
      <c r="U14" s="69"/>
      <c r="V14" s="68"/>
      <c r="W14" s="68"/>
    </row>
    <row r="15" spans="1:23" ht="12.75" customHeight="1" thickBot="1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115"/>
      <c r="N15" s="116" t="s">
        <v>500</v>
      </c>
      <c r="O15" s="117"/>
      <c r="P15" s="117"/>
      <c r="Q15" s="117"/>
      <c r="R15" s="118"/>
      <c r="S15" s="117"/>
      <c r="T15" s="118"/>
      <c r="U15" s="152"/>
      <c r="V15" s="238"/>
      <c r="W15" s="238"/>
    </row>
    <row r="16" spans="1:23" ht="102" customHeight="1" thickBot="1" x14ac:dyDescent="0.25">
      <c r="A16" s="70"/>
      <c r="B16" s="71" t="s">
        <v>269</v>
      </c>
      <c r="C16" s="71" t="s">
        <v>588</v>
      </c>
      <c r="D16" s="72" t="s">
        <v>589</v>
      </c>
      <c r="E16" s="72"/>
      <c r="F16" s="72"/>
      <c r="G16" s="72"/>
      <c r="H16" s="72" t="s">
        <v>4</v>
      </c>
      <c r="I16" s="72"/>
      <c r="J16" s="72"/>
      <c r="K16" s="72" t="s">
        <v>309</v>
      </c>
      <c r="L16" s="72" t="s">
        <v>310</v>
      </c>
      <c r="M16" s="73" t="s">
        <v>0</v>
      </c>
      <c r="N16" s="74" t="s">
        <v>501</v>
      </c>
      <c r="O16" s="74" t="s">
        <v>1</v>
      </c>
      <c r="P16" s="74" t="s">
        <v>2</v>
      </c>
      <c r="Q16" s="92" t="s">
        <v>3</v>
      </c>
      <c r="R16" s="75" t="s">
        <v>4</v>
      </c>
      <c r="S16" s="121" t="s">
        <v>311</v>
      </c>
      <c r="T16" s="237" t="s">
        <v>559</v>
      </c>
      <c r="U16" s="75" t="s">
        <v>113</v>
      </c>
      <c r="V16" s="236" t="s">
        <v>655</v>
      </c>
      <c r="W16" s="236" t="s">
        <v>656</v>
      </c>
    </row>
    <row r="17" spans="1:34" ht="12.75" customHeight="1" thickBot="1" x14ac:dyDescent="0.25">
      <c r="A17" s="70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7"/>
      <c r="M17" s="78">
        <v>1</v>
      </c>
      <c r="N17" s="79">
        <v>2</v>
      </c>
      <c r="O17" s="79">
        <v>3</v>
      </c>
      <c r="P17" s="79">
        <v>4</v>
      </c>
      <c r="Q17" s="79">
        <v>5</v>
      </c>
      <c r="R17" s="122">
        <v>6</v>
      </c>
      <c r="S17" s="80">
        <v>7</v>
      </c>
      <c r="T17" s="77"/>
      <c r="U17" s="96">
        <v>9</v>
      </c>
      <c r="V17" s="238"/>
      <c r="W17" s="238"/>
    </row>
    <row r="18" spans="1:34" ht="21.75" customHeight="1" x14ac:dyDescent="0.2">
      <c r="A18" s="62"/>
      <c r="B18" s="368" t="s">
        <v>502</v>
      </c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9"/>
      <c r="N18" s="123">
        <v>802</v>
      </c>
      <c r="O18" s="168">
        <v>0</v>
      </c>
      <c r="P18" s="168">
        <v>0</v>
      </c>
      <c r="Q18" s="64">
        <v>0</v>
      </c>
      <c r="R18" s="65">
        <v>0</v>
      </c>
      <c r="S18" s="370"/>
      <c r="T18" s="371"/>
      <c r="U18" s="390">
        <v>73858.054000000004</v>
      </c>
      <c r="V18" s="391">
        <f>+V19+V27</f>
        <v>17706.4503</v>
      </c>
      <c r="W18" s="246">
        <f>V18/U18*100</f>
        <v>23.973621482093204</v>
      </c>
      <c r="X18" s="61">
        <v>17706.4503</v>
      </c>
    </row>
    <row r="19" spans="1:34" ht="12" customHeight="1" x14ac:dyDescent="0.2">
      <c r="A19" s="62"/>
      <c r="B19" s="368" t="s">
        <v>5</v>
      </c>
      <c r="C19" s="368"/>
      <c r="D19" s="368"/>
      <c r="E19" s="368"/>
      <c r="F19" s="368"/>
      <c r="G19" s="368"/>
      <c r="H19" s="368"/>
      <c r="I19" s="368"/>
      <c r="J19" s="368"/>
      <c r="K19" s="368"/>
      <c r="L19" s="368"/>
      <c r="M19" s="369"/>
      <c r="N19" s="123">
        <v>802</v>
      </c>
      <c r="O19" s="168">
        <v>7</v>
      </c>
      <c r="P19" s="168">
        <v>0</v>
      </c>
      <c r="Q19" s="64">
        <v>0</v>
      </c>
      <c r="R19" s="65">
        <v>0</v>
      </c>
      <c r="S19" s="370"/>
      <c r="T19" s="371"/>
      <c r="U19" s="390">
        <v>15001.147999999999</v>
      </c>
      <c r="V19" s="391">
        <f t="shared" ref="V19:V25" si="0">+V20</f>
        <v>3634.7413900000001</v>
      </c>
      <c r="W19" s="246">
        <f t="shared" ref="W19:W82" si="1">V19/U19*100</f>
        <v>24.229754882759639</v>
      </c>
    </row>
    <row r="20" spans="1:34" ht="12" customHeight="1" x14ac:dyDescent="0.2">
      <c r="A20" s="62"/>
      <c r="B20" s="368" t="s">
        <v>421</v>
      </c>
      <c r="C20" s="368"/>
      <c r="D20" s="368"/>
      <c r="E20" s="368"/>
      <c r="F20" s="368"/>
      <c r="G20" s="368"/>
      <c r="H20" s="368"/>
      <c r="I20" s="368"/>
      <c r="J20" s="368"/>
      <c r="K20" s="368"/>
      <c r="L20" s="368"/>
      <c r="M20" s="369"/>
      <c r="N20" s="123">
        <v>802</v>
      </c>
      <c r="O20" s="168">
        <v>7</v>
      </c>
      <c r="P20" s="168">
        <v>3</v>
      </c>
      <c r="Q20" s="64">
        <v>0</v>
      </c>
      <c r="R20" s="65">
        <v>0</v>
      </c>
      <c r="S20" s="370"/>
      <c r="T20" s="371"/>
      <c r="U20" s="390">
        <v>15001.147999999999</v>
      </c>
      <c r="V20" s="391">
        <f t="shared" si="0"/>
        <v>3634.7413900000001</v>
      </c>
      <c r="W20" s="246">
        <f t="shared" si="1"/>
        <v>24.229754882759639</v>
      </c>
      <c r="X20" s="61">
        <f>X18-V18</f>
        <v>0</v>
      </c>
    </row>
    <row r="21" spans="1:34" ht="21.75" customHeight="1" x14ac:dyDescent="0.2">
      <c r="A21" s="62"/>
      <c r="B21" s="368" t="s">
        <v>411</v>
      </c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9"/>
      <c r="N21" s="123">
        <v>802</v>
      </c>
      <c r="O21" s="168">
        <v>7</v>
      </c>
      <c r="P21" s="168">
        <v>3</v>
      </c>
      <c r="Q21" s="64" t="s">
        <v>412</v>
      </c>
      <c r="R21" s="65">
        <v>0</v>
      </c>
      <c r="S21" s="370"/>
      <c r="T21" s="371"/>
      <c r="U21" s="390">
        <v>15001.147999999999</v>
      </c>
      <c r="V21" s="391">
        <f t="shared" si="0"/>
        <v>3634.7413900000001</v>
      </c>
      <c r="W21" s="246">
        <f t="shared" si="1"/>
        <v>24.229754882759639</v>
      </c>
    </row>
    <row r="22" spans="1:34" ht="12" customHeight="1" x14ac:dyDescent="0.2">
      <c r="A22" s="62"/>
      <c r="B22" s="368" t="s">
        <v>422</v>
      </c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9"/>
      <c r="N22" s="123">
        <v>802</v>
      </c>
      <c r="O22" s="168">
        <v>7</v>
      </c>
      <c r="P22" s="168">
        <v>3</v>
      </c>
      <c r="Q22" s="64" t="s">
        <v>423</v>
      </c>
      <c r="R22" s="65">
        <v>0</v>
      </c>
      <c r="S22" s="370"/>
      <c r="T22" s="371"/>
      <c r="U22" s="390">
        <v>15001.147999999999</v>
      </c>
      <c r="V22" s="391">
        <f t="shared" si="0"/>
        <v>3634.7413900000001</v>
      </c>
      <c r="W22" s="246">
        <f t="shared" si="1"/>
        <v>24.229754882759639</v>
      </c>
    </row>
    <row r="23" spans="1:34" ht="21.75" customHeight="1" x14ac:dyDescent="0.2">
      <c r="A23" s="62"/>
      <c r="B23" s="368" t="s">
        <v>6</v>
      </c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9"/>
      <c r="N23" s="123">
        <v>802</v>
      </c>
      <c r="O23" s="168">
        <v>7</v>
      </c>
      <c r="P23" s="168">
        <v>3</v>
      </c>
      <c r="Q23" s="64" t="s">
        <v>424</v>
      </c>
      <c r="R23" s="65">
        <v>0</v>
      </c>
      <c r="S23" s="370"/>
      <c r="T23" s="371"/>
      <c r="U23" s="390">
        <v>15001.147999999999</v>
      </c>
      <c r="V23" s="391">
        <f t="shared" si="0"/>
        <v>3634.7413900000001</v>
      </c>
      <c r="W23" s="246">
        <f t="shared" si="1"/>
        <v>24.229754882759639</v>
      </c>
    </row>
    <row r="24" spans="1:34" ht="21.75" customHeight="1" x14ac:dyDescent="0.2">
      <c r="A24" s="62"/>
      <c r="B24" s="368" t="s">
        <v>416</v>
      </c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9"/>
      <c r="N24" s="123">
        <v>802</v>
      </c>
      <c r="O24" s="168">
        <v>7</v>
      </c>
      <c r="P24" s="168">
        <v>3</v>
      </c>
      <c r="Q24" s="64" t="s">
        <v>424</v>
      </c>
      <c r="R24" s="65" t="s">
        <v>8</v>
      </c>
      <c r="S24" s="370"/>
      <c r="T24" s="371"/>
      <c r="U24" s="390">
        <v>15001.147999999999</v>
      </c>
      <c r="V24" s="391">
        <f t="shared" si="0"/>
        <v>3634.7413900000001</v>
      </c>
      <c r="W24" s="246">
        <f t="shared" si="1"/>
        <v>24.229754882759639</v>
      </c>
    </row>
    <row r="25" spans="1:34" ht="12" customHeight="1" x14ac:dyDescent="0.2">
      <c r="A25" s="62"/>
      <c r="B25" s="368" t="s">
        <v>9</v>
      </c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9"/>
      <c r="N25" s="123">
        <v>802</v>
      </c>
      <c r="O25" s="168">
        <v>7</v>
      </c>
      <c r="P25" s="168">
        <v>3</v>
      </c>
      <c r="Q25" s="64" t="s">
        <v>424</v>
      </c>
      <c r="R25" s="65" t="s">
        <v>10</v>
      </c>
      <c r="S25" s="370"/>
      <c r="T25" s="371"/>
      <c r="U25" s="390">
        <v>15001.147999999999</v>
      </c>
      <c r="V25" s="391">
        <f t="shared" si="0"/>
        <v>3634.7413900000001</v>
      </c>
      <c r="W25" s="246">
        <f t="shared" si="1"/>
        <v>24.229754882759639</v>
      </c>
    </row>
    <row r="26" spans="1:34" ht="42.75" customHeight="1" x14ac:dyDescent="0.2">
      <c r="A26" s="62"/>
      <c r="B26" s="368" t="s">
        <v>11</v>
      </c>
      <c r="C26" s="368"/>
      <c r="D26" s="368"/>
      <c r="E26" s="368"/>
      <c r="F26" s="368"/>
      <c r="G26" s="368"/>
      <c r="H26" s="368"/>
      <c r="I26" s="368"/>
      <c r="J26" s="368"/>
      <c r="K26" s="368"/>
      <c r="L26" s="368"/>
      <c r="M26" s="369"/>
      <c r="N26" s="123">
        <v>802</v>
      </c>
      <c r="O26" s="168">
        <v>7</v>
      </c>
      <c r="P26" s="168">
        <v>3</v>
      </c>
      <c r="Q26" s="64" t="s">
        <v>424</v>
      </c>
      <c r="R26" s="65" t="s">
        <v>12</v>
      </c>
      <c r="S26" s="370"/>
      <c r="T26" s="371"/>
      <c r="U26" s="390">
        <v>15001.147999999999</v>
      </c>
      <c r="V26" s="391">
        <v>3634.7413900000001</v>
      </c>
      <c r="W26" s="246">
        <f t="shared" si="1"/>
        <v>24.229754882759639</v>
      </c>
    </row>
    <row r="27" spans="1:34" ht="12" customHeight="1" x14ac:dyDescent="0.2">
      <c r="A27" s="62"/>
      <c r="B27" s="368" t="s">
        <v>436</v>
      </c>
      <c r="C27" s="368"/>
      <c r="D27" s="368"/>
      <c r="E27" s="368"/>
      <c r="F27" s="368"/>
      <c r="G27" s="368"/>
      <c r="H27" s="368"/>
      <c r="I27" s="368"/>
      <c r="J27" s="368"/>
      <c r="K27" s="368"/>
      <c r="L27" s="368"/>
      <c r="M27" s="369"/>
      <c r="N27" s="123">
        <v>802</v>
      </c>
      <c r="O27" s="168">
        <v>8</v>
      </c>
      <c r="P27" s="168">
        <v>0</v>
      </c>
      <c r="Q27" s="64">
        <v>0</v>
      </c>
      <c r="R27" s="65">
        <v>0</v>
      </c>
      <c r="S27" s="370"/>
      <c r="T27" s="371"/>
      <c r="U27" s="390">
        <v>58344.705999999998</v>
      </c>
      <c r="V27" s="391">
        <f>+V28+V57</f>
        <v>14071.708910000001</v>
      </c>
      <c r="W27" s="246">
        <f t="shared" si="1"/>
        <v>24.118227470372378</v>
      </c>
    </row>
    <row r="28" spans="1:34" ht="12" customHeight="1" x14ac:dyDescent="0.2">
      <c r="A28" s="62"/>
      <c r="B28" s="368" t="s">
        <v>13</v>
      </c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9"/>
      <c r="N28" s="123">
        <v>802</v>
      </c>
      <c r="O28" s="168">
        <v>8</v>
      </c>
      <c r="P28" s="168">
        <v>1</v>
      </c>
      <c r="Q28" s="64">
        <v>0</v>
      </c>
      <c r="R28" s="65">
        <v>0</v>
      </c>
      <c r="S28" s="370"/>
      <c r="T28" s="371"/>
      <c r="U28" s="390">
        <v>31878.294000000002</v>
      </c>
      <c r="V28" s="391">
        <f>+V29+V35+V41+V47</f>
        <v>6418.0430200000001</v>
      </c>
      <c r="W28" s="246">
        <f t="shared" si="1"/>
        <v>20.132956362093907</v>
      </c>
    </row>
    <row r="29" spans="1:34" ht="21.75" customHeight="1" x14ac:dyDescent="0.2">
      <c r="A29" s="62"/>
      <c r="B29" s="368" t="s">
        <v>437</v>
      </c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9"/>
      <c r="N29" s="123">
        <v>802</v>
      </c>
      <c r="O29" s="168">
        <v>8</v>
      </c>
      <c r="P29" s="168">
        <v>1</v>
      </c>
      <c r="Q29" s="64" t="s">
        <v>438</v>
      </c>
      <c r="R29" s="65">
        <v>0</v>
      </c>
      <c r="S29" s="370"/>
      <c r="T29" s="371"/>
      <c r="U29" s="390">
        <v>11710.37</v>
      </c>
      <c r="V29" s="391">
        <f>+V30</f>
        <v>2612.9362999999998</v>
      </c>
      <c r="W29" s="246">
        <f t="shared" si="1"/>
        <v>22.313012313018287</v>
      </c>
    </row>
    <row r="30" spans="1:34" ht="12" customHeight="1" x14ac:dyDescent="0.2">
      <c r="A30" s="62"/>
      <c r="B30" s="368" t="s">
        <v>439</v>
      </c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9"/>
      <c r="N30" s="123">
        <v>802</v>
      </c>
      <c r="O30" s="168">
        <v>8</v>
      </c>
      <c r="P30" s="168">
        <v>1</v>
      </c>
      <c r="Q30" s="64" t="s">
        <v>440</v>
      </c>
      <c r="R30" s="65">
        <v>0</v>
      </c>
      <c r="S30" s="370"/>
      <c r="T30" s="371"/>
      <c r="U30" s="390">
        <v>11710.37</v>
      </c>
      <c r="V30" s="391">
        <f>+V31</f>
        <v>2612.9362999999998</v>
      </c>
      <c r="W30" s="246">
        <f t="shared" si="1"/>
        <v>22.313012313018287</v>
      </c>
    </row>
    <row r="31" spans="1:34" ht="21.75" customHeight="1" x14ac:dyDescent="0.2">
      <c r="A31" s="62"/>
      <c r="B31" s="368" t="s">
        <v>14</v>
      </c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9"/>
      <c r="N31" s="123">
        <v>802</v>
      </c>
      <c r="O31" s="168">
        <v>8</v>
      </c>
      <c r="P31" s="168">
        <v>1</v>
      </c>
      <c r="Q31" s="64" t="s">
        <v>441</v>
      </c>
      <c r="R31" s="65">
        <v>0</v>
      </c>
      <c r="S31" s="370"/>
      <c r="T31" s="371"/>
      <c r="U31" s="390">
        <v>11710.37</v>
      </c>
      <c r="V31" s="391">
        <f>+V32</f>
        <v>2612.9362999999998</v>
      </c>
      <c r="W31" s="246">
        <f t="shared" si="1"/>
        <v>22.313012313018287</v>
      </c>
    </row>
    <row r="32" spans="1:34" ht="21.75" customHeight="1" x14ac:dyDescent="0.2">
      <c r="A32" s="62"/>
      <c r="B32" s="368" t="s">
        <v>416</v>
      </c>
      <c r="C32" s="368"/>
      <c r="D32" s="368"/>
      <c r="E32" s="368"/>
      <c r="F32" s="368"/>
      <c r="G32" s="368"/>
      <c r="H32" s="368"/>
      <c r="I32" s="368"/>
      <c r="J32" s="368"/>
      <c r="K32" s="368"/>
      <c r="L32" s="368"/>
      <c r="M32" s="369"/>
      <c r="N32" s="123">
        <v>802</v>
      </c>
      <c r="O32" s="168">
        <v>8</v>
      </c>
      <c r="P32" s="168">
        <v>1</v>
      </c>
      <c r="Q32" s="64" t="s">
        <v>441</v>
      </c>
      <c r="R32" s="65" t="s">
        <v>8</v>
      </c>
      <c r="S32" s="370"/>
      <c r="T32" s="371"/>
      <c r="U32" s="390">
        <v>11710.37</v>
      </c>
      <c r="V32" s="391">
        <f>+V33</f>
        <v>2612.9362999999998</v>
      </c>
      <c r="W32" s="246">
        <f t="shared" si="1"/>
        <v>22.313012313018287</v>
      </c>
      <c r="AA32" s="61">
        <v>5590103.9800000004</v>
      </c>
      <c r="AB32" s="61">
        <v>2195873.2599999998</v>
      </c>
      <c r="AC32" s="61">
        <v>2461769.9700000002</v>
      </c>
      <c r="AD32" s="61">
        <v>4191573.33</v>
      </c>
      <c r="AE32" s="61">
        <v>2349825.2799999998</v>
      </c>
      <c r="AF32" s="61">
        <v>2284053.0499999998</v>
      </c>
      <c r="AG32" s="61">
        <f>SUM(AA32:AF32)</f>
        <v>19073198.870000001</v>
      </c>
      <c r="AH32" s="61">
        <v>19368423.359999999</v>
      </c>
    </row>
    <row r="33" spans="1:35" ht="12" customHeight="1" x14ac:dyDescent="0.2">
      <c r="A33" s="62"/>
      <c r="B33" s="368" t="s">
        <v>9</v>
      </c>
      <c r="C33" s="368"/>
      <c r="D33" s="368"/>
      <c r="E33" s="368"/>
      <c r="F33" s="368"/>
      <c r="G33" s="368"/>
      <c r="H33" s="368"/>
      <c r="I33" s="368"/>
      <c r="J33" s="368"/>
      <c r="K33" s="368"/>
      <c r="L33" s="368"/>
      <c r="M33" s="369"/>
      <c r="N33" s="123">
        <v>802</v>
      </c>
      <c r="O33" s="168">
        <v>8</v>
      </c>
      <c r="P33" s="168">
        <v>1</v>
      </c>
      <c r="Q33" s="64" t="s">
        <v>441</v>
      </c>
      <c r="R33" s="65" t="s">
        <v>10</v>
      </c>
      <c r="S33" s="370"/>
      <c r="T33" s="371"/>
      <c r="U33" s="390">
        <v>11710.37</v>
      </c>
      <c r="V33" s="391">
        <f>+V34</f>
        <v>2612.9362999999998</v>
      </c>
      <c r="W33" s="246">
        <f t="shared" si="1"/>
        <v>22.313012313018287</v>
      </c>
      <c r="AI33" s="61">
        <f>+AH32-AG32</f>
        <v>295224.48999999836</v>
      </c>
    </row>
    <row r="34" spans="1:35" ht="42.75" customHeight="1" x14ac:dyDescent="0.2">
      <c r="A34" s="62"/>
      <c r="B34" s="368" t="s">
        <v>11</v>
      </c>
      <c r="C34" s="368"/>
      <c r="D34" s="368"/>
      <c r="E34" s="368"/>
      <c r="F34" s="368"/>
      <c r="G34" s="368"/>
      <c r="H34" s="368"/>
      <c r="I34" s="368"/>
      <c r="J34" s="368"/>
      <c r="K34" s="368"/>
      <c r="L34" s="368"/>
      <c r="M34" s="369"/>
      <c r="N34" s="123">
        <v>802</v>
      </c>
      <c r="O34" s="168">
        <v>8</v>
      </c>
      <c r="P34" s="168">
        <v>1</v>
      </c>
      <c r="Q34" s="64" t="s">
        <v>441</v>
      </c>
      <c r="R34" s="65" t="s">
        <v>12</v>
      </c>
      <c r="S34" s="370"/>
      <c r="T34" s="371"/>
      <c r="U34" s="390">
        <v>11710.37</v>
      </c>
      <c r="V34" s="391">
        <v>2612.9362999999998</v>
      </c>
      <c r="W34" s="246">
        <f t="shared" si="1"/>
        <v>22.313012313018287</v>
      </c>
      <c r="X34" s="61">
        <v>68817.600000000006</v>
      </c>
      <c r="Y34" s="61">
        <v>61171.199999999997</v>
      </c>
      <c r="Z34" s="61">
        <v>26762.400000000001</v>
      </c>
      <c r="AA34" s="61">
        <v>7646.4</v>
      </c>
      <c r="AB34" s="61">
        <v>11496.6</v>
      </c>
      <c r="AC34" s="61">
        <v>7646.4</v>
      </c>
      <c r="AD34" s="61">
        <v>7646.4</v>
      </c>
      <c r="AE34" s="61">
        <f>SUM(X34:AD34)</f>
        <v>191187</v>
      </c>
      <c r="AG34" s="176">
        <v>512200</v>
      </c>
    </row>
    <row r="35" spans="1:35" ht="21.75" customHeight="1" x14ac:dyDescent="0.2">
      <c r="A35" s="62"/>
      <c r="B35" s="368" t="s">
        <v>437</v>
      </c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9"/>
      <c r="N35" s="123">
        <v>802</v>
      </c>
      <c r="O35" s="168">
        <v>8</v>
      </c>
      <c r="P35" s="168">
        <v>1</v>
      </c>
      <c r="Q35" s="64" t="s">
        <v>438</v>
      </c>
      <c r="R35" s="65">
        <v>0</v>
      </c>
      <c r="S35" s="370"/>
      <c r="T35" s="371"/>
      <c r="U35" s="390">
        <v>19368.423999999999</v>
      </c>
      <c r="V35" s="391">
        <f>+V36</f>
        <v>3748.2357200000001</v>
      </c>
      <c r="W35" s="246">
        <f t="shared" si="1"/>
        <v>19.352301044215061</v>
      </c>
      <c r="AG35" s="177">
        <f>AG34-AE34</f>
        <v>321013</v>
      </c>
    </row>
    <row r="36" spans="1:35" ht="21.75" customHeight="1" x14ac:dyDescent="0.2">
      <c r="A36" s="62"/>
      <c r="B36" s="368" t="s">
        <v>442</v>
      </c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69"/>
      <c r="N36" s="123">
        <v>802</v>
      </c>
      <c r="O36" s="168">
        <v>8</v>
      </c>
      <c r="P36" s="168">
        <v>1</v>
      </c>
      <c r="Q36" s="64" t="s">
        <v>443</v>
      </c>
      <c r="R36" s="65">
        <v>0</v>
      </c>
      <c r="S36" s="370"/>
      <c r="T36" s="371"/>
      <c r="U36" s="390">
        <v>19368.423999999999</v>
      </c>
      <c r="V36" s="391">
        <f>+V37</f>
        <v>3748.2357200000001</v>
      </c>
      <c r="W36" s="246">
        <f t="shared" si="1"/>
        <v>19.352301044215061</v>
      </c>
    </row>
    <row r="37" spans="1:35" ht="21.75" customHeight="1" x14ac:dyDescent="0.2">
      <c r="A37" s="62"/>
      <c r="B37" s="368" t="s">
        <v>15</v>
      </c>
      <c r="C37" s="368"/>
      <c r="D37" s="368"/>
      <c r="E37" s="368"/>
      <c r="F37" s="368"/>
      <c r="G37" s="368"/>
      <c r="H37" s="368"/>
      <c r="I37" s="368"/>
      <c r="J37" s="368"/>
      <c r="K37" s="368"/>
      <c r="L37" s="368"/>
      <c r="M37" s="369"/>
      <c r="N37" s="123">
        <v>802</v>
      </c>
      <c r="O37" s="168">
        <v>8</v>
      </c>
      <c r="P37" s="168">
        <v>1</v>
      </c>
      <c r="Q37" s="64" t="s">
        <v>444</v>
      </c>
      <c r="R37" s="65">
        <v>0</v>
      </c>
      <c r="S37" s="370"/>
      <c r="T37" s="371"/>
      <c r="U37" s="390">
        <v>19368.423999999999</v>
      </c>
      <c r="V37" s="391">
        <f>+V38</f>
        <v>3748.2357200000001</v>
      </c>
      <c r="W37" s="246">
        <f t="shared" si="1"/>
        <v>19.352301044215061</v>
      </c>
    </row>
    <row r="38" spans="1:35" ht="21.75" customHeight="1" x14ac:dyDescent="0.2">
      <c r="A38" s="62"/>
      <c r="B38" s="368" t="s">
        <v>416</v>
      </c>
      <c r="C38" s="368"/>
      <c r="D38" s="368"/>
      <c r="E38" s="368"/>
      <c r="F38" s="368"/>
      <c r="G38" s="368"/>
      <c r="H38" s="368"/>
      <c r="I38" s="368"/>
      <c r="J38" s="368"/>
      <c r="K38" s="368"/>
      <c r="L38" s="368"/>
      <c r="M38" s="369"/>
      <c r="N38" s="123">
        <v>802</v>
      </c>
      <c r="O38" s="168">
        <v>8</v>
      </c>
      <c r="P38" s="168">
        <v>1</v>
      </c>
      <c r="Q38" s="64" t="s">
        <v>444</v>
      </c>
      <c r="R38" s="65" t="s">
        <v>8</v>
      </c>
      <c r="S38" s="370"/>
      <c r="T38" s="371"/>
      <c r="U38" s="390">
        <v>19368.423999999999</v>
      </c>
      <c r="V38" s="391">
        <f>+V39</f>
        <v>3748.2357200000001</v>
      </c>
      <c r="W38" s="246">
        <f t="shared" si="1"/>
        <v>19.352301044215061</v>
      </c>
    </row>
    <row r="39" spans="1:35" ht="12" customHeight="1" x14ac:dyDescent="0.2">
      <c r="A39" s="62"/>
      <c r="B39" s="368" t="s">
        <v>9</v>
      </c>
      <c r="C39" s="368"/>
      <c r="D39" s="368"/>
      <c r="E39" s="368"/>
      <c r="F39" s="368"/>
      <c r="G39" s="368"/>
      <c r="H39" s="368"/>
      <c r="I39" s="368"/>
      <c r="J39" s="368"/>
      <c r="K39" s="368"/>
      <c r="L39" s="368"/>
      <c r="M39" s="369"/>
      <c r="N39" s="123">
        <v>802</v>
      </c>
      <c r="O39" s="168">
        <v>8</v>
      </c>
      <c r="P39" s="168">
        <v>1</v>
      </c>
      <c r="Q39" s="64" t="s">
        <v>444</v>
      </c>
      <c r="R39" s="65" t="s">
        <v>10</v>
      </c>
      <c r="S39" s="370"/>
      <c r="T39" s="371"/>
      <c r="U39" s="390">
        <v>19368.423999999999</v>
      </c>
      <c r="V39" s="391">
        <f>+V40</f>
        <v>3748.2357200000001</v>
      </c>
      <c r="W39" s="246">
        <f t="shared" si="1"/>
        <v>19.352301044215061</v>
      </c>
    </row>
    <row r="40" spans="1:35" ht="42.75" customHeight="1" x14ac:dyDescent="0.2">
      <c r="A40" s="62"/>
      <c r="B40" s="368" t="s">
        <v>11</v>
      </c>
      <c r="C40" s="368"/>
      <c r="D40" s="368"/>
      <c r="E40" s="368"/>
      <c r="F40" s="368"/>
      <c r="G40" s="368"/>
      <c r="H40" s="368"/>
      <c r="I40" s="368"/>
      <c r="J40" s="368"/>
      <c r="K40" s="368"/>
      <c r="L40" s="368"/>
      <c r="M40" s="369"/>
      <c r="N40" s="123">
        <v>802</v>
      </c>
      <c r="O40" s="168">
        <v>8</v>
      </c>
      <c r="P40" s="168">
        <v>1</v>
      </c>
      <c r="Q40" s="64" t="s">
        <v>444</v>
      </c>
      <c r="R40" s="65" t="s">
        <v>12</v>
      </c>
      <c r="S40" s="370"/>
      <c r="T40" s="371"/>
      <c r="U40" s="390">
        <v>19368.423999999999</v>
      </c>
      <c r="V40" s="391">
        <v>3748.2357200000001</v>
      </c>
      <c r="W40" s="246">
        <f t="shared" si="1"/>
        <v>19.352301044215061</v>
      </c>
    </row>
    <row r="41" spans="1:35" ht="21.75" customHeight="1" x14ac:dyDescent="0.2">
      <c r="A41" s="62"/>
      <c r="B41" s="368" t="s">
        <v>437</v>
      </c>
      <c r="C41" s="368"/>
      <c r="D41" s="368"/>
      <c r="E41" s="368"/>
      <c r="F41" s="368"/>
      <c r="G41" s="368"/>
      <c r="H41" s="368"/>
      <c r="I41" s="368"/>
      <c r="J41" s="368"/>
      <c r="K41" s="368"/>
      <c r="L41" s="368"/>
      <c r="M41" s="369"/>
      <c r="N41" s="123">
        <v>802</v>
      </c>
      <c r="O41" s="168">
        <v>8</v>
      </c>
      <c r="P41" s="168">
        <v>1</v>
      </c>
      <c r="Q41" s="64" t="s">
        <v>438</v>
      </c>
      <c r="R41" s="65">
        <v>0</v>
      </c>
      <c r="S41" s="370"/>
      <c r="T41" s="371"/>
      <c r="U41" s="390">
        <v>500</v>
      </c>
      <c r="V41" s="391">
        <f>+V42</f>
        <v>0</v>
      </c>
      <c r="W41" s="246">
        <f t="shared" si="1"/>
        <v>0</v>
      </c>
    </row>
    <row r="42" spans="1:35" ht="21.75" customHeight="1" x14ac:dyDescent="0.2">
      <c r="A42" s="62"/>
      <c r="B42" s="368" t="s">
        <v>442</v>
      </c>
      <c r="C42" s="368"/>
      <c r="D42" s="368"/>
      <c r="E42" s="368"/>
      <c r="F42" s="368"/>
      <c r="G42" s="368"/>
      <c r="H42" s="368"/>
      <c r="I42" s="368"/>
      <c r="J42" s="368"/>
      <c r="K42" s="368"/>
      <c r="L42" s="368"/>
      <c r="M42" s="369"/>
      <c r="N42" s="123">
        <v>802</v>
      </c>
      <c r="O42" s="168">
        <v>8</v>
      </c>
      <c r="P42" s="168">
        <v>1</v>
      </c>
      <c r="Q42" s="64" t="s">
        <v>443</v>
      </c>
      <c r="R42" s="65">
        <v>0</v>
      </c>
      <c r="S42" s="370"/>
      <c r="T42" s="371"/>
      <c r="U42" s="390">
        <v>500</v>
      </c>
      <c r="V42" s="391">
        <f>+V43</f>
        <v>0</v>
      </c>
      <c r="W42" s="246">
        <f t="shared" si="1"/>
        <v>0</v>
      </c>
    </row>
    <row r="43" spans="1:35" ht="42.75" customHeight="1" x14ac:dyDescent="0.2">
      <c r="A43" s="62"/>
      <c r="B43" s="368" t="s">
        <v>541</v>
      </c>
      <c r="C43" s="368"/>
      <c r="D43" s="368"/>
      <c r="E43" s="368"/>
      <c r="F43" s="368"/>
      <c r="G43" s="368"/>
      <c r="H43" s="368"/>
      <c r="I43" s="368"/>
      <c r="J43" s="368"/>
      <c r="K43" s="368"/>
      <c r="L43" s="368"/>
      <c r="M43" s="369"/>
      <c r="N43" s="123">
        <v>802</v>
      </c>
      <c r="O43" s="168">
        <v>8</v>
      </c>
      <c r="P43" s="168">
        <v>1</v>
      </c>
      <c r="Q43" s="64" t="s">
        <v>542</v>
      </c>
      <c r="R43" s="65">
        <v>0</v>
      </c>
      <c r="S43" s="370"/>
      <c r="T43" s="371"/>
      <c r="U43" s="390">
        <v>500</v>
      </c>
      <c r="V43" s="391">
        <f>+V44</f>
        <v>0</v>
      </c>
      <c r="W43" s="246">
        <f t="shared" si="1"/>
        <v>0</v>
      </c>
    </row>
    <row r="44" spans="1:35" ht="21.75" customHeight="1" x14ac:dyDescent="0.2">
      <c r="A44" s="62"/>
      <c r="B44" s="368" t="s">
        <v>416</v>
      </c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9"/>
      <c r="N44" s="123">
        <v>802</v>
      </c>
      <c r="O44" s="168">
        <v>8</v>
      </c>
      <c r="P44" s="168">
        <v>1</v>
      </c>
      <c r="Q44" s="64" t="s">
        <v>542</v>
      </c>
      <c r="R44" s="65" t="s">
        <v>8</v>
      </c>
      <c r="S44" s="370"/>
      <c r="T44" s="371"/>
      <c r="U44" s="390">
        <v>500</v>
      </c>
      <c r="V44" s="391">
        <f>+V45</f>
        <v>0</v>
      </c>
      <c r="W44" s="246">
        <f t="shared" si="1"/>
        <v>0</v>
      </c>
    </row>
    <row r="45" spans="1:35" ht="12" customHeight="1" x14ac:dyDescent="0.2">
      <c r="A45" s="62"/>
      <c r="B45" s="368" t="s">
        <v>9</v>
      </c>
      <c r="C45" s="368"/>
      <c r="D45" s="368"/>
      <c r="E45" s="368"/>
      <c r="F45" s="368"/>
      <c r="G45" s="368"/>
      <c r="H45" s="368"/>
      <c r="I45" s="368"/>
      <c r="J45" s="368"/>
      <c r="K45" s="368"/>
      <c r="L45" s="368"/>
      <c r="M45" s="369"/>
      <c r="N45" s="123">
        <v>802</v>
      </c>
      <c r="O45" s="168">
        <v>8</v>
      </c>
      <c r="P45" s="168">
        <v>1</v>
      </c>
      <c r="Q45" s="64" t="s">
        <v>542</v>
      </c>
      <c r="R45" s="65" t="s">
        <v>10</v>
      </c>
      <c r="S45" s="370"/>
      <c r="T45" s="371"/>
      <c r="U45" s="390">
        <v>500</v>
      </c>
      <c r="V45" s="391">
        <f>+V46</f>
        <v>0</v>
      </c>
      <c r="W45" s="246">
        <f t="shared" si="1"/>
        <v>0</v>
      </c>
    </row>
    <row r="46" spans="1:35" ht="12" customHeight="1" x14ac:dyDescent="0.2">
      <c r="A46" s="62"/>
      <c r="B46" s="368" t="s">
        <v>152</v>
      </c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9"/>
      <c r="N46" s="123">
        <v>802</v>
      </c>
      <c r="O46" s="168">
        <v>8</v>
      </c>
      <c r="P46" s="168">
        <v>1</v>
      </c>
      <c r="Q46" s="64" t="s">
        <v>542</v>
      </c>
      <c r="R46" s="65" t="s">
        <v>151</v>
      </c>
      <c r="S46" s="370"/>
      <c r="T46" s="371"/>
      <c r="U46" s="390">
        <v>500</v>
      </c>
      <c r="V46" s="391"/>
      <c r="W46" s="246">
        <f t="shared" si="1"/>
        <v>0</v>
      </c>
    </row>
    <row r="47" spans="1:35" ht="21.75" customHeight="1" x14ac:dyDescent="0.2">
      <c r="A47" s="62"/>
      <c r="B47" s="368" t="s">
        <v>437</v>
      </c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69"/>
      <c r="N47" s="123">
        <v>802</v>
      </c>
      <c r="O47" s="168">
        <v>8</v>
      </c>
      <c r="P47" s="168">
        <v>1</v>
      </c>
      <c r="Q47" s="64" t="s">
        <v>438</v>
      </c>
      <c r="R47" s="65">
        <v>0</v>
      </c>
      <c r="S47" s="370"/>
      <c r="T47" s="371"/>
      <c r="U47" s="390">
        <v>299.5</v>
      </c>
      <c r="V47" s="391">
        <f>+V48</f>
        <v>56.871000000000002</v>
      </c>
      <c r="W47" s="246">
        <f t="shared" si="1"/>
        <v>18.988647746243739</v>
      </c>
    </row>
    <row r="48" spans="1:35" ht="21.75" customHeight="1" x14ac:dyDescent="0.2">
      <c r="A48" s="62"/>
      <c r="B48" s="368" t="s">
        <v>442</v>
      </c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9"/>
      <c r="N48" s="123">
        <v>802</v>
      </c>
      <c r="O48" s="168">
        <v>8</v>
      </c>
      <c r="P48" s="168">
        <v>1</v>
      </c>
      <c r="Q48" s="64" t="s">
        <v>443</v>
      </c>
      <c r="R48" s="65">
        <v>0</v>
      </c>
      <c r="S48" s="370"/>
      <c r="T48" s="371"/>
      <c r="U48" s="390">
        <v>299.5</v>
      </c>
      <c r="V48" s="391">
        <f>+V49</f>
        <v>56.871000000000002</v>
      </c>
      <c r="W48" s="246">
        <f t="shared" si="1"/>
        <v>18.988647746243739</v>
      </c>
    </row>
    <row r="49" spans="1:23" ht="21.75" customHeight="1" x14ac:dyDescent="0.2">
      <c r="A49" s="62"/>
      <c r="B49" s="368" t="s">
        <v>16</v>
      </c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9"/>
      <c r="N49" s="123">
        <v>802</v>
      </c>
      <c r="O49" s="168">
        <v>8</v>
      </c>
      <c r="P49" s="168">
        <v>1</v>
      </c>
      <c r="Q49" s="64" t="s">
        <v>445</v>
      </c>
      <c r="R49" s="65">
        <v>0</v>
      </c>
      <c r="S49" s="370"/>
      <c r="T49" s="371"/>
      <c r="U49" s="390">
        <v>299.5</v>
      </c>
      <c r="V49" s="391">
        <f>+V50+V54</f>
        <v>56.871000000000002</v>
      </c>
      <c r="W49" s="246">
        <f t="shared" si="1"/>
        <v>18.988647746243739</v>
      </c>
    </row>
    <row r="50" spans="1:23" ht="21.75" customHeight="1" x14ac:dyDescent="0.2">
      <c r="A50" s="62"/>
      <c r="B50" s="368" t="s">
        <v>329</v>
      </c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9"/>
      <c r="N50" s="123">
        <v>802</v>
      </c>
      <c r="O50" s="168">
        <v>8</v>
      </c>
      <c r="P50" s="168">
        <v>1</v>
      </c>
      <c r="Q50" s="64" t="s">
        <v>445</v>
      </c>
      <c r="R50" s="65" t="s">
        <v>24</v>
      </c>
      <c r="S50" s="370"/>
      <c r="T50" s="371"/>
      <c r="U50" s="390">
        <v>293.5</v>
      </c>
      <c r="V50" s="391">
        <f>+V51</f>
        <v>56.871000000000002</v>
      </c>
      <c r="W50" s="246">
        <f t="shared" si="1"/>
        <v>19.376831345826236</v>
      </c>
    </row>
    <row r="51" spans="1:23" ht="21.75" customHeight="1" x14ac:dyDescent="0.2">
      <c r="A51" s="62"/>
      <c r="B51" s="368" t="s">
        <v>330</v>
      </c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9"/>
      <c r="N51" s="123">
        <v>802</v>
      </c>
      <c r="O51" s="168">
        <v>8</v>
      </c>
      <c r="P51" s="168">
        <v>1</v>
      </c>
      <c r="Q51" s="64" t="s">
        <v>445</v>
      </c>
      <c r="R51" s="65" t="s">
        <v>26</v>
      </c>
      <c r="S51" s="370"/>
      <c r="T51" s="371"/>
      <c r="U51" s="390">
        <v>293.5</v>
      </c>
      <c r="V51" s="391">
        <f>+V52+V53</f>
        <v>56.871000000000002</v>
      </c>
      <c r="W51" s="246">
        <f t="shared" si="1"/>
        <v>19.376831345826236</v>
      </c>
    </row>
    <row r="52" spans="1:23" ht="21.75" customHeight="1" x14ac:dyDescent="0.2">
      <c r="A52" s="62"/>
      <c r="B52" s="368" t="s">
        <v>331</v>
      </c>
      <c r="C52" s="368"/>
      <c r="D52" s="368"/>
      <c r="E52" s="368"/>
      <c r="F52" s="368"/>
      <c r="G52" s="368"/>
      <c r="H52" s="368"/>
      <c r="I52" s="368"/>
      <c r="J52" s="368"/>
      <c r="K52" s="368"/>
      <c r="L52" s="368"/>
      <c r="M52" s="369"/>
      <c r="N52" s="123">
        <v>802</v>
      </c>
      <c r="O52" s="168">
        <v>8</v>
      </c>
      <c r="P52" s="168">
        <v>1</v>
      </c>
      <c r="Q52" s="64" t="s">
        <v>445</v>
      </c>
      <c r="R52" s="65" t="s">
        <v>27</v>
      </c>
      <c r="S52" s="370"/>
      <c r="T52" s="371"/>
      <c r="U52" s="390">
        <v>42.4</v>
      </c>
      <c r="V52" s="391"/>
      <c r="W52" s="246">
        <f t="shared" si="1"/>
        <v>0</v>
      </c>
    </row>
    <row r="53" spans="1:23" ht="12" customHeight="1" x14ac:dyDescent="0.2">
      <c r="A53" s="62"/>
      <c r="B53" s="368" t="s">
        <v>332</v>
      </c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9"/>
      <c r="N53" s="123">
        <v>802</v>
      </c>
      <c r="O53" s="168">
        <v>8</v>
      </c>
      <c r="P53" s="168">
        <v>1</v>
      </c>
      <c r="Q53" s="64" t="s">
        <v>445</v>
      </c>
      <c r="R53" s="65" t="s">
        <v>28</v>
      </c>
      <c r="S53" s="370"/>
      <c r="T53" s="371"/>
      <c r="U53" s="390">
        <v>251.1</v>
      </c>
      <c r="V53" s="391">
        <v>56.871000000000002</v>
      </c>
      <c r="W53" s="246">
        <f t="shared" si="1"/>
        <v>22.648745519713263</v>
      </c>
    </row>
    <row r="54" spans="1:23" ht="12" customHeight="1" x14ac:dyDescent="0.2">
      <c r="A54" s="62"/>
      <c r="B54" s="368" t="s">
        <v>29</v>
      </c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9"/>
      <c r="N54" s="123">
        <v>802</v>
      </c>
      <c r="O54" s="168">
        <v>8</v>
      </c>
      <c r="P54" s="168">
        <v>1</v>
      </c>
      <c r="Q54" s="64" t="s">
        <v>445</v>
      </c>
      <c r="R54" s="65" t="s">
        <v>30</v>
      </c>
      <c r="S54" s="370"/>
      <c r="T54" s="371"/>
      <c r="U54" s="390">
        <v>6</v>
      </c>
      <c r="V54" s="391">
        <f>+V55</f>
        <v>0</v>
      </c>
      <c r="W54" s="246">
        <f t="shared" si="1"/>
        <v>0</v>
      </c>
    </row>
    <row r="55" spans="1:23" ht="12" customHeight="1" x14ac:dyDescent="0.2">
      <c r="A55" s="62"/>
      <c r="B55" s="368" t="s">
        <v>333</v>
      </c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9"/>
      <c r="N55" s="123">
        <v>802</v>
      </c>
      <c r="O55" s="168">
        <v>8</v>
      </c>
      <c r="P55" s="168">
        <v>1</v>
      </c>
      <c r="Q55" s="64" t="s">
        <v>445</v>
      </c>
      <c r="R55" s="65" t="s">
        <v>31</v>
      </c>
      <c r="S55" s="370"/>
      <c r="T55" s="371"/>
      <c r="U55" s="390">
        <v>6</v>
      </c>
      <c r="V55" s="391">
        <f>+V56</f>
        <v>0</v>
      </c>
      <c r="W55" s="246">
        <f t="shared" si="1"/>
        <v>0</v>
      </c>
    </row>
    <row r="56" spans="1:23" ht="21.75" customHeight="1" x14ac:dyDescent="0.2">
      <c r="A56" s="62"/>
      <c r="B56" s="368" t="s">
        <v>32</v>
      </c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9"/>
      <c r="N56" s="123">
        <v>802</v>
      </c>
      <c r="O56" s="168">
        <v>8</v>
      </c>
      <c r="P56" s="168">
        <v>1</v>
      </c>
      <c r="Q56" s="64" t="s">
        <v>445</v>
      </c>
      <c r="R56" s="65" t="s">
        <v>33</v>
      </c>
      <c r="S56" s="370"/>
      <c r="T56" s="371"/>
      <c r="U56" s="390">
        <v>6</v>
      </c>
      <c r="V56" s="391"/>
      <c r="W56" s="246">
        <f t="shared" si="1"/>
        <v>0</v>
      </c>
    </row>
    <row r="57" spans="1:23" ht="12" customHeight="1" x14ac:dyDescent="0.2">
      <c r="A57" s="62"/>
      <c r="B57" s="368" t="s">
        <v>35</v>
      </c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9"/>
      <c r="N57" s="123">
        <v>802</v>
      </c>
      <c r="O57" s="168">
        <v>8</v>
      </c>
      <c r="P57" s="168">
        <v>4</v>
      </c>
      <c r="Q57" s="64">
        <v>0</v>
      </c>
      <c r="R57" s="65">
        <v>0</v>
      </c>
      <c r="S57" s="370"/>
      <c r="T57" s="371"/>
      <c r="U57" s="390">
        <v>26466.412</v>
      </c>
      <c r="V57" s="391">
        <f>+V58+V65+V72+V83+V89</f>
        <v>7653.6658900000011</v>
      </c>
      <c r="W57" s="246">
        <f t="shared" si="1"/>
        <v>28.918411343403861</v>
      </c>
    </row>
    <row r="58" spans="1:23" ht="21.75" customHeight="1" x14ac:dyDescent="0.2">
      <c r="A58" s="62"/>
      <c r="B58" s="368" t="s">
        <v>437</v>
      </c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9"/>
      <c r="N58" s="123">
        <v>802</v>
      </c>
      <c r="O58" s="168">
        <v>8</v>
      </c>
      <c r="P58" s="168">
        <v>4</v>
      </c>
      <c r="Q58" s="64" t="s">
        <v>438</v>
      </c>
      <c r="R58" s="65">
        <v>0</v>
      </c>
      <c r="S58" s="370"/>
      <c r="T58" s="371"/>
      <c r="U58" s="390">
        <v>21842.732</v>
      </c>
      <c r="V58" s="391">
        <f>+V59</f>
        <v>6347.5528200000008</v>
      </c>
      <c r="W58" s="246">
        <f t="shared" si="1"/>
        <v>29.06025134584813</v>
      </c>
    </row>
    <row r="59" spans="1:23" ht="21.75" customHeight="1" x14ac:dyDescent="0.2">
      <c r="A59" s="62"/>
      <c r="B59" s="368" t="s">
        <v>442</v>
      </c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9"/>
      <c r="N59" s="123">
        <v>802</v>
      </c>
      <c r="O59" s="168">
        <v>8</v>
      </c>
      <c r="P59" s="168">
        <v>4</v>
      </c>
      <c r="Q59" s="64" t="s">
        <v>443</v>
      </c>
      <c r="R59" s="65">
        <v>0</v>
      </c>
      <c r="S59" s="370"/>
      <c r="T59" s="371"/>
      <c r="U59" s="390">
        <v>21842.732</v>
      </c>
      <c r="V59" s="391">
        <f>+V60</f>
        <v>6347.5528200000008</v>
      </c>
      <c r="W59" s="246">
        <f t="shared" si="1"/>
        <v>29.06025134584813</v>
      </c>
    </row>
    <row r="60" spans="1:23" ht="21.75" customHeight="1" x14ac:dyDescent="0.2">
      <c r="A60" s="62"/>
      <c r="B60" s="368" t="s">
        <v>16</v>
      </c>
      <c r="C60" s="368"/>
      <c r="D60" s="368"/>
      <c r="E60" s="368"/>
      <c r="F60" s="368"/>
      <c r="G60" s="368"/>
      <c r="H60" s="368"/>
      <c r="I60" s="368"/>
      <c r="J60" s="368"/>
      <c r="K60" s="368"/>
      <c r="L60" s="368"/>
      <c r="M60" s="369"/>
      <c r="N60" s="123">
        <v>802</v>
      </c>
      <c r="O60" s="168">
        <v>8</v>
      </c>
      <c r="P60" s="168">
        <v>4</v>
      </c>
      <c r="Q60" s="64" t="s">
        <v>445</v>
      </c>
      <c r="R60" s="65">
        <v>0</v>
      </c>
      <c r="S60" s="370"/>
      <c r="T60" s="371"/>
      <c r="U60" s="390">
        <v>21842.732</v>
      </c>
      <c r="V60" s="391">
        <f>+V61</f>
        <v>6347.5528200000008</v>
      </c>
      <c r="W60" s="246">
        <f t="shared" si="1"/>
        <v>29.06025134584813</v>
      </c>
    </row>
    <row r="61" spans="1:23" ht="53.25" customHeight="1" x14ac:dyDescent="0.2">
      <c r="A61" s="62"/>
      <c r="B61" s="368" t="s">
        <v>17</v>
      </c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9"/>
      <c r="N61" s="123">
        <v>802</v>
      </c>
      <c r="O61" s="168">
        <v>8</v>
      </c>
      <c r="P61" s="168">
        <v>4</v>
      </c>
      <c r="Q61" s="64" t="s">
        <v>445</v>
      </c>
      <c r="R61" s="65" t="s">
        <v>18</v>
      </c>
      <c r="S61" s="370"/>
      <c r="T61" s="371"/>
      <c r="U61" s="390">
        <v>21842.732</v>
      </c>
      <c r="V61" s="391">
        <f>+V62</f>
        <v>6347.5528200000008</v>
      </c>
      <c r="W61" s="246">
        <f t="shared" si="1"/>
        <v>29.06025134584813</v>
      </c>
    </row>
    <row r="62" spans="1:23" ht="12" customHeight="1" x14ac:dyDescent="0.2">
      <c r="A62" s="62"/>
      <c r="B62" s="368" t="s">
        <v>19</v>
      </c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9"/>
      <c r="N62" s="123">
        <v>802</v>
      </c>
      <c r="O62" s="168">
        <v>8</v>
      </c>
      <c r="P62" s="168">
        <v>4</v>
      </c>
      <c r="Q62" s="64" t="s">
        <v>445</v>
      </c>
      <c r="R62" s="65" t="s">
        <v>20</v>
      </c>
      <c r="S62" s="370"/>
      <c r="T62" s="371"/>
      <c r="U62" s="390">
        <v>21842.732</v>
      </c>
      <c r="V62" s="391">
        <f>+V63+V64</f>
        <v>6347.5528200000008</v>
      </c>
      <c r="W62" s="246">
        <f t="shared" si="1"/>
        <v>29.06025134584813</v>
      </c>
    </row>
    <row r="63" spans="1:23" ht="12" customHeight="1" x14ac:dyDescent="0.2">
      <c r="A63" s="62"/>
      <c r="B63" s="368" t="s">
        <v>384</v>
      </c>
      <c r="C63" s="368"/>
      <c r="D63" s="368"/>
      <c r="E63" s="368"/>
      <c r="F63" s="368"/>
      <c r="G63" s="368"/>
      <c r="H63" s="368"/>
      <c r="I63" s="368"/>
      <c r="J63" s="368"/>
      <c r="K63" s="368"/>
      <c r="L63" s="368"/>
      <c r="M63" s="369"/>
      <c r="N63" s="123">
        <v>802</v>
      </c>
      <c r="O63" s="168">
        <v>8</v>
      </c>
      <c r="P63" s="168">
        <v>4</v>
      </c>
      <c r="Q63" s="64" t="s">
        <v>445</v>
      </c>
      <c r="R63" s="65" t="s">
        <v>21</v>
      </c>
      <c r="S63" s="370"/>
      <c r="T63" s="371"/>
      <c r="U63" s="390">
        <v>16776.292000000001</v>
      </c>
      <c r="V63" s="391">
        <v>4875.7830000000004</v>
      </c>
      <c r="W63" s="246">
        <f t="shared" si="1"/>
        <v>29.063532036757589</v>
      </c>
    </row>
    <row r="64" spans="1:23" ht="32.25" customHeight="1" x14ac:dyDescent="0.2">
      <c r="A64" s="62"/>
      <c r="B64" s="368" t="s">
        <v>386</v>
      </c>
      <c r="C64" s="368"/>
      <c r="D64" s="368"/>
      <c r="E64" s="368"/>
      <c r="F64" s="368"/>
      <c r="G64" s="368"/>
      <c r="H64" s="368"/>
      <c r="I64" s="368"/>
      <c r="J64" s="368"/>
      <c r="K64" s="368"/>
      <c r="L64" s="368"/>
      <c r="M64" s="369"/>
      <c r="N64" s="123">
        <v>802</v>
      </c>
      <c r="O64" s="168">
        <v>8</v>
      </c>
      <c r="P64" s="168">
        <v>4</v>
      </c>
      <c r="Q64" s="64" t="s">
        <v>445</v>
      </c>
      <c r="R64" s="65" t="s">
        <v>23</v>
      </c>
      <c r="S64" s="370"/>
      <c r="T64" s="371"/>
      <c r="U64" s="390">
        <v>5066.4399999999996</v>
      </c>
      <c r="V64" s="391">
        <v>1471.76982</v>
      </c>
      <c r="W64" s="246">
        <f t="shared" si="1"/>
        <v>29.049388130521631</v>
      </c>
    </row>
    <row r="65" spans="1:23" ht="21.75" customHeight="1" x14ac:dyDescent="0.2">
      <c r="A65" s="62"/>
      <c r="B65" s="368" t="s">
        <v>437</v>
      </c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9"/>
      <c r="N65" s="123">
        <v>802</v>
      </c>
      <c r="O65" s="168">
        <v>8</v>
      </c>
      <c r="P65" s="168">
        <v>4</v>
      </c>
      <c r="Q65" s="64" t="s">
        <v>438</v>
      </c>
      <c r="R65" s="65">
        <v>0</v>
      </c>
      <c r="S65" s="370"/>
      <c r="T65" s="371"/>
      <c r="U65" s="390">
        <v>824.84199999999998</v>
      </c>
      <c r="V65" s="391">
        <f>+V66</f>
        <v>418.57911999999999</v>
      </c>
      <c r="W65" s="246">
        <f t="shared" si="1"/>
        <v>50.746581769599509</v>
      </c>
    </row>
    <row r="66" spans="1:23" ht="21.75" customHeight="1" x14ac:dyDescent="0.2">
      <c r="A66" s="62"/>
      <c r="B66" s="368" t="s">
        <v>36</v>
      </c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9"/>
      <c r="N66" s="123">
        <v>802</v>
      </c>
      <c r="O66" s="168">
        <v>8</v>
      </c>
      <c r="P66" s="168">
        <v>4</v>
      </c>
      <c r="Q66" s="64" t="s">
        <v>448</v>
      </c>
      <c r="R66" s="65">
        <v>0</v>
      </c>
      <c r="S66" s="370"/>
      <c r="T66" s="371"/>
      <c r="U66" s="390">
        <v>824.84199999999998</v>
      </c>
      <c r="V66" s="391">
        <f>+V67</f>
        <v>418.57911999999999</v>
      </c>
      <c r="W66" s="246">
        <f t="shared" si="1"/>
        <v>50.746581769599509</v>
      </c>
    </row>
    <row r="67" spans="1:23" ht="32.25" customHeight="1" x14ac:dyDescent="0.2">
      <c r="A67" s="62"/>
      <c r="B67" s="368" t="s">
        <v>449</v>
      </c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9"/>
      <c r="N67" s="123">
        <v>802</v>
      </c>
      <c r="O67" s="168">
        <v>8</v>
      </c>
      <c r="P67" s="168">
        <v>4</v>
      </c>
      <c r="Q67" s="64" t="s">
        <v>450</v>
      </c>
      <c r="R67" s="65">
        <v>0</v>
      </c>
      <c r="S67" s="370"/>
      <c r="T67" s="371"/>
      <c r="U67" s="390">
        <v>824.84199999999998</v>
      </c>
      <c r="V67" s="391">
        <f>+V68</f>
        <v>418.57911999999999</v>
      </c>
      <c r="W67" s="246">
        <f t="shared" si="1"/>
        <v>50.746581769599509</v>
      </c>
    </row>
    <row r="68" spans="1:23" ht="53.25" customHeight="1" x14ac:dyDescent="0.2">
      <c r="A68" s="62"/>
      <c r="B68" s="368" t="s">
        <v>17</v>
      </c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9"/>
      <c r="N68" s="123">
        <v>802</v>
      </c>
      <c r="O68" s="168">
        <v>8</v>
      </c>
      <c r="P68" s="168">
        <v>4</v>
      </c>
      <c r="Q68" s="64" t="s">
        <v>450</v>
      </c>
      <c r="R68" s="65" t="s">
        <v>18</v>
      </c>
      <c r="S68" s="370"/>
      <c r="T68" s="371"/>
      <c r="U68" s="390">
        <v>824.84199999999998</v>
      </c>
      <c r="V68" s="391">
        <f>+V69</f>
        <v>418.57911999999999</v>
      </c>
      <c r="W68" s="246">
        <f t="shared" si="1"/>
        <v>50.746581769599509</v>
      </c>
    </row>
    <row r="69" spans="1:23" ht="21.75" customHeight="1" x14ac:dyDescent="0.2">
      <c r="A69" s="62"/>
      <c r="B69" s="368" t="s">
        <v>37</v>
      </c>
      <c r="C69" s="368"/>
      <c r="D69" s="368"/>
      <c r="E69" s="368"/>
      <c r="F69" s="368"/>
      <c r="G69" s="368"/>
      <c r="H69" s="368"/>
      <c r="I69" s="368"/>
      <c r="J69" s="368"/>
      <c r="K69" s="368"/>
      <c r="L69" s="368"/>
      <c r="M69" s="369"/>
      <c r="N69" s="123">
        <v>802</v>
      </c>
      <c r="O69" s="168">
        <v>8</v>
      </c>
      <c r="P69" s="168">
        <v>4</v>
      </c>
      <c r="Q69" s="64" t="s">
        <v>450</v>
      </c>
      <c r="R69" s="65" t="s">
        <v>38</v>
      </c>
      <c r="S69" s="370"/>
      <c r="T69" s="371"/>
      <c r="U69" s="390">
        <v>824.84199999999998</v>
      </c>
      <c r="V69" s="391">
        <f>+V70+V71</f>
        <v>418.57911999999999</v>
      </c>
      <c r="W69" s="246">
        <f t="shared" si="1"/>
        <v>50.746581769599509</v>
      </c>
    </row>
    <row r="70" spans="1:23" ht="21.75" customHeight="1" x14ac:dyDescent="0.2">
      <c r="A70" s="62"/>
      <c r="B70" s="368" t="s">
        <v>317</v>
      </c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9"/>
      <c r="N70" s="123">
        <v>802</v>
      </c>
      <c r="O70" s="168">
        <v>8</v>
      </c>
      <c r="P70" s="168">
        <v>4</v>
      </c>
      <c r="Q70" s="64" t="s">
        <v>450</v>
      </c>
      <c r="R70" s="65" t="s">
        <v>39</v>
      </c>
      <c r="S70" s="370"/>
      <c r="T70" s="371"/>
      <c r="U70" s="390">
        <v>633.51900000000001</v>
      </c>
      <c r="V70" s="391">
        <v>322.411</v>
      </c>
      <c r="W70" s="246">
        <f t="shared" si="1"/>
        <v>50.892080584796986</v>
      </c>
    </row>
    <row r="71" spans="1:23" ht="32.25" customHeight="1" x14ac:dyDescent="0.2">
      <c r="A71" s="62"/>
      <c r="B71" s="368" t="s">
        <v>318</v>
      </c>
      <c r="C71" s="368"/>
      <c r="D71" s="368"/>
      <c r="E71" s="368"/>
      <c r="F71" s="368"/>
      <c r="G71" s="368"/>
      <c r="H71" s="368"/>
      <c r="I71" s="368"/>
      <c r="J71" s="368"/>
      <c r="K71" s="368"/>
      <c r="L71" s="368"/>
      <c r="M71" s="369"/>
      <c r="N71" s="123">
        <v>802</v>
      </c>
      <c r="O71" s="168">
        <v>8</v>
      </c>
      <c r="P71" s="168">
        <v>4</v>
      </c>
      <c r="Q71" s="64" t="s">
        <v>450</v>
      </c>
      <c r="R71" s="65" t="s">
        <v>41</v>
      </c>
      <c r="S71" s="370"/>
      <c r="T71" s="371"/>
      <c r="U71" s="390">
        <v>191.32300000000001</v>
      </c>
      <c r="V71" s="391">
        <v>96.168120000000002</v>
      </c>
      <c r="W71" s="246">
        <f t="shared" si="1"/>
        <v>50.26479827307746</v>
      </c>
    </row>
    <row r="72" spans="1:23" ht="21.75" customHeight="1" x14ac:dyDescent="0.2">
      <c r="A72" s="62"/>
      <c r="B72" s="368" t="s">
        <v>437</v>
      </c>
      <c r="C72" s="368"/>
      <c r="D72" s="368"/>
      <c r="E72" s="368"/>
      <c r="F72" s="368"/>
      <c r="G72" s="368"/>
      <c r="H72" s="368"/>
      <c r="I72" s="368"/>
      <c r="J72" s="368"/>
      <c r="K72" s="368"/>
      <c r="L72" s="368"/>
      <c r="M72" s="369"/>
      <c r="N72" s="123">
        <v>802</v>
      </c>
      <c r="O72" s="168">
        <v>8</v>
      </c>
      <c r="P72" s="168">
        <v>4</v>
      </c>
      <c r="Q72" s="64" t="s">
        <v>438</v>
      </c>
      <c r="R72" s="65">
        <v>0</v>
      </c>
      <c r="S72" s="370"/>
      <c r="T72" s="371"/>
      <c r="U72" s="390">
        <v>1955.3389999999999</v>
      </c>
      <c r="V72" s="391">
        <f>+V73</f>
        <v>406.37985000000003</v>
      </c>
      <c r="W72" s="246">
        <f t="shared" si="1"/>
        <v>20.783089275056653</v>
      </c>
    </row>
    <row r="73" spans="1:23" ht="21.75" customHeight="1" x14ac:dyDescent="0.2">
      <c r="A73" s="62"/>
      <c r="B73" s="368" t="s">
        <v>36</v>
      </c>
      <c r="C73" s="368"/>
      <c r="D73" s="368"/>
      <c r="E73" s="368"/>
      <c r="F73" s="368"/>
      <c r="G73" s="368"/>
      <c r="H73" s="368"/>
      <c r="I73" s="368"/>
      <c r="J73" s="368"/>
      <c r="K73" s="368"/>
      <c r="L73" s="368"/>
      <c r="M73" s="369"/>
      <c r="N73" s="123">
        <v>802</v>
      </c>
      <c r="O73" s="168">
        <v>8</v>
      </c>
      <c r="P73" s="168">
        <v>4</v>
      </c>
      <c r="Q73" s="64" t="s">
        <v>448</v>
      </c>
      <c r="R73" s="65">
        <v>0</v>
      </c>
      <c r="S73" s="370"/>
      <c r="T73" s="371"/>
      <c r="U73" s="390">
        <v>1955.3389999999999</v>
      </c>
      <c r="V73" s="391">
        <f>+V74</f>
        <v>406.37985000000003</v>
      </c>
      <c r="W73" s="246">
        <f t="shared" si="1"/>
        <v>20.783089275056653</v>
      </c>
    </row>
    <row r="74" spans="1:23" ht="21.75" customHeight="1" x14ac:dyDescent="0.2">
      <c r="A74" s="62"/>
      <c r="B74" s="368" t="s">
        <v>451</v>
      </c>
      <c r="C74" s="368"/>
      <c r="D74" s="368"/>
      <c r="E74" s="368"/>
      <c r="F74" s="368"/>
      <c r="G74" s="368"/>
      <c r="H74" s="368"/>
      <c r="I74" s="368"/>
      <c r="J74" s="368"/>
      <c r="K74" s="368"/>
      <c r="L74" s="368"/>
      <c r="M74" s="369"/>
      <c r="N74" s="123">
        <v>802</v>
      </c>
      <c r="O74" s="168">
        <v>8</v>
      </c>
      <c r="P74" s="168">
        <v>4</v>
      </c>
      <c r="Q74" s="64" t="s">
        <v>452</v>
      </c>
      <c r="R74" s="65">
        <v>0</v>
      </c>
      <c r="S74" s="370"/>
      <c r="T74" s="371"/>
      <c r="U74" s="390">
        <v>1955.3389999999999</v>
      </c>
      <c r="V74" s="391">
        <f>+V75+V79</f>
        <v>406.37985000000003</v>
      </c>
      <c r="W74" s="246">
        <f t="shared" si="1"/>
        <v>20.783089275056653</v>
      </c>
    </row>
    <row r="75" spans="1:23" ht="53.25" customHeight="1" x14ac:dyDescent="0.2">
      <c r="A75" s="62"/>
      <c r="B75" s="368" t="s">
        <v>17</v>
      </c>
      <c r="C75" s="368"/>
      <c r="D75" s="368"/>
      <c r="E75" s="368"/>
      <c r="F75" s="368"/>
      <c r="G75" s="368"/>
      <c r="H75" s="368"/>
      <c r="I75" s="368"/>
      <c r="J75" s="368"/>
      <c r="K75" s="368"/>
      <c r="L75" s="368"/>
      <c r="M75" s="369"/>
      <c r="N75" s="123">
        <v>802</v>
      </c>
      <c r="O75" s="168">
        <v>8</v>
      </c>
      <c r="P75" s="168">
        <v>4</v>
      </c>
      <c r="Q75" s="64" t="s">
        <v>452</v>
      </c>
      <c r="R75" s="65" t="s">
        <v>18</v>
      </c>
      <c r="S75" s="370"/>
      <c r="T75" s="371"/>
      <c r="U75" s="390">
        <v>1700.4390000000001</v>
      </c>
      <c r="V75" s="391">
        <f>+V76</f>
        <v>385.15178000000003</v>
      </c>
      <c r="W75" s="246">
        <f t="shared" si="1"/>
        <v>22.650137993776902</v>
      </c>
    </row>
    <row r="76" spans="1:23" ht="12" customHeight="1" x14ac:dyDescent="0.2">
      <c r="A76" s="62"/>
      <c r="B76" s="368" t="s">
        <v>19</v>
      </c>
      <c r="C76" s="368"/>
      <c r="D76" s="368"/>
      <c r="E76" s="368"/>
      <c r="F76" s="368"/>
      <c r="G76" s="368"/>
      <c r="H76" s="368"/>
      <c r="I76" s="368"/>
      <c r="J76" s="368"/>
      <c r="K76" s="368"/>
      <c r="L76" s="368"/>
      <c r="M76" s="369"/>
      <c r="N76" s="123">
        <v>802</v>
      </c>
      <c r="O76" s="168">
        <v>8</v>
      </c>
      <c r="P76" s="168">
        <v>4</v>
      </c>
      <c r="Q76" s="64" t="s">
        <v>452</v>
      </c>
      <c r="R76" s="65" t="s">
        <v>20</v>
      </c>
      <c r="S76" s="370"/>
      <c r="T76" s="371"/>
      <c r="U76" s="390">
        <v>1700.4390000000001</v>
      </c>
      <c r="V76" s="391">
        <f>+V77+V78</f>
        <v>385.15178000000003</v>
      </c>
      <c r="W76" s="246">
        <f t="shared" si="1"/>
        <v>22.650137993776902</v>
      </c>
    </row>
    <row r="77" spans="1:23" ht="12" customHeight="1" x14ac:dyDescent="0.2">
      <c r="A77" s="62"/>
      <c r="B77" s="368" t="s">
        <v>384</v>
      </c>
      <c r="C77" s="368"/>
      <c r="D77" s="368"/>
      <c r="E77" s="368"/>
      <c r="F77" s="368"/>
      <c r="G77" s="368"/>
      <c r="H77" s="368"/>
      <c r="I77" s="368"/>
      <c r="J77" s="368"/>
      <c r="K77" s="368"/>
      <c r="L77" s="368"/>
      <c r="M77" s="369"/>
      <c r="N77" s="123">
        <v>802</v>
      </c>
      <c r="O77" s="168">
        <v>8</v>
      </c>
      <c r="P77" s="168">
        <v>4</v>
      </c>
      <c r="Q77" s="64" t="s">
        <v>452</v>
      </c>
      <c r="R77" s="65" t="s">
        <v>21</v>
      </c>
      <c r="S77" s="370"/>
      <c r="T77" s="371"/>
      <c r="U77" s="390">
        <v>1306.021</v>
      </c>
      <c r="V77" s="391">
        <v>296.95600000000002</v>
      </c>
      <c r="W77" s="246">
        <f t="shared" si="1"/>
        <v>22.737459811136272</v>
      </c>
    </row>
    <row r="78" spans="1:23" ht="32.25" customHeight="1" x14ac:dyDescent="0.2">
      <c r="A78" s="62"/>
      <c r="B78" s="368" t="s">
        <v>386</v>
      </c>
      <c r="C78" s="368"/>
      <c r="D78" s="368"/>
      <c r="E78" s="368"/>
      <c r="F78" s="368"/>
      <c r="G78" s="368"/>
      <c r="H78" s="368"/>
      <c r="I78" s="368"/>
      <c r="J78" s="368"/>
      <c r="K78" s="368"/>
      <c r="L78" s="368"/>
      <c r="M78" s="369"/>
      <c r="N78" s="123">
        <v>802</v>
      </c>
      <c r="O78" s="168">
        <v>8</v>
      </c>
      <c r="P78" s="168">
        <v>4</v>
      </c>
      <c r="Q78" s="64" t="s">
        <v>452</v>
      </c>
      <c r="R78" s="65" t="s">
        <v>23</v>
      </c>
      <c r="S78" s="370"/>
      <c r="T78" s="371"/>
      <c r="U78" s="390">
        <v>394.41800000000001</v>
      </c>
      <c r="V78" s="391">
        <v>88.195779999999999</v>
      </c>
      <c r="W78" s="246">
        <f t="shared" si="1"/>
        <v>22.36099265246515</v>
      </c>
    </row>
    <row r="79" spans="1:23" ht="21.75" customHeight="1" x14ac:dyDescent="0.2">
      <c r="A79" s="62"/>
      <c r="B79" s="368" t="s">
        <v>329</v>
      </c>
      <c r="C79" s="368"/>
      <c r="D79" s="368"/>
      <c r="E79" s="368"/>
      <c r="F79" s="368"/>
      <c r="G79" s="368"/>
      <c r="H79" s="368"/>
      <c r="I79" s="368"/>
      <c r="J79" s="368"/>
      <c r="K79" s="368"/>
      <c r="L79" s="368"/>
      <c r="M79" s="369"/>
      <c r="N79" s="123">
        <v>802</v>
      </c>
      <c r="O79" s="168">
        <v>8</v>
      </c>
      <c r="P79" s="168">
        <v>4</v>
      </c>
      <c r="Q79" s="64" t="s">
        <v>452</v>
      </c>
      <c r="R79" s="65" t="s">
        <v>24</v>
      </c>
      <c r="S79" s="370"/>
      <c r="T79" s="371"/>
      <c r="U79" s="390">
        <v>254.9</v>
      </c>
      <c r="V79" s="391">
        <f>+V80</f>
        <v>21.228069999999999</v>
      </c>
      <c r="W79" s="246">
        <f t="shared" si="1"/>
        <v>8.3279992153785791</v>
      </c>
    </row>
    <row r="80" spans="1:23" ht="21.75" customHeight="1" x14ac:dyDescent="0.2">
      <c r="A80" s="62"/>
      <c r="B80" s="368" t="s">
        <v>330</v>
      </c>
      <c r="C80" s="368"/>
      <c r="D80" s="368"/>
      <c r="E80" s="368"/>
      <c r="F80" s="368"/>
      <c r="G80" s="368"/>
      <c r="H80" s="368"/>
      <c r="I80" s="368"/>
      <c r="J80" s="368"/>
      <c r="K80" s="368"/>
      <c r="L80" s="368"/>
      <c r="M80" s="369"/>
      <c r="N80" s="123">
        <v>802</v>
      </c>
      <c r="O80" s="168">
        <v>8</v>
      </c>
      <c r="P80" s="168">
        <v>4</v>
      </c>
      <c r="Q80" s="64" t="s">
        <v>452</v>
      </c>
      <c r="R80" s="65" t="s">
        <v>26</v>
      </c>
      <c r="S80" s="370"/>
      <c r="T80" s="371"/>
      <c r="U80" s="390">
        <v>254.9</v>
      </c>
      <c r="V80" s="391">
        <f>+V81+V82</f>
        <v>21.228069999999999</v>
      </c>
      <c r="W80" s="246">
        <f t="shared" si="1"/>
        <v>8.3279992153785791</v>
      </c>
    </row>
    <row r="81" spans="1:23" ht="21.75" customHeight="1" x14ac:dyDescent="0.2">
      <c r="A81" s="62"/>
      <c r="B81" s="368" t="s">
        <v>331</v>
      </c>
      <c r="C81" s="368"/>
      <c r="D81" s="368"/>
      <c r="E81" s="368"/>
      <c r="F81" s="368"/>
      <c r="G81" s="368"/>
      <c r="H81" s="368"/>
      <c r="I81" s="368"/>
      <c r="J81" s="368"/>
      <c r="K81" s="368"/>
      <c r="L81" s="368"/>
      <c r="M81" s="369"/>
      <c r="N81" s="123">
        <v>802</v>
      </c>
      <c r="O81" s="168">
        <v>8</v>
      </c>
      <c r="P81" s="168">
        <v>4</v>
      </c>
      <c r="Q81" s="64" t="s">
        <v>452</v>
      </c>
      <c r="R81" s="65" t="s">
        <v>27</v>
      </c>
      <c r="S81" s="370"/>
      <c r="T81" s="371"/>
      <c r="U81" s="390">
        <v>122.3</v>
      </c>
      <c r="V81" s="391">
        <v>21.228069999999999</v>
      </c>
      <c r="W81" s="246">
        <f t="shared" si="1"/>
        <v>17.357375306623059</v>
      </c>
    </row>
    <row r="82" spans="1:23" ht="12" customHeight="1" x14ac:dyDescent="0.2">
      <c r="A82" s="62"/>
      <c r="B82" s="368" t="s">
        <v>332</v>
      </c>
      <c r="C82" s="368"/>
      <c r="D82" s="368"/>
      <c r="E82" s="368"/>
      <c r="F82" s="368"/>
      <c r="G82" s="368"/>
      <c r="H82" s="368"/>
      <c r="I82" s="368"/>
      <c r="J82" s="368"/>
      <c r="K82" s="368"/>
      <c r="L82" s="368"/>
      <c r="M82" s="369"/>
      <c r="N82" s="123">
        <v>802</v>
      </c>
      <c r="O82" s="168">
        <v>8</v>
      </c>
      <c r="P82" s="168">
        <v>4</v>
      </c>
      <c r="Q82" s="64" t="s">
        <v>452</v>
      </c>
      <c r="R82" s="65" t="s">
        <v>28</v>
      </c>
      <c r="S82" s="370"/>
      <c r="T82" s="371"/>
      <c r="U82" s="390">
        <v>132.6</v>
      </c>
      <c r="V82" s="391"/>
      <c r="W82" s="246">
        <f t="shared" si="1"/>
        <v>0</v>
      </c>
    </row>
    <row r="83" spans="1:23" ht="21.75" customHeight="1" x14ac:dyDescent="0.2">
      <c r="A83" s="62"/>
      <c r="B83" s="368" t="s">
        <v>437</v>
      </c>
      <c r="C83" s="368"/>
      <c r="D83" s="368"/>
      <c r="E83" s="368"/>
      <c r="F83" s="368"/>
      <c r="G83" s="368"/>
      <c r="H83" s="368"/>
      <c r="I83" s="368"/>
      <c r="J83" s="368"/>
      <c r="K83" s="368"/>
      <c r="L83" s="368"/>
      <c r="M83" s="369"/>
      <c r="N83" s="123">
        <v>802</v>
      </c>
      <c r="O83" s="168">
        <v>8</v>
      </c>
      <c r="P83" s="168">
        <v>4</v>
      </c>
      <c r="Q83" s="64" t="s">
        <v>438</v>
      </c>
      <c r="R83" s="65">
        <v>0</v>
      </c>
      <c r="S83" s="370"/>
      <c r="T83" s="371"/>
      <c r="U83" s="390">
        <v>143</v>
      </c>
      <c r="V83" s="391">
        <f>+V84</f>
        <v>0</v>
      </c>
      <c r="W83" s="246">
        <f t="shared" ref="W83:W146" si="2">V83/U83*100</f>
        <v>0</v>
      </c>
    </row>
    <row r="84" spans="1:23" ht="21.75" customHeight="1" x14ac:dyDescent="0.2">
      <c r="A84" s="62"/>
      <c r="B84" s="368" t="s">
        <v>623</v>
      </c>
      <c r="C84" s="368"/>
      <c r="D84" s="368"/>
      <c r="E84" s="368"/>
      <c r="F84" s="368"/>
      <c r="G84" s="368"/>
      <c r="H84" s="368"/>
      <c r="I84" s="368"/>
      <c r="J84" s="368"/>
      <c r="K84" s="368"/>
      <c r="L84" s="368"/>
      <c r="M84" s="369"/>
      <c r="N84" s="123">
        <v>802</v>
      </c>
      <c r="O84" s="168">
        <v>8</v>
      </c>
      <c r="P84" s="168">
        <v>4</v>
      </c>
      <c r="Q84" s="64" t="s">
        <v>624</v>
      </c>
      <c r="R84" s="65">
        <v>0</v>
      </c>
      <c r="S84" s="370"/>
      <c r="T84" s="371"/>
      <c r="U84" s="390">
        <v>143</v>
      </c>
      <c r="V84" s="391">
        <f>+V85</f>
        <v>0</v>
      </c>
      <c r="W84" s="246">
        <f t="shared" si="2"/>
        <v>0</v>
      </c>
    </row>
    <row r="85" spans="1:23" ht="21.75" customHeight="1" x14ac:dyDescent="0.2">
      <c r="A85" s="62"/>
      <c r="B85" s="368" t="s">
        <v>625</v>
      </c>
      <c r="C85" s="368"/>
      <c r="D85" s="368"/>
      <c r="E85" s="368"/>
      <c r="F85" s="368"/>
      <c r="G85" s="368"/>
      <c r="H85" s="368"/>
      <c r="I85" s="368"/>
      <c r="J85" s="368"/>
      <c r="K85" s="368"/>
      <c r="L85" s="368"/>
      <c r="M85" s="369"/>
      <c r="N85" s="123">
        <v>802</v>
      </c>
      <c r="O85" s="168">
        <v>8</v>
      </c>
      <c r="P85" s="168">
        <v>4</v>
      </c>
      <c r="Q85" s="64" t="s">
        <v>626</v>
      </c>
      <c r="R85" s="65">
        <v>0</v>
      </c>
      <c r="S85" s="370"/>
      <c r="T85" s="371"/>
      <c r="U85" s="390">
        <v>143</v>
      </c>
      <c r="V85" s="391">
        <f>+V86</f>
        <v>0</v>
      </c>
      <c r="W85" s="246">
        <f t="shared" si="2"/>
        <v>0</v>
      </c>
    </row>
    <row r="86" spans="1:23" ht="21.75" customHeight="1" x14ac:dyDescent="0.2">
      <c r="A86" s="62"/>
      <c r="B86" s="368" t="s">
        <v>329</v>
      </c>
      <c r="C86" s="368"/>
      <c r="D86" s="368"/>
      <c r="E86" s="368"/>
      <c r="F86" s="368"/>
      <c r="G86" s="368"/>
      <c r="H86" s="368"/>
      <c r="I86" s="368"/>
      <c r="J86" s="368"/>
      <c r="K86" s="368"/>
      <c r="L86" s="368"/>
      <c r="M86" s="369"/>
      <c r="N86" s="123">
        <v>802</v>
      </c>
      <c r="O86" s="168">
        <v>8</v>
      </c>
      <c r="P86" s="168">
        <v>4</v>
      </c>
      <c r="Q86" s="64" t="s">
        <v>626</v>
      </c>
      <c r="R86" s="65" t="s">
        <v>24</v>
      </c>
      <c r="S86" s="370"/>
      <c r="T86" s="371"/>
      <c r="U86" s="390">
        <v>143</v>
      </c>
      <c r="V86" s="391">
        <f>+V87</f>
        <v>0</v>
      </c>
      <c r="W86" s="246">
        <f t="shared" si="2"/>
        <v>0</v>
      </c>
    </row>
    <row r="87" spans="1:23" ht="21.75" customHeight="1" x14ac:dyDescent="0.2">
      <c r="A87" s="62"/>
      <c r="B87" s="368" t="s">
        <v>330</v>
      </c>
      <c r="C87" s="368"/>
      <c r="D87" s="368"/>
      <c r="E87" s="368"/>
      <c r="F87" s="368"/>
      <c r="G87" s="368"/>
      <c r="H87" s="368"/>
      <c r="I87" s="368"/>
      <c r="J87" s="368"/>
      <c r="K87" s="368"/>
      <c r="L87" s="368"/>
      <c r="M87" s="369"/>
      <c r="N87" s="123">
        <v>802</v>
      </c>
      <c r="O87" s="168">
        <v>8</v>
      </c>
      <c r="P87" s="168">
        <v>4</v>
      </c>
      <c r="Q87" s="64" t="s">
        <v>626</v>
      </c>
      <c r="R87" s="65" t="s">
        <v>26</v>
      </c>
      <c r="S87" s="370"/>
      <c r="T87" s="371"/>
      <c r="U87" s="390">
        <v>143</v>
      </c>
      <c r="V87" s="391">
        <f>+V88</f>
        <v>0</v>
      </c>
      <c r="W87" s="246">
        <f t="shared" si="2"/>
        <v>0</v>
      </c>
    </row>
    <row r="88" spans="1:23" ht="12" customHeight="1" x14ac:dyDescent="0.2">
      <c r="A88" s="62"/>
      <c r="B88" s="368" t="s">
        <v>332</v>
      </c>
      <c r="C88" s="368"/>
      <c r="D88" s="368"/>
      <c r="E88" s="368"/>
      <c r="F88" s="368"/>
      <c r="G88" s="368"/>
      <c r="H88" s="368"/>
      <c r="I88" s="368"/>
      <c r="J88" s="368"/>
      <c r="K88" s="368"/>
      <c r="L88" s="368"/>
      <c r="M88" s="369"/>
      <c r="N88" s="123">
        <v>802</v>
      </c>
      <c r="O88" s="168">
        <v>8</v>
      </c>
      <c r="P88" s="168">
        <v>4</v>
      </c>
      <c r="Q88" s="64" t="s">
        <v>626</v>
      </c>
      <c r="R88" s="65" t="s">
        <v>28</v>
      </c>
      <c r="S88" s="370"/>
      <c r="T88" s="371"/>
      <c r="U88" s="390">
        <v>143</v>
      </c>
      <c r="V88" s="391"/>
      <c r="W88" s="246">
        <f t="shared" si="2"/>
        <v>0</v>
      </c>
    </row>
    <row r="89" spans="1:23" ht="21.75" customHeight="1" x14ac:dyDescent="0.2">
      <c r="A89" s="62"/>
      <c r="B89" s="368" t="s">
        <v>437</v>
      </c>
      <c r="C89" s="368"/>
      <c r="D89" s="368"/>
      <c r="E89" s="368"/>
      <c r="F89" s="368"/>
      <c r="G89" s="368"/>
      <c r="H89" s="368"/>
      <c r="I89" s="368"/>
      <c r="J89" s="368"/>
      <c r="K89" s="368"/>
      <c r="L89" s="368"/>
      <c r="M89" s="369"/>
      <c r="N89" s="123">
        <v>802</v>
      </c>
      <c r="O89" s="168">
        <v>8</v>
      </c>
      <c r="P89" s="168">
        <v>4</v>
      </c>
      <c r="Q89" s="64" t="s">
        <v>438</v>
      </c>
      <c r="R89" s="65">
        <v>0</v>
      </c>
      <c r="S89" s="370"/>
      <c r="T89" s="371"/>
      <c r="U89" s="390">
        <v>1700.499</v>
      </c>
      <c r="V89" s="391">
        <f>+V90</f>
        <v>481.15410000000003</v>
      </c>
      <c r="W89" s="246">
        <f t="shared" si="2"/>
        <v>28.294876974346945</v>
      </c>
    </row>
    <row r="90" spans="1:23" ht="12" customHeight="1" x14ac:dyDescent="0.2">
      <c r="A90" s="62"/>
      <c r="B90" s="368" t="s">
        <v>627</v>
      </c>
      <c r="C90" s="368"/>
      <c r="D90" s="368"/>
      <c r="E90" s="368"/>
      <c r="F90" s="368"/>
      <c r="G90" s="368"/>
      <c r="H90" s="368"/>
      <c r="I90" s="368"/>
      <c r="J90" s="368"/>
      <c r="K90" s="368"/>
      <c r="L90" s="368"/>
      <c r="M90" s="369"/>
      <c r="N90" s="123">
        <v>802</v>
      </c>
      <c r="O90" s="168">
        <v>8</v>
      </c>
      <c r="P90" s="168">
        <v>4</v>
      </c>
      <c r="Q90" s="64" t="s">
        <v>628</v>
      </c>
      <c r="R90" s="65">
        <v>0</v>
      </c>
      <c r="S90" s="370"/>
      <c r="T90" s="371"/>
      <c r="U90" s="390">
        <v>1700.499</v>
      </c>
      <c r="V90" s="391">
        <f>+V91</f>
        <v>481.15410000000003</v>
      </c>
      <c r="W90" s="246">
        <f t="shared" si="2"/>
        <v>28.294876974346945</v>
      </c>
    </row>
    <row r="91" spans="1:23" ht="21.75" customHeight="1" x14ac:dyDescent="0.2">
      <c r="A91" s="62"/>
      <c r="B91" s="368" t="s">
        <v>14</v>
      </c>
      <c r="C91" s="368"/>
      <c r="D91" s="368"/>
      <c r="E91" s="368"/>
      <c r="F91" s="368"/>
      <c r="G91" s="368"/>
      <c r="H91" s="368"/>
      <c r="I91" s="368"/>
      <c r="J91" s="368"/>
      <c r="K91" s="368"/>
      <c r="L91" s="368"/>
      <c r="M91" s="369"/>
      <c r="N91" s="123">
        <v>802</v>
      </c>
      <c r="O91" s="168">
        <v>8</v>
      </c>
      <c r="P91" s="168">
        <v>4</v>
      </c>
      <c r="Q91" s="64" t="s">
        <v>629</v>
      </c>
      <c r="R91" s="65">
        <v>0</v>
      </c>
      <c r="S91" s="370"/>
      <c r="T91" s="371"/>
      <c r="U91" s="390">
        <v>1700.499</v>
      </c>
      <c r="V91" s="391">
        <f>+V92</f>
        <v>481.15410000000003</v>
      </c>
      <c r="W91" s="246">
        <f t="shared" si="2"/>
        <v>28.294876974346945</v>
      </c>
    </row>
    <row r="92" spans="1:23" ht="21.75" customHeight="1" x14ac:dyDescent="0.2">
      <c r="A92" s="62"/>
      <c r="B92" s="368" t="s">
        <v>416</v>
      </c>
      <c r="C92" s="368"/>
      <c r="D92" s="368"/>
      <c r="E92" s="368"/>
      <c r="F92" s="368"/>
      <c r="G92" s="368"/>
      <c r="H92" s="368"/>
      <c r="I92" s="368"/>
      <c r="J92" s="368"/>
      <c r="K92" s="368"/>
      <c r="L92" s="368"/>
      <c r="M92" s="369"/>
      <c r="N92" s="123">
        <v>802</v>
      </c>
      <c r="O92" s="168">
        <v>8</v>
      </c>
      <c r="P92" s="168">
        <v>4</v>
      </c>
      <c r="Q92" s="64" t="s">
        <v>629</v>
      </c>
      <c r="R92" s="65" t="s">
        <v>8</v>
      </c>
      <c r="S92" s="370"/>
      <c r="T92" s="371"/>
      <c r="U92" s="390">
        <v>1700.499</v>
      </c>
      <c r="V92" s="391">
        <f>+V93</f>
        <v>481.15410000000003</v>
      </c>
      <c r="W92" s="246">
        <f t="shared" si="2"/>
        <v>28.294876974346945</v>
      </c>
    </row>
    <row r="93" spans="1:23" ht="12" customHeight="1" x14ac:dyDescent="0.2">
      <c r="A93" s="62"/>
      <c r="B93" s="368" t="s">
        <v>9</v>
      </c>
      <c r="C93" s="368"/>
      <c r="D93" s="368"/>
      <c r="E93" s="368"/>
      <c r="F93" s="368"/>
      <c r="G93" s="368"/>
      <c r="H93" s="368"/>
      <c r="I93" s="368"/>
      <c r="J93" s="368"/>
      <c r="K93" s="368"/>
      <c r="L93" s="368"/>
      <c r="M93" s="369"/>
      <c r="N93" s="123">
        <v>802</v>
      </c>
      <c r="O93" s="168">
        <v>8</v>
      </c>
      <c r="P93" s="168">
        <v>4</v>
      </c>
      <c r="Q93" s="64" t="s">
        <v>629</v>
      </c>
      <c r="R93" s="65" t="s">
        <v>10</v>
      </c>
      <c r="S93" s="370"/>
      <c r="T93" s="371"/>
      <c r="U93" s="390">
        <v>1700.499</v>
      </c>
      <c r="V93" s="391">
        <f>+V94</f>
        <v>481.15410000000003</v>
      </c>
      <c r="W93" s="246">
        <f t="shared" si="2"/>
        <v>28.294876974346945</v>
      </c>
    </row>
    <row r="94" spans="1:23" ht="42.75" customHeight="1" x14ac:dyDescent="0.2">
      <c r="A94" s="62"/>
      <c r="B94" s="368" t="s">
        <v>11</v>
      </c>
      <c r="C94" s="368"/>
      <c r="D94" s="368"/>
      <c r="E94" s="368"/>
      <c r="F94" s="368"/>
      <c r="G94" s="368"/>
      <c r="H94" s="368"/>
      <c r="I94" s="368"/>
      <c r="J94" s="368"/>
      <c r="K94" s="368"/>
      <c r="L94" s="368"/>
      <c r="M94" s="369"/>
      <c r="N94" s="123">
        <v>802</v>
      </c>
      <c r="O94" s="168">
        <v>8</v>
      </c>
      <c r="P94" s="168">
        <v>4</v>
      </c>
      <c r="Q94" s="64" t="s">
        <v>629</v>
      </c>
      <c r="R94" s="65" t="s">
        <v>12</v>
      </c>
      <c r="S94" s="370"/>
      <c r="T94" s="371"/>
      <c r="U94" s="390">
        <v>1700.499</v>
      </c>
      <c r="V94" s="391">
        <v>481.15410000000003</v>
      </c>
      <c r="W94" s="246">
        <f t="shared" si="2"/>
        <v>28.294876974346945</v>
      </c>
    </row>
    <row r="95" spans="1:23" ht="12" customHeight="1" x14ac:dyDescent="0.2">
      <c r="A95" s="62"/>
      <c r="B95" s="368" t="s">
        <v>150</v>
      </c>
      <c r="C95" s="368"/>
      <c r="D95" s="368"/>
      <c r="E95" s="368"/>
      <c r="F95" s="368"/>
      <c r="G95" s="368"/>
      <c r="H95" s="368"/>
      <c r="I95" s="368"/>
      <c r="J95" s="368"/>
      <c r="K95" s="368"/>
      <c r="L95" s="368"/>
      <c r="M95" s="369"/>
      <c r="N95" s="123">
        <v>802</v>
      </c>
      <c r="O95" s="168">
        <v>10</v>
      </c>
      <c r="P95" s="168">
        <v>0</v>
      </c>
      <c r="Q95" s="64">
        <v>0</v>
      </c>
      <c r="R95" s="65">
        <v>0</v>
      </c>
      <c r="S95" s="370"/>
      <c r="T95" s="371"/>
      <c r="U95" s="390">
        <v>512.20000000000005</v>
      </c>
      <c r="V95" s="391">
        <f>+V96</f>
        <v>0</v>
      </c>
      <c r="W95" s="246">
        <f t="shared" si="2"/>
        <v>0</v>
      </c>
    </row>
    <row r="96" spans="1:23" ht="12" customHeight="1" x14ac:dyDescent="0.2">
      <c r="A96" s="62"/>
      <c r="B96" s="368" t="s">
        <v>52</v>
      </c>
      <c r="C96" s="368"/>
      <c r="D96" s="368"/>
      <c r="E96" s="368"/>
      <c r="F96" s="368"/>
      <c r="G96" s="368"/>
      <c r="H96" s="368"/>
      <c r="I96" s="368"/>
      <c r="J96" s="368"/>
      <c r="K96" s="368"/>
      <c r="L96" s="368"/>
      <c r="M96" s="369"/>
      <c r="N96" s="123">
        <v>802</v>
      </c>
      <c r="O96" s="168">
        <v>10</v>
      </c>
      <c r="P96" s="168">
        <v>3</v>
      </c>
      <c r="Q96" s="64">
        <v>0</v>
      </c>
      <c r="R96" s="65">
        <v>0</v>
      </c>
      <c r="S96" s="370"/>
      <c r="T96" s="371"/>
      <c r="U96" s="390">
        <v>512.20000000000005</v>
      </c>
      <c r="V96" s="391">
        <f>+V97</f>
        <v>0</v>
      </c>
      <c r="W96" s="246">
        <f t="shared" si="2"/>
        <v>0</v>
      </c>
    </row>
    <row r="97" spans="1:24" ht="32.25" customHeight="1" x14ac:dyDescent="0.2">
      <c r="A97" s="62"/>
      <c r="B97" s="368" t="s">
        <v>341</v>
      </c>
      <c r="C97" s="368"/>
      <c r="D97" s="368"/>
      <c r="E97" s="368"/>
      <c r="F97" s="368"/>
      <c r="G97" s="368"/>
      <c r="H97" s="368"/>
      <c r="I97" s="368"/>
      <c r="J97" s="368"/>
      <c r="K97" s="368"/>
      <c r="L97" s="368"/>
      <c r="M97" s="369"/>
      <c r="N97" s="123">
        <v>802</v>
      </c>
      <c r="O97" s="168">
        <v>10</v>
      </c>
      <c r="P97" s="168">
        <v>3</v>
      </c>
      <c r="Q97" s="64" t="s">
        <v>342</v>
      </c>
      <c r="R97" s="65">
        <v>0</v>
      </c>
      <c r="S97" s="370"/>
      <c r="T97" s="371"/>
      <c r="U97" s="390">
        <v>512.20000000000005</v>
      </c>
      <c r="V97" s="391">
        <f>+V98</f>
        <v>0</v>
      </c>
      <c r="W97" s="246">
        <f t="shared" si="2"/>
        <v>0</v>
      </c>
    </row>
    <row r="98" spans="1:24" ht="21.75" customHeight="1" x14ac:dyDescent="0.2">
      <c r="A98" s="62"/>
      <c r="B98" s="368" t="s">
        <v>446</v>
      </c>
      <c r="C98" s="368"/>
      <c r="D98" s="368"/>
      <c r="E98" s="368"/>
      <c r="F98" s="368"/>
      <c r="G98" s="368"/>
      <c r="H98" s="368"/>
      <c r="I98" s="368"/>
      <c r="J98" s="368"/>
      <c r="K98" s="368"/>
      <c r="L98" s="368"/>
      <c r="M98" s="369"/>
      <c r="N98" s="123">
        <v>802</v>
      </c>
      <c r="O98" s="168">
        <v>10</v>
      </c>
      <c r="P98" s="168">
        <v>3</v>
      </c>
      <c r="Q98" s="64" t="s">
        <v>447</v>
      </c>
      <c r="R98" s="65">
        <v>0</v>
      </c>
      <c r="S98" s="370"/>
      <c r="T98" s="371"/>
      <c r="U98" s="390">
        <v>512.20000000000005</v>
      </c>
      <c r="V98" s="391">
        <f>+V99+V102</f>
        <v>0</v>
      </c>
      <c r="W98" s="246">
        <f t="shared" si="2"/>
        <v>0</v>
      </c>
    </row>
    <row r="99" spans="1:24" ht="53.25" customHeight="1" x14ac:dyDescent="0.2">
      <c r="A99" s="62"/>
      <c r="B99" s="368" t="s">
        <v>17</v>
      </c>
      <c r="C99" s="368"/>
      <c r="D99" s="368"/>
      <c r="E99" s="368"/>
      <c r="F99" s="368"/>
      <c r="G99" s="368"/>
      <c r="H99" s="368"/>
      <c r="I99" s="368"/>
      <c r="J99" s="368"/>
      <c r="K99" s="368"/>
      <c r="L99" s="368"/>
      <c r="M99" s="369"/>
      <c r="N99" s="123">
        <v>802</v>
      </c>
      <c r="O99" s="168">
        <v>10</v>
      </c>
      <c r="P99" s="168">
        <v>3</v>
      </c>
      <c r="Q99" s="64" t="s">
        <v>447</v>
      </c>
      <c r="R99" s="65" t="s">
        <v>18</v>
      </c>
      <c r="S99" s="370"/>
      <c r="T99" s="371"/>
      <c r="U99" s="390">
        <v>15.406000000000001</v>
      </c>
      <c r="V99" s="391">
        <f>+V100</f>
        <v>0</v>
      </c>
      <c r="W99" s="246">
        <f t="shared" si="2"/>
        <v>0</v>
      </c>
    </row>
    <row r="100" spans="1:24" ht="12" customHeight="1" x14ac:dyDescent="0.2">
      <c r="A100" s="62"/>
      <c r="B100" s="368" t="s">
        <v>19</v>
      </c>
      <c r="C100" s="368"/>
      <c r="D100" s="368"/>
      <c r="E100" s="368"/>
      <c r="F100" s="368"/>
      <c r="G100" s="368"/>
      <c r="H100" s="368"/>
      <c r="I100" s="368"/>
      <c r="J100" s="368"/>
      <c r="K100" s="368"/>
      <c r="L100" s="368"/>
      <c r="M100" s="369"/>
      <c r="N100" s="123">
        <v>802</v>
      </c>
      <c r="O100" s="168">
        <v>10</v>
      </c>
      <c r="P100" s="168">
        <v>3</v>
      </c>
      <c r="Q100" s="64" t="s">
        <v>447</v>
      </c>
      <c r="R100" s="65" t="s">
        <v>20</v>
      </c>
      <c r="S100" s="370"/>
      <c r="T100" s="371"/>
      <c r="U100" s="390">
        <v>15.406000000000001</v>
      </c>
      <c r="V100" s="391">
        <f>+V101</f>
        <v>0</v>
      </c>
      <c r="W100" s="246">
        <f t="shared" si="2"/>
        <v>0</v>
      </c>
    </row>
    <row r="101" spans="1:24" ht="21.75" customHeight="1" x14ac:dyDescent="0.2">
      <c r="A101" s="62"/>
      <c r="B101" s="368" t="s">
        <v>385</v>
      </c>
      <c r="C101" s="368"/>
      <c r="D101" s="368"/>
      <c r="E101" s="368"/>
      <c r="F101" s="368"/>
      <c r="G101" s="368"/>
      <c r="H101" s="368"/>
      <c r="I101" s="368"/>
      <c r="J101" s="368"/>
      <c r="K101" s="368"/>
      <c r="L101" s="368"/>
      <c r="M101" s="369"/>
      <c r="N101" s="123">
        <v>802</v>
      </c>
      <c r="O101" s="168">
        <v>10</v>
      </c>
      <c r="P101" s="168">
        <v>3</v>
      </c>
      <c r="Q101" s="64" t="s">
        <v>447</v>
      </c>
      <c r="R101" s="65" t="s">
        <v>22</v>
      </c>
      <c r="S101" s="370"/>
      <c r="T101" s="371"/>
      <c r="U101" s="390">
        <v>15.406000000000001</v>
      </c>
      <c r="V101" s="391"/>
      <c r="W101" s="246">
        <f t="shared" si="2"/>
        <v>0</v>
      </c>
    </row>
    <row r="102" spans="1:24" ht="21.75" customHeight="1" x14ac:dyDescent="0.2">
      <c r="A102" s="62"/>
      <c r="B102" s="368" t="s">
        <v>416</v>
      </c>
      <c r="C102" s="368"/>
      <c r="D102" s="368"/>
      <c r="E102" s="368"/>
      <c r="F102" s="368"/>
      <c r="G102" s="368"/>
      <c r="H102" s="368"/>
      <c r="I102" s="368"/>
      <c r="J102" s="368"/>
      <c r="K102" s="368"/>
      <c r="L102" s="368"/>
      <c r="M102" s="369"/>
      <c r="N102" s="123">
        <v>802</v>
      </c>
      <c r="O102" s="168">
        <v>10</v>
      </c>
      <c r="P102" s="168">
        <v>3</v>
      </c>
      <c r="Q102" s="64" t="s">
        <v>447</v>
      </c>
      <c r="R102" s="65" t="s">
        <v>8</v>
      </c>
      <c r="S102" s="370"/>
      <c r="T102" s="371"/>
      <c r="U102" s="390">
        <v>496.79399999999998</v>
      </c>
      <c r="V102" s="391">
        <f>+V103</f>
        <v>0</v>
      </c>
      <c r="W102" s="246">
        <f t="shared" si="2"/>
        <v>0</v>
      </c>
    </row>
    <row r="103" spans="1:24" ht="12" customHeight="1" x14ac:dyDescent="0.2">
      <c r="A103" s="62"/>
      <c r="B103" s="368" t="s">
        <v>9</v>
      </c>
      <c r="C103" s="368"/>
      <c r="D103" s="368"/>
      <c r="E103" s="368"/>
      <c r="F103" s="368"/>
      <c r="G103" s="368"/>
      <c r="H103" s="368"/>
      <c r="I103" s="368"/>
      <c r="J103" s="368"/>
      <c r="K103" s="368"/>
      <c r="L103" s="368"/>
      <c r="M103" s="369"/>
      <c r="N103" s="123">
        <v>802</v>
      </c>
      <c r="O103" s="168">
        <v>10</v>
      </c>
      <c r="P103" s="168">
        <v>3</v>
      </c>
      <c r="Q103" s="64" t="s">
        <v>447</v>
      </c>
      <c r="R103" s="65" t="s">
        <v>10</v>
      </c>
      <c r="S103" s="370"/>
      <c r="T103" s="371"/>
      <c r="U103" s="390">
        <v>496.79399999999998</v>
      </c>
      <c r="V103" s="391">
        <f>+V104</f>
        <v>0</v>
      </c>
      <c r="W103" s="246">
        <f t="shared" si="2"/>
        <v>0</v>
      </c>
    </row>
    <row r="104" spans="1:24" ht="42.75" customHeight="1" x14ac:dyDescent="0.2">
      <c r="A104" s="62"/>
      <c r="B104" s="368" t="s">
        <v>11</v>
      </c>
      <c r="C104" s="368"/>
      <c r="D104" s="368"/>
      <c r="E104" s="368"/>
      <c r="F104" s="368"/>
      <c r="G104" s="368"/>
      <c r="H104" s="368"/>
      <c r="I104" s="368"/>
      <c r="J104" s="368"/>
      <c r="K104" s="368"/>
      <c r="L104" s="368"/>
      <c r="M104" s="369"/>
      <c r="N104" s="123">
        <v>802</v>
      </c>
      <c r="O104" s="168">
        <v>10</v>
      </c>
      <c r="P104" s="168">
        <v>3</v>
      </c>
      <c r="Q104" s="64" t="s">
        <v>447</v>
      </c>
      <c r="R104" s="65" t="s">
        <v>12</v>
      </c>
      <c r="S104" s="370"/>
      <c r="T104" s="371"/>
      <c r="U104" s="390">
        <v>496.79399999999998</v>
      </c>
      <c r="V104" s="391"/>
      <c r="W104" s="246">
        <f t="shared" si="2"/>
        <v>0</v>
      </c>
    </row>
    <row r="105" spans="1:24" ht="21.75" customHeight="1" x14ac:dyDescent="0.2">
      <c r="A105" s="62"/>
      <c r="B105" s="368" t="s">
        <v>503</v>
      </c>
      <c r="C105" s="368"/>
      <c r="D105" s="368"/>
      <c r="E105" s="368"/>
      <c r="F105" s="368"/>
      <c r="G105" s="368"/>
      <c r="H105" s="368"/>
      <c r="I105" s="368"/>
      <c r="J105" s="368"/>
      <c r="K105" s="368"/>
      <c r="L105" s="368"/>
      <c r="M105" s="369"/>
      <c r="N105" s="123">
        <v>804</v>
      </c>
      <c r="O105" s="168">
        <v>0</v>
      </c>
      <c r="P105" s="168">
        <v>0</v>
      </c>
      <c r="Q105" s="64">
        <v>0</v>
      </c>
      <c r="R105" s="65">
        <v>0</v>
      </c>
      <c r="S105" s="370"/>
      <c r="T105" s="371"/>
      <c r="U105" s="391">
        <f>+U106</f>
        <v>143838.60829</v>
      </c>
      <c r="V105" s="391">
        <f>+V106</f>
        <v>33110.376369999998</v>
      </c>
      <c r="W105" s="246">
        <f t="shared" si="2"/>
        <v>23.019116191144288</v>
      </c>
      <c r="X105" s="61">
        <v>33110.376369999998</v>
      </c>
    </row>
    <row r="106" spans="1:24" ht="12" customHeight="1" x14ac:dyDescent="0.2">
      <c r="A106" s="62"/>
      <c r="B106" s="368" t="s">
        <v>150</v>
      </c>
      <c r="C106" s="368"/>
      <c r="D106" s="368"/>
      <c r="E106" s="368"/>
      <c r="F106" s="368"/>
      <c r="G106" s="368"/>
      <c r="H106" s="368"/>
      <c r="I106" s="368"/>
      <c r="J106" s="368"/>
      <c r="K106" s="368"/>
      <c r="L106" s="368"/>
      <c r="M106" s="369"/>
      <c r="N106" s="123">
        <v>804</v>
      </c>
      <c r="O106" s="168">
        <v>10</v>
      </c>
      <c r="P106" s="168">
        <v>0</v>
      </c>
      <c r="Q106" s="64">
        <v>0</v>
      </c>
      <c r="R106" s="65">
        <v>0</v>
      </c>
      <c r="S106" s="370"/>
      <c r="T106" s="371"/>
      <c r="U106" s="391">
        <f>+U107+U162+U185</f>
        <v>143838.60829</v>
      </c>
      <c r="V106" s="391">
        <f>+V107+V162+V185</f>
        <v>33110.376369999998</v>
      </c>
      <c r="W106" s="246">
        <f t="shared" si="2"/>
        <v>23.019116191144288</v>
      </c>
    </row>
    <row r="107" spans="1:24" ht="12" customHeight="1" x14ac:dyDescent="0.2">
      <c r="A107" s="62"/>
      <c r="B107" s="368" t="s">
        <v>52</v>
      </c>
      <c r="C107" s="368"/>
      <c r="D107" s="368"/>
      <c r="E107" s="368"/>
      <c r="F107" s="368"/>
      <c r="G107" s="368"/>
      <c r="H107" s="368"/>
      <c r="I107" s="368"/>
      <c r="J107" s="368"/>
      <c r="K107" s="368"/>
      <c r="L107" s="368"/>
      <c r="M107" s="369"/>
      <c r="N107" s="123">
        <v>804</v>
      </c>
      <c r="O107" s="168">
        <v>10</v>
      </c>
      <c r="P107" s="168">
        <v>3</v>
      </c>
      <c r="Q107" s="64">
        <v>0</v>
      </c>
      <c r="R107" s="65">
        <v>0</v>
      </c>
      <c r="S107" s="370"/>
      <c r="T107" s="371"/>
      <c r="U107" s="390">
        <v>15439.8</v>
      </c>
      <c r="V107" s="391">
        <f>+V108+V117+V123+V129+V135+V144+V153</f>
        <v>4335.3981800000001</v>
      </c>
      <c r="W107" s="246">
        <f t="shared" si="2"/>
        <v>28.079367478853356</v>
      </c>
      <c r="X107" s="61">
        <f>X105-V105</f>
        <v>0</v>
      </c>
    </row>
    <row r="108" spans="1:24" ht="21.75" customHeight="1" x14ac:dyDescent="0.2">
      <c r="A108" s="62"/>
      <c r="B108" s="368" t="s">
        <v>155</v>
      </c>
      <c r="C108" s="368"/>
      <c r="D108" s="368"/>
      <c r="E108" s="368"/>
      <c r="F108" s="368"/>
      <c r="G108" s="368"/>
      <c r="H108" s="368"/>
      <c r="I108" s="368"/>
      <c r="J108" s="368"/>
      <c r="K108" s="368"/>
      <c r="L108" s="368"/>
      <c r="M108" s="369"/>
      <c r="N108" s="123">
        <v>804</v>
      </c>
      <c r="O108" s="168">
        <v>10</v>
      </c>
      <c r="P108" s="168">
        <v>3</v>
      </c>
      <c r="Q108" s="64" t="s">
        <v>453</v>
      </c>
      <c r="R108" s="65">
        <v>0</v>
      </c>
      <c r="S108" s="370"/>
      <c r="T108" s="371"/>
      <c r="U108" s="390">
        <v>4630.1000000000004</v>
      </c>
      <c r="V108" s="391">
        <f>+V109</f>
        <v>1037.05728</v>
      </c>
      <c r="W108" s="246">
        <f t="shared" si="2"/>
        <v>22.398161594781968</v>
      </c>
    </row>
    <row r="109" spans="1:24" ht="21.75" customHeight="1" x14ac:dyDescent="0.2">
      <c r="A109" s="62"/>
      <c r="B109" s="368" t="s">
        <v>42</v>
      </c>
      <c r="C109" s="368"/>
      <c r="D109" s="368"/>
      <c r="E109" s="368"/>
      <c r="F109" s="368"/>
      <c r="G109" s="368"/>
      <c r="H109" s="368"/>
      <c r="I109" s="368"/>
      <c r="J109" s="368"/>
      <c r="K109" s="368"/>
      <c r="L109" s="368"/>
      <c r="M109" s="369"/>
      <c r="N109" s="123">
        <v>804</v>
      </c>
      <c r="O109" s="168">
        <v>10</v>
      </c>
      <c r="P109" s="168">
        <v>3</v>
      </c>
      <c r="Q109" s="64" t="s">
        <v>454</v>
      </c>
      <c r="R109" s="65">
        <v>0</v>
      </c>
      <c r="S109" s="370"/>
      <c r="T109" s="371"/>
      <c r="U109" s="390">
        <v>4630.1000000000004</v>
      </c>
      <c r="V109" s="391">
        <f>+V110</f>
        <v>1037.05728</v>
      </c>
      <c r="W109" s="246">
        <f t="shared" si="2"/>
        <v>22.398161594781968</v>
      </c>
    </row>
    <row r="110" spans="1:24" ht="21.75" customHeight="1" x14ac:dyDescent="0.2">
      <c r="A110" s="62"/>
      <c r="B110" s="368" t="s">
        <v>45</v>
      </c>
      <c r="C110" s="368"/>
      <c r="D110" s="368"/>
      <c r="E110" s="368"/>
      <c r="F110" s="368"/>
      <c r="G110" s="368"/>
      <c r="H110" s="368"/>
      <c r="I110" s="368"/>
      <c r="J110" s="368"/>
      <c r="K110" s="368"/>
      <c r="L110" s="368"/>
      <c r="M110" s="369"/>
      <c r="N110" s="123">
        <v>804</v>
      </c>
      <c r="O110" s="168">
        <v>10</v>
      </c>
      <c r="P110" s="168">
        <v>3</v>
      </c>
      <c r="Q110" s="64" t="s">
        <v>456</v>
      </c>
      <c r="R110" s="65">
        <v>0</v>
      </c>
      <c r="S110" s="370"/>
      <c r="T110" s="371"/>
      <c r="U110" s="390">
        <v>4630.1000000000004</v>
      </c>
      <c r="V110" s="391">
        <f>+V111+V114</f>
        <v>1037.05728</v>
      </c>
      <c r="W110" s="246">
        <f t="shared" si="2"/>
        <v>22.398161594781968</v>
      </c>
    </row>
    <row r="111" spans="1:24" ht="21.75" customHeight="1" x14ac:dyDescent="0.2">
      <c r="A111" s="62"/>
      <c r="B111" s="368" t="s">
        <v>329</v>
      </c>
      <c r="C111" s="368"/>
      <c r="D111" s="368"/>
      <c r="E111" s="368"/>
      <c r="F111" s="368"/>
      <c r="G111" s="368"/>
      <c r="H111" s="368"/>
      <c r="I111" s="368"/>
      <c r="J111" s="368"/>
      <c r="K111" s="368"/>
      <c r="L111" s="368"/>
      <c r="M111" s="369"/>
      <c r="N111" s="123">
        <v>804</v>
      </c>
      <c r="O111" s="168">
        <v>10</v>
      </c>
      <c r="P111" s="168">
        <v>3</v>
      </c>
      <c r="Q111" s="64" t="s">
        <v>456</v>
      </c>
      <c r="R111" s="65" t="s">
        <v>24</v>
      </c>
      <c r="S111" s="370"/>
      <c r="T111" s="371"/>
      <c r="U111" s="390">
        <v>38.9</v>
      </c>
      <c r="V111" s="391">
        <f>+V112</f>
        <v>0.38528000000000001</v>
      </c>
      <c r="W111" s="246">
        <f t="shared" si="2"/>
        <v>0.99043701799485862</v>
      </c>
    </row>
    <row r="112" spans="1:24" ht="21.75" customHeight="1" x14ac:dyDescent="0.2">
      <c r="A112" s="62"/>
      <c r="B112" s="368" t="s">
        <v>330</v>
      </c>
      <c r="C112" s="368"/>
      <c r="D112" s="368"/>
      <c r="E112" s="368"/>
      <c r="F112" s="368"/>
      <c r="G112" s="368"/>
      <c r="H112" s="368"/>
      <c r="I112" s="368"/>
      <c r="J112" s="368"/>
      <c r="K112" s="368"/>
      <c r="L112" s="368"/>
      <c r="M112" s="369"/>
      <c r="N112" s="123">
        <v>804</v>
      </c>
      <c r="O112" s="168">
        <v>10</v>
      </c>
      <c r="P112" s="168">
        <v>3</v>
      </c>
      <c r="Q112" s="64" t="s">
        <v>456</v>
      </c>
      <c r="R112" s="65" t="s">
        <v>26</v>
      </c>
      <c r="S112" s="370"/>
      <c r="T112" s="371"/>
      <c r="U112" s="390">
        <v>38.9</v>
      </c>
      <c r="V112" s="391">
        <f>+V113</f>
        <v>0.38528000000000001</v>
      </c>
      <c r="W112" s="246">
        <f t="shared" si="2"/>
        <v>0.99043701799485862</v>
      </c>
    </row>
    <row r="113" spans="1:23" ht="12" customHeight="1" x14ac:dyDescent="0.2">
      <c r="A113" s="62"/>
      <c r="B113" s="368" t="s">
        <v>332</v>
      </c>
      <c r="C113" s="368"/>
      <c r="D113" s="368"/>
      <c r="E113" s="368"/>
      <c r="F113" s="368"/>
      <c r="G113" s="368"/>
      <c r="H113" s="368"/>
      <c r="I113" s="368"/>
      <c r="J113" s="368"/>
      <c r="K113" s="368"/>
      <c r="L113" s="368"/>
      <c r="M113" s="369"/>
      <c r="N113" s="123">
        <v>804</v>
      </c>
      <c r="O113" s="168">
        <v>10</v>
      </c>
      <c r="P113" s="168">
        <v>3</v>
      </c>
      <c r="Q113" s="64" t="s">
        <v>456</v>
      </c>
      <c r="R113" s="65" t="s">
        <v>28</v>
      </c>
      <c r="S113" s="370"/>
      <c r="T113" s="371"/>
      <c r="U113" s="390">
        <v>38.9</v>
      </c>
      <c r="V113" s="391">
        <v>0.38528000000000001</v>
      </c>
      <c r="W113" s="246">
        <f t="shared" si="2"/>
        <v>0.99043701799485862</v>
      </c>
    </row>
    <row r="114" spans="1:23" ht="12" customHeight="1" x14ac:dyDescent="0.2">
      <c r="A114" s="62"/>
      <c r="B114" s="368" t="s">
        <v>46</v>
      </c>
      <c r="C114" s="368"/>
      <c r="D114" s="368"/>
      <c r="E114" s="368"/>
      <c r="F114" s="368"/>
      <c r="G114" s="368"/>
      <c r="H114" s="368"/>
      <c r="I114" s="368"/>
      <c r="J114" s="368"/>
      <c r="K114" s="368"/>
      <c r="L114" s="368"/>
      <c r="M114" s="369"/>
      <c r="N114" s="123">
        <v>804</v>
      </c>
      <c r="O114" s="168">
        <v>10</v>
      </c>
      <c r="P114" s="168">
        <v>3</v>
      </c>
      <c r="Q114" s="64" t="s">
        <v>456</v>
      </c>
      <c r="R114" s="65" t="s">
        <v>43</v>
      </c>
      <c r="S114" s="370"/>
      <c r="T114" s="371"/>
      <c r="U114" s="390">
        <v>4591.2</v>
      </c>
      <c r="V114" s="391">
        <f>+V115</f>
        <v>1036.672</v>
      </c>
      <c r="W114" s="246">
        <f t="shared" si="2"/>
        <v>22.579543474472906</v>
      </c>
    </row>
    <row r="115" spans="1:23" ht="12" customHeight="1" x14ac:dyDescent="0.2">
      <c r="A115" s="62"/>
      <c r="B115" s="368" t="s">
        <v>47</v>
      </c>
      <c r="C115" s="368"/>
      <c r="D115" s="368"/>
      <c r="E115" s="368"/>
      <c r="F115" s="368"/>
      <c r="G115" s="368"/>
      <c r="H115" s="368"/>
      <c r="I115" s="368"/>
      <c r="J115" s="368"/>
      <c r="K115" s="368"/>
      <c r="L115" s="368"/>
      <c r="M115" s="369"/>
      <c r="N115" s="123">
        <v>804</v>
      </c>
      <c r="O115" s="168">
        <v>10</v>
      </c>
      <c r="P115" s="168">
        <v>3</v>
      </c>
      <c r="Q115" s="64" t="s">
        <v>456</v>
      </c>
      <c r="R115" s="65" t="s">
        <v>44</v>
      </c>
      <c r="S115" s="370"/>
      <c r="T115" s="371"/>
      <c r="U115" s="390">
        <v>4591.2</v>
      </c>
      <c r="V115" s="391">
        <f>+V116</f>
        <v>1036.672</v>
      </c>
      <c r="W115" s="246">
        <f t="shared" si="2"/>
        <v>22.579543474472906</v>
      </c>
    </row>
    <row r="116" spans="1:23" ht="21.75" customHeight="1" x14ac:dyDescent="0.2">
      <c r="A116" s="62"/>
      <c r="B116" s="368" t="s">
        <v>455</v>
      </c>
      <c r="C116" s="368"/>
      <c r="D116" s="368"/>
      <c r="E116" s="368"/>
      <c r="F116" s="368"/>
      <c r="G116" s="368"/>
      <c r="H116" s="368"/>
      <c r="I116" s="368"/>
      <c r="J116" s="368"/>
      <c r="K116" s="368"/>
      <c r="L116" s="368"/>
      <c r="M116" s="369"/>
      <c r="N116" s="123">
        <v>804</v>
      </c>
      <c r="O116" s="168">
        <v>10</v>
      </c>
      <c r="P116" s="168">
        <v>3</v>
      </c>
      <c r="Q116" s="64" t="s">
        <v>456</v>
      </c>
      <c r="R116" s="65" t="s">
        <v>48</v>
      </c>
      <c r="S116" s="370"/>
      <c r="T116" s="371"/>
      <c r="U116" s="390">
        <v>4591.2</v>
      </c>
      <c r="V116" s="391">
        <v>1036.672</v>
      </c>
      <c r="W116" s="246">
        <f t="shared" si="2"/>
        <v>22.579543474472906</v>
      </c>
    </row>
    <row r="117" spans="1:23" ht="21.75" customHeight="1" x14ac:dyDescent="0.2">
      <c r="A117" s="62"/>
      <c r="B117" s="368" t="s">
        <v>155</v>
      </c>
      <c r="C117" s="368"/>
      <c r="D117" s="368"/>
      <c r="E117" s="368"/>
      <c r="F117" s="368"/>
      <c r="G117" s="368"/>
      <c r="H117" s="368"/>
      <c r="I117" s="368"/>
      <c r="J117" s="368"/>
      <c r="K117" s="368"/>
      <c r="L117" s="368"/>
      <c r="M117" s="369"/>
      <c r="N117" s="123">
        <v>804</v>
      </c>
      <c r="O117" s="168">
        <v>10</v>
      </c>
      <c r="P117" s="168">
        <v>3</v>
      </c>
      <c r="Q117" s="64" t="s">
        <v>453</v>
      </c>
      <c r="R117" s="65">
        <v>0</v>
      </c>
      <c r="S117" s="370"/>
      <c r="T117" s="371"/>
      <c r="U117" s="390">
        <v>74.5</v>
      </c>
      <c r="V117" s="391">
        <f>+V118</f>
        <v>0</v>
      </c>
      <c r="W117" s="246">
        <f t="shared" si="2"/>
        <v>0</v>
      </c>
    </row>
    <row r="118" spans="1:23" ht="21.75" customHeight="1" x14ac:dyDescent="0.2">
      <c r="A118" s="62"/>
      <c r="B118" s="368" t="s">
        <v>42</v>
      </c>
      <c r="C118" s="368"/>
      <c r="D118" s="368"/>
      <c r="E118" s="368"/>
      <c r="F118" s="368"/>
      <c r="G118" s="368"/>
      <c r="H118" s="368"/>
      <c r="I118" s="368"/>
      <c r="J118" s="368"/>
      <c r="K118" s="368"/>
      <c r="L118" s="368"/>
      <c r="M118" s="369"/>
      <c r="N118" s="123">
        <v>804</v>
      </c>
      <c r="O118" s="168">
        <v>10</v>
      </c>
      <c r="P118" s="168">
        <v>3</v>
      </c>
      <c r="Q118" s="64" t="s">
        <v>454</v>
      </c>
      <c r="R118" s="65">
        <v>0</v>
      </c>
      <c r="S118" s="370"/>
      <c r="T118" s="371"/>
      <c r="U118" s="390">
        <v>74.5</v>
      </c>
      <c r="V118" s="391">
        <f>+V119</f>
        <v>0</v>
      </c>
      <c r="W118" s="246">
        <f t="shared" si="2"/>
        <v>0</v>
      </c>
    </row>
    <row r="119" spans="1:23" ht="53.25" customHeight="1" x14ac:dyDescent="0.2">
      <c r="A119" s="62"/>
      <c r="B119" s="368" t="s">
        <v>49</v>
      </c>
      <c r="C119" s="368"/>
      <c r="D119" s="368"/>
      <c r="E119" s="368"/>
      <c r="F119" s="368"/>
      <c r="G119" s="368"/>
      <c r="H119" s="368"/>
      <c r="I119" s="368"/>
      <c r="J119" s="368"/>
      <c r="K119" s="368"/>
      <c r="L119" s="368"/>
      <c r="M119" s="369"/>
      <c r="N119" s="123">
        <v>804</v>
      </c>
      <c r="O119" s="168">
        <v>10</v>
      </c>
      <c r="P119" s="168">
        <v>3</v>
      </c>
      <c r="Q119" s="64" t="s">
        <v>457</v>
      </c>
      <c r="R119" s="65">
        <v>0</v>
      </c>
      <c r="S119" s="370"/>
      <c r="T119" s="371"/>
      <c r="U119" s="390">
        <v>74.5</v>
      </c>
      <c r="V119" s="391">
        <f>+V120</f>
        <v>0</v>
      </c>
      <c r="W119" s="246">
        <f t="shared" si="2"/>
        <v>0</v>
      </c>
    </row>
    <row r="120" spans="1:23" ht="12" customHeight="1" x14ac:dyDescent="0.2">
      <c r="A120" s="62"/>
      <c r="B120" s="368" t="s">
        <v>46</v>
      </c>
      <c r="C120" s="368"/>
      <c r="D120" s="368"/>
      <c r="E120" s="368"/>
      <c r="F120" s="368"/>
      <c r="G120" s="368"/>
      <c r="H120" s="368"/>
      <c r="I120" s="368"/>
      <c r="J120" s="368"/>
      <c r="K120" s="368"/>
      <c r="L120" s="368"/>
      <c r="M120" s="369"/>
      <c r="N120" s="123">
        <v>804</v>
      </c>
      <c r="O120" s="168">
        <v>10</v>
      </c>
      <c r="P120" s="168">
        <v>3</v>
      </c>
      <c r="Q120" s="64" t="s">
        <v>457</v>
      </c>
      <c r="R120" s="65" t="s">
        <v>43</v>
      </c>
      <c r="S120" s="370"/>
      <c r="T120" s="371"/>
      <c r="U120" s="390">
        <v>74.5</v>
      </c>
      <c r="V120" s="391">
        <f>+V121</f>
        <v>0</v>
      </c>
      <c r="W120" s="246">
        <f t="shared" si="2"/>
        <v>0</v>
      </c>
    </row>
    <row r="121" spans="1:23" ht="12" customHeight="1" x14ac:dyDescent="0.2">
      <c r="A121" s="62"/>
      <c r="B121" s="368" t="s">
        <v>47</v>
      </c>
      <c r="C121" s="368"/>
      <c r="D121" s="368"/>
      <c r="E121" s="368"/>
      <c r="F121" s="368"/>
      <c r="G121" s="368"/>
      <c r="H121" s="368"/>
      <c r="I121" s="368"/>
      <c r="J121" s="368"/>
      <c r="K121" s="368"/>
      <c r="L121" s="368"/>
      <c r="M121" s="369"/>
      <c r="N121" s="123">
        <v>804</v>
      </c>
      <c r="O121" s="168">
        <v>10</v>
      </c>
      <c r="P121" s="168">
        <v>3</v>
      </c>
      <c r="Q121" s="64" t="s">
        <v>457</v>
      </c>
      <c r="R121" s="65" t="s">
        <v>44</v>
      </c>
      <c r="S121" s="370"/>
      <c r="T121" s="371"/>
      <c r="U121" s="390">
        <v>74.5</v>
      </c>
      <c r="V121" s="391">
        <f>+V122</f>
        <v>0</v>
      </c>
      <c r="W121" s="246">
        <f t="shared" si="2"/>
        <v>0</v>
      </c>
    </row>
    <row r="122" spans="1:23" ht="21.75" customHeight="1" x14ac:dyDescent="0.2">
      <c r="A122" s="62"/>
      <c r="B122" s="368" t="s">
        <v>455</v>
      </c>
      <c r="C122" s="368"/>
      <c r="D122" s="368"/>
      <c r="E122" s="368"/>
      <c r="F122" s="368"/>
      <c r="G122" s="368"/>
      <c r="H122" s="368"/>
      <c r="I122" s="368"/>
      <c r="J122" s="368"/>
      <c r="K122" s="368"/>
      <c r="L122" s="368"/>
      <c r="M122" s="369"/>
      <c r="N122" s="123">
        <v>804</v>
      </c>
      <c r="O122" s="168">
        <v>10</v>
      </c>
      <c r="P122" s="168">
        <v>3</v>
      </c>
      <c r="Q122" s="64" t="s">
        <v>457</v>
      </c>
      <c r="R122" s="65" t="s">
        <v>48</v>
      </c>
      <c r="S122" s="370"/>
      <c r="T122" s="371"/>
      <c r="U122" s="390">
        <v>74.5</v>
      </c>
      <c r="V122" s="391"/>
      <c r="W122" s="246">
        <f t="shared" si="2"/>
        <v>0</v>
      </c>
    </row>
    <row r="123" spans="1:23" ht="21.75" customHeight="1" x14ac:dyDescent="0.2">
      <c r="A123" s="62"/>
      <c r="B123" s="368" t="s">
        <v>155</v>
      </c>
      <c r="C123" s="368"/>
      <c r="D123" s="368"/>
      <c r="E123" s="368"/>
      <c r="F123" s="368"/>
      <c r="G123" s="368"/>
      <c r="H123" s="368"/>
      <c r="I123" s="368"/>
      <c r="J123" s="368"/>
      <c r="K123" s="368"/>
      <c r="L123" s="368"/>
      <c r="M123" s="369"/>
      <c r="N123" s="123">
        <v>804</v>
      </c>
      <c r="O123" s="168">
        <v>10</v>
      </c>
      <c r="P123" s="168">
        <v>3</v>
      </c>
      <c r="Q123" s="64" t="s">
        <v>453</v>
      </c>
      <c r="R123" s="65">
        <v>0</v>
      </c>
      <c r="S123" s="370"/>
      <c r="T123" s="371"/>
      <c r="U123" s="390">
        <v>116.5</v>
      </c>
      <c r="V123" s="391">
        <f>+V124</f>
        <v>8.7333800000000004</v>
      </c>
      <c r="W123" s="246">
        <f t="shared" si="2"/>
        <v>7.4964635193133056</v>
      </c>
    </row>
    <row r="124" spans="1:23" ht="21.75" customHeight="1" x14ac:dyDescent="0.2">
      <c r="A124" s="62"/>
      <c r="B124" s="368" t="s">
        <v>42</v>
      </c>
      <c r="C124" s="368"/>
      <c r="D124" s="368"/>
      <c r="E124" s="368"/>
      <c r="F124" s="368"/>
      <c r="G124" s="368"/>
      <c r="H124" s="368"/>
      <c r="I124" s="368"/>
      <c r="J124" s="368"/>
      <c r="K124" s="368"/>
      <c r="L124" s="368"/>
      <c r="M124" s="369"/>
      <c r="N124" s="123">
        <v>804</v>
      </c>
      <c r="O124" s="168">
        <v>10</v>
      </c>
      <c r="P124" s="168">
        <v>3</v>
      </c>
      <c r="Q124" s="64" t="s">
        <v>454</v>
      </c>
      <c r="R124" s="65">
        <v>0</v>
      </c>
      <c r="S124" s="370"/>
      <c r="T124" s="371"/>
      <c r="U124" s="390">
        <v>116.5</v>
      </c>
      <c r="V124" s="391">
        <f>+V125</f>
        <v>8.7333800000000004</v>
      </c>
      <c r="W124" s="246">
        <f t="shared" si="2"/>
        <v>7.4964635193133056</v>
      </c>
    </row>
    <row r="125" spans="1:23" ht="21.75" customHeight="1" x14ac:dyDescent="0.2">
      <c r="A125" s="62"/>
      <c r="B125" s="368" t="s">
        <v>50</v>
      </c>
      <c r="C125" s="368"/>
      <c r="D125" s="368"/>
      <c r="E125" s="368"/>
      <c r="F125" s="368"/>
      <c r="G125" s="368"/>
      <c r="H125" s="368"/>
      <c r="I125" s="368"/>
      <c r="J125" s="368"/>
      <c r="K125" s="368"/>
      <c r="L125" s="368"/>
      <c r="M125" s="369"/>
      <c r="N125" s="123">
        <v>804</v>
      </c>
      <c r="O125" s="168">
        <v>10</v>
      </c>
      <c r="P125" s="168">
        <v>3</v>
      </c>
      <c r="Q125" s="64" t="s">
        <v>458</v>
      </c>
      <c r="R125" s="65">
        <v>0</v>
      </c>
      <c r="S125" s="370"/>
      <c r="T125" s="371"/>
      <c r="U125" s="390">
        <v>116.5</v>
      </c>
      <c r="V125" s="391">
        <f>+V126</f>
        <v>8.7333800000000004</v>
      </c>
      <c r="W125" s="246">
        <f t="shared" si="2"/>
        <v>7.4964635193133056</v>
      </c>
    </row>
    <row r="126" spans="1:23" ht="12" customHeight="1" x14ac:dyDescent="0.2">
      <c r="A126" s="62"/>
      <c r="B126" s="368" t="s">
        <v>46</v>
      </c>
      <c r="C126" s="368"/>
      <c r="D126" s="368"/>
      <c r="E126" s="368"/>
      <c r="F126" s="368"/>
      <c r="G126" s="368"/>
      <c r="H126" s="368"/>
      <c r="I126" s="368"/>
      <c r="J126" s="368"/>
      <c r="K126" s="368"/>
      <c r="L126" s="368"/>
      <c r="M126" s="369"/>
      <c r="N126" s="123">
        <v>804</v>
      </c>
      <c r="O126" s="168">
        <v>10</v>
      </c>
      <c r="P126" s="168">
        <v>3</v>
      </c>
      <c r="Q126" s="64" t="s">
        <v>458</v>
      </c>
      <c r="R126" s="65" t="s">
        <v>43</v>
      </c>
      <c r="S126" s="370"/>
      <c r="T126" s="371"/>
      <c r="U126" s="390">
        <v>116.5</v>
      </c>
      <c r="V126" s="391">
        <f>+V127</f>
        <v>8.7333800000000004</v>
      </c>
      <c r="W126" s="246">
        <f t="shared" si="2"/>
        <v>7.4964635193133056</v>
      </c>
    </row>
    <row r="127" spans="1:23" ht="12" customHeight="1" x14ac:dyDescent="0.2">
      <c r="A127" s="62"/>
      <c r="B127" s="368" t="s">
        <v>47</v>
      </c>
      <c r="C127" s="368"/>
      <c r="D127" s="368"/>
      <c r="E127" s="368"/>
      <c r="F127" s="368"/>
      <c r="G127" s="368"/>
      <c r="H127" s="368"/>
      <c r="I127" s="368"/>
      <c r="J127" s="368"/>
      <c r="K127" s="368"/>
      <c r="L127" s="368"/>
      <c r="M127" s="369"/>
      <c r="N127" s="123">
        <v>804</v>
      </c>
      <c r="O127" s="168">
        <v>10</v>
      </c>
      <c r="P127" s="168">
        <v>3</v>
      </c>
      <c r="Q127" s="64" t="s">
        <v>458</v>
      </c>
      <c r="R127" s="65" t="s">
        <v>44</v>
      </c>
      <c r="S127" s="370"/>
      <c r="T127" s="371"/>
      <c r="U127" s="390">
        <v>116.5</v>
      </c>
      <c r="V127" s="391">
        <f>+V128</f>
        <v>8.7333800000000004</v>
      </c>
      <c r="W127" s="246">
        <f t="shared" si="2"/>
        <v>7.4964635193133056</v>
      </c>
    </row>
    <row r="128" spans="1:23" ht="21.75" customHeight="1" x14ac:dyDescent="0.2">
      <c r="A128" s="62"/>
      <c r="B128" s="368" t="s">
        <v>455</v>
      </c>
      <c r="C128" s="368"/>
      <c r="D128" s="368"/>
      <c r="E128" s="368"/>
      <c r="F128" s="368"/>
      <c r="G128" s="368"/>
      <c r="H128" s="368"/>
      <c r="I128" s="368"/>
      <c r="J128" s="368"/>
      <c r="K128" s="368"/>
      <c r="L128" s="368"/>
      <c r="M128" s="369"/>
      <c r="N128" s="123">
        <v>804</v>
      </c>
      <c r="O128" s="168">
        <v>10</v>
      </c>
      <c r="P128" s="168">
        <v>3</v>
      </c>
      <c r="Q128" s="64" t="s">
        <v>458</v>
      </c>
      <c r="R128" s="65" t="s">
        <v>48</v>
      </c>
      <c r="S128" s="370"/>
      <c r="T128" s="371"/>
      <c r="U128" s="390">
        <v>116.5</v>
      </c>
      <c r="V128" s="391">
        <v>8.7333800000000004</v>
      </c>
      <c r="W128" s="246">
        <f t="shared" si="2"/>
        <v>7.4964635193133056</v>
      </c>
    </row>
    <row r="129" spans="1:23" ht="21.75" customHeight="1" x14ac:dyDescent="0.2">
      <c r="A129" s="62"/>
      <c r="B129" s="368" t="s">
        <v>155</v>
      </c>
      <c r="C129" s="368"/>
      <c r="D129" s="368"/>
      <c r="E129" s="368"/>
      <c r="F129" s="368"/>
      <c r="G129" s="368"/>
      <c r="H129" s="368"/>
      <c r="I129" s="368"/>
      <c r="J129" s="368"/>
      <c r="K129" s="368"/>
      <c r="L129" s="368"/>
      <c r="M129" s="369"/>
      <c r="N129" s="123">
        <v>804</v>
      </c>
      <c r="O129" s="168">
        <v>10</v>
      </c>
      <c r="P129" s="168">
        <v>3</v>
      </c>
      <c r="Q129" s="64" t="s">
        <v>453</v>
      </c>
      <c r="R129" s="65">
        <v>0</v>
      </c>
      <c r="S129" s="370"/>
      <c r="T129" s="371"/>
      <c r="U129" s="390">
        <v>290</v>
      </c>
      <c r="V129" s="391">
        <f>+V130</f>
        <v>22</v>
      </c>
      <c r="W129" s="246">
        <f t="shared" si="2"/>
        <v>7.5862068965517242</v>
      </c>
    </row>
    <row r="130" spans="1:23" ht="21.75" customHeight="1" x14ac:dyDescent="0.2">
      <c r="A130" s="62"/>
      <c r="B130" s="368" t="s">
        <v>42</v>
      </c>
      <c r="C130" s="368"/>
      <c r="D130" s="368"/>
      <c r="E130" s="368"/>
      <c r="F130" s="368"/>
      <c r="G130" s="368"/>
      <c r="H130" s="368"/>
      <c r="I130" s="368"/>
      <c r="J130" s="368"/>
      <c r="K130" s="368"/>
      <c r="L130" s="368"/>
      <c r="M130" s="369"/>
      <c r="N130" s="123">
        <v>804</v>
      </c>
      <c r="O130" s="168">
        <v>10</v>
      </c>
      <c r="P130" s="168">
        <v>3</v>
      </c>
      <c r="Q130" s="64" t="s">
        <v>454</v>
      </c>
      <c r="R130" s="65">
        <v>0</v>
      </c>
      <c r="S130" s="370"/>
      <c r="T130" s="371"/>
      <c r="U130" s="390">
        <v>290</v>
      </c>
      <c r="V130" s="391">
        <f>+V131</f>
        <v>22</v>
      </c>
      <c r="W130" s="246">
        <f t="shared" si="2"/>
        <v>7.5862068965517242</v>
      </c>
    </row>
    <row r="131" spans="1:23" ht="21.75" customHeight="1" x14ac:dyDescent="0.2">
      <c r="A131" s="62"/>
      <c r="B131" s="368" t="s">
        <v>51</v>
      </c>
      <c r="C131" s="368"/>
      <c r="D131" s="368"/>
      <c r="E131" s="368"/>
      <c r="F131" s="368"/>
      <c r="G131" s="368"/>
      <c r="H131" s="368"/>
      <c r="I131" s="368"/>
      <c r="J131" s="368"/>
      <c r="K131" s="368"/>
      <c r="L131" s="368"/>
      <c r="M131" s="369"/>
      <c r="N131" s="123">
        <v>804</v>
      </c>
      <c r="O131" s="168">
        <v>10</v>
      </c>
      <c r="P131" s="168">
        <v>3</v>
      </c>
      <c r="Q131" s="64" t="s">
        <v>459</v>
      </c>
      <c r="R131" s="65">
        <v>0</v>
      </c>
      <c r="S131" s="370"/>
      <c r="T131" s="371"/>
      <c r="U131" s="390">
        <v>290</v>
      </c>
      <c r="V131" s="391">
        <f>+V132</f>
        <v>22</v>
      </c>
      <c r="W131" s="246">
        <f t="shared" si="2"/>
        <v>7.5862068965517242</v>
      </c>
    </row>
    <row r="132" spans="1:23" ht="21.75" customHeight="1" x14ac:dyDescent="0.2">
      <c r="A132" s="62"/>
      <c r="B132" s="368" t="s">
        <v>329</v>
      </c>
      <c r="C132" s="368"/>
      <c r="D132" s="368"/>
      <c r="E132" s="368"/>
      <c r="F132" s="368"/>
      <c r="G132" s="368"/>
      <c r="H132" s="368"/>
      <c r="I132" s="368"/>
      <c r="J132" s="368"/>
      <c r="K132" s="368"/>
      <c r="L132" s="368"/>
      <c r="M132" s="369"/>
      <c r="N132" s="123">
        <v>804</v>
      </c>
      <c r="O132" s="168">
        <v>10</v>
      </c>
      <c r="P132" s="168">
        <v>3</v>
      </c>
      <c r="Q132" s="64" t="s">
        <v>459</v>
      </c>
      <c r="R132" s="65" t="s">
        <v>24</v>
      </c>
      <c r="S132" s="370"/>
      <c r="T132" s="371"/>
      <c r="U132" s="390">
        <v>290</v>
      </c>
      <c r="V132" s="391">
        <f>+V133</f>
        <v>22</v>
      </c>
      <c r="W132" s="246">
        <f t="shared" si="2"/>
        <v>7.5862068965517242</v>
      </c>
    </row>
    <row r="133" spans="1:23" ht="21.75" customHeight="1" x14ac:dyDescent="0.2">
      <c r="A133" s="62"/>
      <c r="B133" s="368" t="s">
        <v>330</v>
      </c>
      <c r="C133" s="368"/>
      <c r="D133" s="368"/>
      <c r="E133" s="368"/>
      <c r="F133" s="368"/>
      <c r="G133" s="368"/>
      <c r="H133" s="368"/>
      <c r="I133" s="368"/>
      <c r="J133" s="368"/>
      <c r="K133" s="368"/>
      <c r="L133" s="368"/>
      <c r="M133" s="369"/>
      <c r="N133" s="123">
        <v>804</v>
      </c>
      <c r="O133" s="168">
        <v>10</v>
      </c>
      <c r="P133" s="168">
        <v>3</v>
      </c>
      <c r="Q133" s="64" t="s">
        <v>459</v>
      </c>
      <c r="R133" s="65" t="s">
        <v>26</v>
      </c>
      <c r="S133" s="370"/>
      <c r="T133" s="371"/>
      <c r="U133" s="390">
        <v>290</v>
      </c>
      <c r="V133" s="391">
        <f>+V134</f>
        <v>22</v>
      </c>
      <c r="W133" s="246">
        <f t="shared" si="2"/>
        <v>7.5862068965517242</v>
      </c>
    </row>
    <row r="134" spans="1:23" ht="12" customHeight="1" x14ac:dyDescent="0.2">
      <c r="A134" s="62"/>
      <c r="B134" s="368" t="s">
        <v>332</v>
      </c>
      <c r="C134" s="368"/>
      <c r="D134" s="368"/>
      <c r="E134" s="368"/>
      <c r="F134" s="368"/>
      <c r="G134" s="368"/>
      <c r="H134" s="368"/>
      <c r="I134" s="368"/>
      <c r="J134" s="368"/>
      <c r="K134" s="368"/>
      <c r="L134" s="368"/>
      <c r="M134" s="369"/>
      <c r="N134" s="123">
        <v>804</v>
      </c>
      <c r="O134" s="168">
        <v>10</v>
      </c>
      <c r="P134" s="168">
        <v>3</v>
      </c>
      <c r="Q134" s="64" t="s">
        <v>459</v>
      </c>
      <c r="R134" s="65" t="s">
        <v>28</v>
      </c>
      <c r="S134" s="370"/>
      <c r="T134" s="371"/>
      <c r="U134" s="390">
        <v>290</v>
      </c>
      <c r="V134" s="391">
        <v>22</v>
      </c>
      <c r="W134" s="246">
        <f t="shared" si="2"/>
        <v>7.5862068965517242</v>
      </c>
    </row>
    <row r="135" spans="1:23" ht="21.75" customHeight="1" x14ac:dyDescent="0.2">
      <c r="A135" s="62"/>
      <c r="B135" s="368" t="s">
        <v>155</v>
      </c>
      <c r="C135" s="368"/>
      <c r="D135" s="368"/>
      <c r="E135" s="368"/>
      <c r="F135" s="368"/>
      <c r="G135" s="368"/>
      <c r="H135" s="368"/>
      <c r="I135" s="368"/>
      <c r="J135" s="368"/>
      <c r="K135" s="368"/>
      <c r="L135" s="368"/>
      <c r="M135" s="369"/>
      <c r="N135" s="123">
        <v>804</v>
      </c>
      <c r="O135" s="168">
        <v>10</v>
      </c>
      <c r="P135" s="168">
        <v>3</v>
      </c>
      <c r="Q135" s="64" t="s">
        <v>453</v>
      </c>
      <c r="R135" s="65">
        <v>0</v>
      </c>
      <c r="S135" s="370"/>
      <c r="T135" s="371"/>
      <c r="U135" s="390">
        <v>5047</v>
      </c>
      <c r="V135" s="391">
        <f>+V136</f>
        <v>1125.8630000000001</v>
      </c>
      <c r="W135" s="246">
        <f t="shared" si="2"/>
        <v>22.307568852783831</v>
      </c>
    </row>
    <row r="136" spans="1:23" ht="12" customHeight="1" x14ac:dyDescent="0.2">
      <c r="A136" s="62"/>
      <c r="B136" s="368" t="s">
        <v>53</v>
      </c>
      <c r="C136" s="368"/>
      <c r="D136" s="368"/>
      <c r="E136" s="368"/>
      <c r="F136" s="368"/>
      <c r="G136" s="368"/>
      <c r="H136" s="368"/>
      <c r="I136" s="368"/>
      <c r="J136" s="368"/>
      <c r="K136" s="368"/>
      <c r="L136" s="368"/>
      <c r="M136" s="369"/>
      <c r="N136" s="123">
        <v>804</v>
      </c>
      <c r="O136" s="168">
        <v>10</v>
      </c>
      <c r="P136" s="168">
        <v>3</v>
      </c>
      <c r="Q136" s="64" t="s">
        <v>460</v>
      </c>
      <c r="R136" s="65">
        <v>0</v>
      </c>
      <c r="S136" s="370"/>
      <c r="T136" s="371"/>
      <c r="U136" s="390">
        <v>5047</v>
      </c>
      <c r="V136" s="391">
        <f>+V137</f>
        <v>1125.8630000000001</v>
      </c>
      <c r="W136" s="246">
        <f t="shared" si="2"/>
        <v>22.307568852783831</v>
      </c>
    </row>
    <row r="137" spans="1:23" ht="12" customHeight="1" x14ac:dyDescent="0.2">
      <c r="A137" s="62"/>
      <c r="B137" s="368" t="s">
        <v>54</v>
      </c>
      <c r="C137" s="368"/>
      <c r="D137" s="368"/>
      <c r="E137" s="368"/>
      <c r="F137" s="368"/>
      <c r="G137" s="368"/>
      <c r="H137" s="368"/>
      <c r="I137" s="368"/>
      <c r="J137" s="368"/>
      <c r="K137" s="368"/>
      <c r="L137" s="368"/>
      <c r="M137" s="369"/>
      <c r="N137" s="123">
        <v>804</v>
      </c>
      <c r="O137" s="168">
        <v>10</v>
      </c>
      <c r="P137" s="168">
        <v>3</v>
      </c>
      <c r="Q137" s="64" t="s">
        <v>461</v>
      </c>
      <c r="R137" s="65">
        <v>0</v>
      </c>
      <c r="S137" s="370"/>
      <c r="T137" s="371"/>
      <c r="U137" s="390">
        <v>5047</v>
      </c>
      <c r="V137" s="391">
        <f>+V138+V141</f>
        <v>1125.8630000000001</v>
      </c>
      <c r="W137" s="246">
        <f t="shared" si="2"/>
        <v>22.307568852783831</v>
      </c>
    </row>
    <row r="138" spans="1:23" ht="21.75" customHeight="1" x14ac:dyDescent="0.2">
      <c r="A138" s="62"/>
      <c r="B138" s="368" t="s">
        <v>329</v>
      </c>
      <c r="C138" s="368"/>
      <c r="D138" s="368"/>
      <c r="E138" s="368"/>
      <c r="F138" s="368"/>
      <c r="G138" s="368"/>
      <c r="H138" s="368"/>
      <c r="I138" s="368"/>
      <c r="J138" s="368"/>
      <c r="K138" s="368"/>
      <c r="L138" s="368"/>
      <c r="M138" s="369"/>
      <c r="N138" s="123">
        <v>804</v>
      </c>
      <c r="O138" s="168">
        <v>10</v>
      </c>
      <c r="P138" s="168">
        <v>3</v>
      </c>
      <c r="Q138" s="64" t="s">
        <v>461</v>
      </c>
      <c r="R138" s="65" t="s">
        <v>24</v>
      </c>
      <c r="S138" s="370"/>
      <c r="T138" s="371"/>
      <c r="U138" s="390">
        <v>3.8</v>
      </c>
      <c r="V138" s="391">
        <f>+V139</f>
        <v>0</v>
      </c>
      <c r="W138" s="246">
        <f t="shared" si="2"/>
        <v>0</v>
      </c>
    </row>
    <row r="139" spans="1:23" ht="21.75" customHeight="1" x14ac:dyDescent="0.2">
      <c r="A139" s="62"/>
      <c r="B139" s="368" t="s">
        <v>330</v>
      </c>
      <c r="C139" s="368"/>
      <c r="D139" s="368"/>
      <c r="E139" s="368"/>
      <c r="F139" s="368"/>
      <c r="G139" s="368"/>
      <c r="H139" s="368"/>
      <c r="I139" s="368"/>
      <c r="J139" s="368"/>
      <c r="K139" s="368"/>
      <c r="L139" s="368"/>
      <c r="M139" s="369"/>
      <c r="N139" s="123">
        <v>804</v>
      </c>
      <c r="O139" s="168">
        <v>10</v>
      </c>
      <c r="P139" s="168">
        <v>3</v>
      </c>
      <c r="Q139" s="64" t="s">
        <v>461</v>
      </c>
      <c r="R139" s="65" t="s">
        <v>26</v>
      </c>
      <c r="S139" s="370"/>
      <c r="T139" s="371"/>
      <c r="U139" s="390">
        <v>3.8</v>
      </c>
      <c r="V139" s="391">
        <f>+V140</f>
        <v>0</v>
      </c>
      <c r="W139" s="246">
        <f t="shared" si="2"/>
        <v>0</v>
      </c>
    </row>
    <row r="140" spans="1:23" ht="12" customHeight="1" x14ac:dyDescent="0.2">
      <c r="A140" s="62"/>
      <c r="B140" s="368" t="s">
        <v>332</v>
      </c>
      <c r="C140" s="368"/>
      <c r="D140" s="368"/>
      <c r="E140" s="368"/>
      <c r="F140" s="368"/>
      <c r="G140" s="368"/>
      <c r="H140" s="368"/>
      <c r="I140" s="368"/>
      <c r="J140" s="368"/>
      <c r="K140" s="368"/>
      <c r="L140" s="368"/>
      <c r="M140" s="369"/>
      <c r="N140" s="123">
        <v>804</v>
      </c>
      <c r="O140" s="168">
        <v>10</v>
      </c>
      <c r="P140" s="168">
        <v>3</v>
      </c>
      <c r="Q140" s="64" t="s">
        <v>461</v>
      </c>
      <c r="R140" s="65" t="s">
        <v>28</v>
      </c>
      <c r="S140" s="370"/>
      <c r="T140" s="371"/>
      <c r="U140" s="390">
        <v>3.8</v>
      </c>
      <c r="V140" s="391"/>
      <c r="W140" s="246">
        <f t="shared" si="2"/>
        <v>0</v>
      </c>
    </row>
    <row r="141" spans="1:23" ht="12" customHeight="1" x14ac:dyDescent="0.2">
      <c r="A141" s="62"/>
      <c r="B141" s="368" t="s">
        <v>46</v>
      </c>
      <c r="C141" s="368"/>
      <c r="D141" s="368"/>
      <c r="E141" s="368"/>
      <c r="F141" s="368"/>
      <c r="G141" s="368"/>
      <c r="H141" s="368"/>
      <c r="I141" s="368"/>
      <c r="J141" s="368"/>
      <c r="K141" s="368"/>
      <c r="L141" s="368"/>
      <c r="M141" s="369"/>
      <c r="N141" s="123">
        <v>804</v>
      </c>
      <c r="O141" s="168">
        <v>10</v>
      </c>
      <c r="P141" s="168">
        <v>3</v>
      </c>
      <c r="Q141" s="64" t="s">
        <v>461</v>
      </c>
      <c r="R141" s="65" t="s">
        <v>43</v>
      </c>
      <c r="S141" s="370"/>
      <c r="T141" s="371"/>
      <c r="U141" s="390">
        <v>5043.2</v>
      </c>
      <c r="V141" s="391">
        <f>+V142</f>
        <v>1125.8630000000001</v>
      </c>
      <c r="W141" s="246">
        <f t="shared" si="2"/>
        <v>22.324377379441625</v>
      </c>
    </row>
    <row r="142" spans="1:23" ht="12" customHeight="1" x14ac:dyDescent="0.2">
      <c r="A142" s="62"/>
      <c r="B142" s="368" t="s">
        <v>47</v>
      </c>
      <c r="C142" s="368"/>
      <c r="D142" s="368"/>
      <c r="E142" s="368"/>
      <c r="F142" s="368"/>
      <c r="G142" s="368"/>
      <c r="H142" s="368"/>
      <c r="I142" s="368"/>
      <c r="J142" s="368"/>
      <c r="K142" s="368"/>
      <c r="L142" s="368"/>
      <c r="M142" s="369"/>
      <c r="N142" s="123">
        <v>804</v>
      </c>
      <c r="O142" s="168">
        <v>10</v>
      </c>
      <c r="P142" s="168">
        <v>3</v>
      </c>
      <c r="Q142" s="64" t="s">
        <v>461</v>
      </c>
      <c r="R142" s="65" t="s">
        <v>44</v>
      </c>
      <c r="S142" s="370"/>
      <c r="T142" s="371"/>
      <c r="U142" s="390">
        <v>5043.2</v>
      </c>
      <c r="V142" s="391">
        <f>+V143</f>
        <v>1125.8630000000001</v>
      </c>
      <c r="W142" s="246">
        <f t="shared" si="2"/>
        <v>22.324377379441625</v>
      </c>
    </row>
    <row r="143" spans="1:23" ht="21.75" customHeight="1" x14ac:dyDescent="0.2">
      <c r="A143" s="62"/>
      <c r="B143" s="368" t="s">
        <v>455</v>
      </c>
      <c r="C143" s="368"/>
      <c r="D143" s="368"/>
      <c r="E143" s="368"/>
      <c r="F143" s="368"/>
      <c r="G143" s="368"/>
      <c r="H143" s="368"/>
      <c r="I143" s="368"/>
      <c r="J143" s="368"/>
      <c r="K143" s="368"/>
      <c r="L143" s="368"/>
      <c r="M143" s="369"/>
      <c r="N143" s="123">
        <v>804</v>
      </c>
      <c r="O143" s="168">
        <v>10</v>
      </c>
      <c r="P143" s="168">
        <v>3</v>
      </c>
      <c r="Q143" s="64" t="s">
        <v>461</v>
      </c>
      <c r="R143" s="65" t="s">
        <v>48</v>
      </c>
      <c r="S143" s="370"/>
      <c r="T143" s="371"/>
      <c r="U143" s="390">
        <v>5043.2</v>
      </c>
      <c r="V143" s="391">
        <v>1125.8630000000001</v>
      </c>
      <c r="W143" s="246">
        <f t="shared" si="2"/>
        <v>22.324377379441625</v>
      </c>
    </row>
    <row r="144" spans="1:23" ht="21.75" customHeight="1" x14ac:dyDescent="0.2">
      <c r="A144" s="62"/>
      <c r="B144" s="368" t="s">
        <v>155</v>
      </c>
      <c r="C144" s="368"/>
      <c r="D144" s="368"/>
      <c r="E144" s="368"/>
      <c r="F144" s="368"/>
      <c r="G144" s="368"/>
      <c r="H144" s="368"/>
      <c r="I144" s="368"/>
      <c r="J144" s="368"/>
      <c r="K144" s="368"/>
      <c r="L144" s="368"/>
      <c r="M144" s="369"/>
      <c r="N144" s="123">
        <v>804</v>
      </c>
      <c r="O144" s="168">
        <v>10</v>
      </c>
      <c r="P144" s="168">
        <v>3</v>
      </c>
      <c r="Q144" s="64" t="s">
        <v>453</v>
      </c>
      <c r="R144" s="65">
        <v>0</v>
      </c>
      <c r="S144" s="370"/>
      <c r="T144" s="371"/>
      <c r="U144" s="390">
        <v>4073</v>
      </c>
      <c r="V144" s="391">
        <f>+V145</f>
        <v>1411.74452</v>
      </c>
      <c r="W144" s="246">
        <f t="shared" si="2"/>
        <v>34.661048858335377</v>
      </c>
    </row>
    <row r="145" spans="1:23" ht="32.25" customHeight="1" x14ac:dyDescent="0.2">
      <c r="A145" s="62"/>
      <c r="B145" s="368" t="s">
        <v>55</v>
      </c>
      <c r="C145" s="368"/>
      <c r="D145" s="368"/>
      <c r="E145" s="368"/>
      <c r="F145" s="368"/>
      <c r="G145" s="368"/>
      <c r="H145" s="368"/>
      <c r="I145" s="368"/>
      <c r="J145" s="368"/>
      <c r="K145" s="368"/>
      <c r="L145" s="368"/>
      <c r="M145" s="369"/>
      <c r="N145" s="123">
        <v>804</v>
      </c>
      <c r="O145" s="168">
        <v>10</v>
      </c>
      <c r="P145" s="168">
        <v>3</v>
      </c>
      <c r="Q145" s="64" t="s">
        <v>464</v>
      </c>
      <c r="R145" s="65">
        <v>0</v>
      </c>
      <c r="S145" s="370"/>
      <c r="T145" s="371"/>
      <c r="U145" s="390">
        <v>4073</v>
      </c>
      <c r="V145" s="391">
        <f>+V146</f>
        <v>1411.74452</v>
      </c>
      <c r="W145" s="246">
        <f t="shared" si="2"/>
        <v>34.661048858335377</v>
      </c>
    </row>
    <row r="146" spans="1:23" ht="21.75" customHeight="1" x14ac:dyDescent="0.2">
      <c r="A146" s="62"/>
      <c r="B146" s="368" t="s">
        <v>465</v>
      </c>
      <c r="C146" s="368"/>
      <c r="D146" s="368"/>
      <c r="E146" s="368"/>
      <c r="F146" s="368"/>
      <c r="G146" s="368"/>
      <c r="H146" s="368"/>
      <c r="I146" s="368"/>
      <c r="J146" s="368"/>
      <c r="K146" s="368"/>
      <c r="L146" s="368"/>
      <c r="M146" s="369"/>
      <c r="N146" s="123">
        <v>804</v>
      </c>
      <c r="O146" s="168">
        <v>10</v>
      </c>
      <c r="P146" s="168">
        <v>3</v>
      </c>
      <c r="Q146" s="64" t="s">
        <v>466</v>
      </c>
      <c r="R146" s="65">
        <v>0</v>
      </c>
      <c r="S146" s="370"/>
      <c r="T146" s="371"/>
      <c r="U146" s="390">
        <v>4073</v>
      </c>
      <c r="V146" s="391">
        <f>+V147+V150</f>
        <v>1411.74452</v>
      </c>
      <c r="W146" s="246">
        <f t="shared" si="2"/>
        <v>34.661048858335377</v>
      </c>
    </row>
    <row r="147" spans="1:23" ht="21.75" customHeight="1" x14ac:dyDescent="0.2">
      <c r="A147" s="62"/>
      <c r="B147" s="368" t="s">
        <v>329</v>
      </c>
      <c r="C147" s="368"/>
      <c r="D147" s="368"/>
      <c r="E147" s="368"/>
      <c r="F147" s="368"/>
      <c r="G147" s="368"/>
      <c r="H147" s="368"/>
      <c r="I147" s="368"/>
      <c r="J147" s="368"/>
      <c r="K147" s="368"/>
      <c r="L147" s="368"/>
      <c r="M147" s="369"/>
      <c r="N147" s="123">
        <v>804</v>
      </c>
      <c r="O147" s="168">
        <v>10</v>
      </c>
      <c r="P147" s="168">
        <v>3</v>
      </c>
      <c r="Q147" s="64" t="s">
        <v>466</v>
      </c>
      <c r="R147" s="65" t="s">
        <v>24</v>
      </c>
      <c r="S147" s="370"/>
      <c r="T147" s="371"/>
      <c r="U147" s="390">
        <v>15.2</v>
      </c>
      <c r="V147" s="391">
        <f>+V148</f>
        <v>4.5199999999999997E-3</v>
      </c>
      <c r="W147" s="246">
        <f t="shared" ref="W147:W210" si="3">V147/U147*100</f>
        <v>2.9736842105263155E-2</v>
      </c>
    </row>
    <row r="148" spans="1:23" ht="21.75" customHeight="1" x14ac:dyDescent="0.2">
      <c r="A148" s="62"/>
      <c r="B148" s="368" t="s">
        <v>330</v>
      </c>
      <c r="C148" s="368"/>
      <c r="D148" s="368"/>
      <c r="E148" s="368"/>
      <c r="F148" s="368"/>
      <c r="G148" s="368"/>
      <c r="H148" s="368"/>
      <c r="I148" s="368"/>
      <c r="J148" s="368"/>
      <c r="K148" s="368"/>
      <c r="L148" s="368"/>
      <c r="M148" s="369"/>
      <c r="N148" s="123">
        <v>804</v>
      </c>
      <c r="O148" s="168">
        <v>10</v>
      </c>
      <c r="P148" s="168">
        <v>3</v>
      </c>
      <c r="Q148" s="64" t="s">
        <v>466</v>
      </c>
      <c r="R148" s="65" t="s">
        <v>26</v>
      </c>
      <c r="S148" s="370"/>
      <c r="T148" s="371"/>
      <c r="U148" s="390">
        <v>15.2</v>
      </c>
      <c r="V148" s="391">
        <f>+V149</f>
        <v>4.5199999999999997E-3</v>
      </c>
      <c r="W148" s="246">
        <f t="shared" si="3"/>
        <v>2.9736842105263155E-2</v>
      </c>
    </row>
    <row r="149" spans="1:23" ht="12" customHeight="1" x14ac:dyDescent="0.2">
      <c r="A149" s="62"/>
      <c r="B149" s="368" t="s">
        <v>332</v>
      </c>
      <c r="C149" s="368"/>
      <c r="D149" s="368"/>
      <c r="E149" s="368"/>
      <c r="F149" s="368"/>
      <c r="G149" s="368"/>
      <c r="H149" s="368"/>
      <c r="I149" s="368"/>
      <c r="J149" s="368"/>
      <c r="K149" s="368"/>
      <c r="L149" s="368"/>
      <c r="M149" s="369"/>
      <c r="N149" s="123">
        <v>804</v>
      </c>
      <c r="O149" s="168">
        <v>10</v>
      </c>
      <c r="P149" s="168">
        <v>3</v>
      </c>
      <c r="Q149" s="64" t="s">
        <v>466</v>
      </c>
      <c r="R149" s="65" t="s">
        <v>28</v>
      </c>
      <c r="S149" s="370"/>
      <c r="T149" s="371"/>
      <c r="U149" s="390">
        <v>15.2</v>
      </c>
      <c r="V149" s="391">
        <v>4.5199999999999997E-3</v>
      </c>
      <c r="W149" s="246">
        <f t="shared" si="3"/>
        <v>2.9736842105263155E-2</v>
      </c>
    </row>
    <row r="150" spans="1:23" ht="12" customHeight="1" x14ac:dyDescent="0.2">
      <c r="A150" s="62"/>
      <c r="B150" s="368" t="s">
        <v>46</v>
      </c>
      <c r="C150" s="368"/>
      <c r="D150" s="368"/>
      <c r="E150" s="368"/>
      <c r="F150" s="368"/>
      <c r="G150" s="368"/>
      <c r="H150" s="368"/>
      <c r="I150" s="368"/>
      <c r="J150" s="368"/>
      <c r="K150" s="368"/>
      <c r="L150" s="368"/>
      <c r="M150" s="369"/>
      <c r="N150" s="123">
        <v>804</v>
      </c>
      <c r="O150" s="168">
        <v>10</v>
      </c>
      <c r="P150" s="168">
        <v>3</v>
      </c>
      <c r="Q150" s="64" t="s">
        <v>466</v>
      </c>
      <c r="R150" s="65" t="s">
        <v>43</v>
      </c>
      <c r="S150" s="370"/>
      <c r="T150" s="371"/>
      <c r="U150" s="390">
        <v>4057.8</v>
      </c>
      <c r="V150" s="391">
        <f>+V151</f>
        <v>1411.74</v>
      </c>
      <c r="W150" s="246">
        <f t="shared" si="3"/>
        <v>34.790773325447283</v>
      </c>
    </row>
    <row r="151" spans="1:23" ht="21.75" customHeight="1" x14ac:dyDescent="0.2">
      <c r="A151" s="62"/>
      <c r="B151" s="368" t="s">
        <v>471</v>
      </c>
      <c r="C151" s="368"/>
      <c r="D151" s="368"/>
      <c r="E151" s="368"/>
      <c r="F151" s="368"/>
      <c r="G151" s="368"/>
      <c r="H151" s="368"/>
      <c r="I151" s="368"/>
      <c r="J151" s="368"/>
      <c r="K151" s="368"/>
      <c r="L151" s="368"/>
      <c r="M151" s="369"/>
      <c r="N151" s="123">
        <v>804</v>
      </c>
      <c r="O151" s="168">
        <v>10</v>
      </c>
      <c r="P151" s="168">
        <v>3</v>
      </c>
      <c r="Q151" s="64" t="s">
        <v>466</v>
      </c>
      <c r="R151" s="65" t="s">
        <v>472</v>
      </c>
      <c r="S151" s="370"/>
      <c r="T151" s="371"/>
      <c r="U151" s="390">
        <v>4057.8</v>
      </c>
      <c r="V151" s="391">
        <f>+V152</f>
        <v>1411.74</v>
      </c>
      <c r="W151" s="246">
        <f t="shared" si="3"/>
        <v>34.790773325447283</v>
      </c>
    </row>
    <row r="152" spans="1:23" ht="21.75" customHeight="1" x14ac:dyDescent="0.2">
      <c r="A152" s="62"/>
      <c r="B152" s="368" t="s">
        <v>545</v>
      </c>
      <c r="C152" s="368"/>
      <c r="D152" s="368"/>
      <c r="E152" s="368"/>
      <c r="F152" s="368"/>
      <c r="G152" s="368"/>
      <c r="H152" s="368"/>
      <c r="I152" s="368"/>
      <c r="J152" s="368"/>
      <c r="K152" s="368"/>
      <c r="L152" s="368"/>
      <c r="M152" s="369"/>
      <c r="N152" s="123">
        <v>804</v>
      </c>
      <c r="O152" s="168">
        <v>10</v>
      </c>
      <c r="P152" s="168">
        <v>3</v>
      </c>
      <c r="Q152" s="64" t="s">
        <v>466</v>
      </c>
      <c r="R152" s="65" t="s">
        <v>546</v>
      </c>
      <c r="S152" s="370"/>
      <c r="T152" s="371"/>
      <c r="U152" s="390">
        <v>4057.8</v>
      </c>
      <c r="V152" s="391">
        <v>1411.74</v>
      </c>
      <c r="W152" s="246">
        <f t="shared" si="3"/>
        <v>34.790773325447283</v>
      </c>
    </row>
    <row r="153" spans="1:23" ht="21.75" customHeight="1" x14ac:dyDescent="0.2">
      <c r="A153" s="62"/>
      <c r="B153" s="368" t="s">
        <v>155</v>
      </c>
      <c r="C153" s="368"/>
      <c r="D153" s="368"/>
      <c r="E153" s="368"/>
      <c r="F153" s="368"/>
      <c r="G153" s="368"/>
      <c r="H153" s="368"/>
      <c r="I153" s="368"/>
      <c r="J153" s="368"/>
      <c r="K153" s="368"/>
      <c r="L153" s="368"/>
      <c r="M153" s="369"/>
      <c r="N153" s="123">
        <v>804</v>
      </c>
      <c r="O153" s="168">
        <v>10</v>
      </c>
      <c r="P153" s="168">
        <v>3</v>
      </c>
      <c r="Q153" s="64" t="s">
        <v>453</v>
      </c>
      <c r="R153" s="65">
        <v>0</v>
      </c>
      <c r="S153" s="370"/>
      <c r="T153" s="371"/>
      <c r="U153" s="390">
        <v>1208.7</v>
      </c>
      <c r="V153" s="391">
        <f>+V154</f>
        <v>730</v>
      </c>
      <c r="W153" s="246">
        <f t="shared" si="3"/>
        <v>60.395466203358986</v>
      </c>
    </row>
    <row r="154" spans="1:23" ht="32.25" customHeight="1" x14ac:dyDescent="0.2">
      <c r="A154" s="62"/>
      <c r="B154" s="368" t="s">
        <v>55</v>
      </c>
      <c r="C154" s="368"/>
      <c r="D154" s="368"/>
      <c r="E154" s="368"/>
      <c r="F154" s="368"/>
      <c r="G154" s="368"/>
      <c r="H154" s="368"/>
      <c r="I154" s="368"/>
      <c r="J154" s="368"/>
      <c r="K154" s="368"/>
      <c r="L154" s="368"/>
      <c r="M154" s="369"/>
      <c r="N154" s="123">
        <v>804</v>
      </c>
      <c r="O154" s="168">
        <v>10</v>
      </c>
      <c r="P154" s="168">
        <v>3</v>
      </c>
      <c r="Q154" s="64" t="s">
        <v>464</v>
      </c>
      <c r="R154" s="65">
        <v>0</v>
      </c>
      <c r="S154" s="370"/>
      <c r="T154" s="371"/>
      <c r="U154" s="390">
        <v>1208.7</v>
      </c>
      <c r="V154" s="391">
        <f>+V155</f>
        <v>730</v>
      </c>
      <c r="W154" s="246">
        <f t="shared" si="3"/>
        <v>60.395466203358986</v>
      </c>
    </row>
    <row r="155" spans="1:23" ht="21.75" customHeight="1" x14ac:dyDescent="0.2">
      <c r="A155" s="62"/>
      <c r="B155" s="368" t="s">
        <v>56</v>
      </c>
      <c r="C155" s="368"/>
      <c r="D155" s="368"/>
      <c r="E155" s="368"/>
      <c r="F155" s="368"/>
      <c r="G155" s="368"/>
      <c r="H155" s="368"/>
      <c r="I155" s="368"/>
      <c r="J155" s="368"/>
      <c r="K155" s="368"/>
      <c r="L155" s="368"/>
      <c r="M155" s="369"/>
      <c r="N155" s="123">
        <v>804</v>
      </c>
      <c r="O155" s="168">
        <v>10</v>
      </c>
      <c r="P155" s="168">
        <v>3</v>
      </c>
      <c r="Q155" s="64" t="s">
        <v>467</v>
      </c>
      <c r="R155" s="65">
        <v>0</v>
      </c>
      <c r="S155" s="370"/>
      <c r="T155" s="371"/>
      <c r="U155" s="390">
        <v>1208.7</v>
      </c>
      <c r="V155" s="391">
        <f>+V156+V159</f>
        <v>730</v>
      </c>
      <c r="W155" s="246">
        <f t="shared" si="3"/>
        <v>60.395466203358986</v>
      </c>
    </row>
    <row r="156" spans="1:23" ht="21.75" customHeight="1" x14ac:dyDescent="0.2">
      <c r="A156" s="62"/>
      <c r="B156" s="368" t="s">
        <v>329</v>
      </c>
      <c r="C156" s="368"/>
      <c r="D156" s="368"/>
      <c r="E156" s="368"/>
      <c r="F156" s="368"/>
      <c r="G156" s="368"/>
      <c r="H156" s="368"/>
      <c r="I156" s="368"/>
      <c r="J156" s="368"/>
      <c r="K156" s="368"/>
      <c r="L156" s="368"/>
      <c r="M156" s="369"/>
      <c r="N156" s="123">
        <v>804</v>
      </c>
      <c r="O156" s="168">
        <v>10</v>
      </c>
      <c r="P156" s="168">
        <v>3</v>
      </c>
      <c r="Q156" s="64" t="s">
        <v>467</v>
      </c>
      <c r="R156" s="65" t="s">
        <v>24</v>
      </c>
      <c r="S156" s="370"/>
      <c r="T156" s="371"/>
      <c r="U156" s="390">
        <v>15.7</v>
      </c>
      <c r="V156" s="391">
        <f>+V157</f>
        <v>1.5167900000000001</v>
      </c>
      <c r="W156" s="246">
        <f t="shared" si="3"/>
        <v>9.6610828025477709</v>
      </c>
    </row>
    <row r="157" spans="1:23" ht="21.75" customHeight="1" x14ac:dyDescent="0.2">
      <c r="A157" s="62"/>
      <c r="B157" s="368" t="s">
        <v>330</v>
      </c>
      <c r="C157" s="368"/>
      <c r="D157" s="368"/>
      <c r="E157" s="368"/>
      <c r="F157" s="368"/>
      <c r="G157" s="368"/>
      <c r="H157" s="368"/>
      <c r="I157" s="368"/>
      <c r="J157" s="368"/>
      <c r="K157" s="368"/>
      <c r="L157" s="368"/>
      <c r="M157" s="369"/>
      <c r="N157" s="123">
        <v>804</v>
      </c>
      <c r="O157" s="168">
        <v>10</v>
      </c>
      <c r="P157" s="168">
        <v>3</v>
      </c>
      <c r="Q157" s="64" t="s">
        <v>467</v>
      </c>
      <c r="R157" s="65" t="s">
        <v>26</v>
      </c>
      <c r="S157" s="370"/>
      <c r="T157" s="371"/>
      <c r="U157" s="390">
        <v>15.7</v>
      </c>
      <c r="V157" s="391">
        <f>+V158</f>
        <v>1.5167900000000001</v>
      </c>
      <c r="W157" s="246">
        <f t="shared" si="3"/>
        <v>9.6610828025477709</v>
      </c>
    </row>
    <row r="158" spans="1:23" ht="12" customHeight="1" x14ac:dyDescent="0.2">
      <c r="A158" s="62"/>
      <c r="B158" s="368" t="s">
        <v>332</v>
      </c>
      <c r="C158" s="368"/>
      <c r="D158" s="368"/>
      <c r="E158" s="368"/>
      <c r="F158" s="368"/>
      <c r="G158" s="368"/>
      <c r="H158" s="368"/>
      <c r="I158" s="368"/>
      <c r="J158" s="368"/>
      <c r="K158" s="368"/>
      <c r="L158" s="368"/>
      <c r="M158" s="369"/>
      <c r="N158" s="123">
        <v>804</v>
      </c>
      <c r="O158" s="168">
        <v>10</v>
      </c>
      <c r="P158" s="168">
        <v>3</v>
      </c>
      <c r="Q158" s="64" t="s">
        <v>467</v>
      </c>
      <c r="R158" s="65" t="s">
        <v>28</v>
      </c>
      <c r="S158" s="370"/>
      <c r="T158" s="371"/>
      <c r="U158" s="390">
        <v>15.7</v>
      </c>
      <c r="V158" s="391">
        <v>1.5167900000000001</v>
      </c>
      <c r="W158" s="246">
        <f t="shared" si="3"/>
        <v>9.6610828025477709</v>
      </c>
    </row>
    <row r="159" spans="1:23" ht="12" customHeight="1" x14ac:dyDescent="0.2">
      <c r="A159" s="62"/>
      <c r="B159" s="368" t="s">
        <v>46</v>
      </c>
      <c r="C159" s="368"/>
      <c r="D159" s="368"/>
      <c r="E159" s="368"/>
      <c r="F159" s="368"/>
      <c r="G159" s="368"/>
      <c r="H159" s="368"/>
      <c r="I159" s="368"/>
      <c r="J159" s="368"/>
      <c r="K159" s="368"/>
      <c r="L159" s="368"/>
      <c r="M159" s="369"/>
      <c r="N159" s="123">
        <v>804</v>
      </c>
      <c r="O159" s="168">
        <v>10</v>
      </c>
      <c r="P159" s="168">
        <v>3</v>
      </c>
      <c r="Q159" s="64" t="s">
        <v>467</v>
      </c>
      <c r="R159" s="65" t="s">
        <v>43</v>
      </c>
      <c r="S159" s="370"/>
      <c r="T159" s="371"/>
      <c r="U159" s="390">
        <v>1193</v>
      </c>
      <c r="V159" s="391">
        <f>+V160</f>
        <v>728.48320999999999</v>
      </c>
      <c r="W159" s="246">
        <f t="shared" si="3"/>
        <v>61.063135792120704</v>
      </c>
    </row>
    <row r="160" spans="1:23" ht="21.75" customHeight="1" x14ac:dyDescent="0.2">
      <c r="A160" s="62"/>
      <c r="B160" s="368" t="s">
        <v>471</v>
      </c>
      <c r="C160" s="368"/>
      <c r="D160" s="368"/>
      <c r="E160" s="368"/>
      <c r="F160" s="368"/>
      <c r="G160" s="368"/>
      <c r="H160" s="368"/>
      <c r="I160" s="368"/>
      <c r="J160" s="368"/>
      <c r="K160" s="368"/>
      <c r="L160" s="368"/>
      <c r="M160" s="369"/>
      <c r="N160" s="123">
        <v>804</v>
      </c>
      <c r="O160" s="168">
        <v>10</v>
      </c>
      <c r="P160" s="168">
        <v>3</v>
      </c>
      <c r="Q160" s="64" t="s">
        <v>467</v>
      </c>
      <c r="R160" s="65" t="s">
        <v>472</v>
      </c>
      <c r="S160" s="370"/>
      <c r="T160" s="371"/>
      <c r="U160" s="390">
        <v>1193</v>
      </c>
      <c r="V160" s="391">
        <f>+V161</f>
        <v>728.48320999999999</v>
      </c>
      <c r="W160" s="246">
        <f t="shared" si="3"/>
        <v>61.063135792120704</v>
      </c>
    </row>
    <row r="161" spans="1:23" ht="21.75" customHeight="1" x14ac:dyDescent="0.2">
      <c r="A161" s="62"/>
      <c r="B161" s="368" t="s">
        <v>545</v>
      </c>
      <c r="C161" s="368"/>
      <c r="D161" s="368"/>
      <c r="E161" s="368"/>
      <c r="F161" s="368"/>
      <c r="G161" s="368"/>
      <c r="H161" s="368"/>
      <c r="I161" s="368"/>
      <c r="J161" s="368"/>
      <c r="K161" s="368"/>
      <c r="L161" s="368"/>
      <c r="M161" s="369"/>
      <c r="N161" s="123">
        <v>804</v>
      </c>
      <c r="O161" s="168">
        <v>10</v>
      </c>
      <c r="P161" s="168">
        <v>3</v>
      </c>
      <c r="Q161" s="64" t="s">
        <v>467</v>
      </c>
      <c r="R161" s="65" t="s">
        <v>546</v>
      </c>
      <c r="S161" s="370"/>
      <c r="T161" s="371"/>
      <c r="U161" s="390">
        <v>1193</v>
      </c>
      <c r="V161" s="391">
        <v>728.48320999999999</v>
      </c>
      <c r="W161" s="246">
        <f t="shared" si="3"/>
        <v>61.063135792120704</v>
      </c>
    </row>
    <row r="162" spans="1:23" ht="12" customHeight="1" x14ac:dyDescent="0.2">
      <c r="A162" s="62"/>
      <c r="B162" s="368" t="s">
        <v>481</v>
      </c>
      <c r="C162" s="368"/>
      <c r="D162" s="368"/>
      <c r="E162" s="368"/>
      <c r="F162" s="368"/>
      <c r="G162" s="368"/>
      <c r="H162" s="368"/>
      <c r="I162" s="368"/>
      <c r="J162" s="368"/>
      <c r="K162" s="368"/>
      <c r="L162" s="368"/>
      <c r="M162" s="369"/>
      <c r="N162" s="123">
        <v>804</v>
      </c>
      <c r="O162" s="168">
        <v>10</v>
      </c>
      <c r="P162" s="168">
        <v>4</v>
      </c>
      <c r="Q162" s="64">
        <v>0</v>
      </c>
      <c r="R162" s="65">
        <v>0</v>
      </c>
      <c r="S162" s="370"/>
      <c r="T162" s="371"/>
      <c r="U162" s="391">
        <f>+U163+U169+U175</f>
        <v>124000.49529000001</v>
      </c>
      <c r="V162" s="391">
        <f>+V163+V169+V175</f>
        <v>27299.82129</v>
      </c>
      <c r="W162" s="246">
        <f t="shared" si="3"/>
        <v>22.015896973761194</v>
      </c>
    </row>
    <row r="163" spans="1:23" ht="21.75" customHeight="1" x14ac:dyDescent="0.2">
      <c r="A163" s="62"/>
      <c r="B163" s="368" t="s">
        <v>155</v>
      </c>
      <c r="C163" s="368"/>
      <c r="D163" s="368"/>
      <c r="E163" s="368"/>
      <c r="F163" s="368"/>
      <c r="G163" s="368"/>
      <c r="H163" s="368"/>
      <c r="I163" s="368"/>
      <c r="J163" s="368"/>
      <c r="K163" s="368"/>
      <c r="L163" s="368"/>
      <c r="M163" s="369"/>
      <c r="N163" s="123">
        <v>804</v>
      </c>
      <c r="O163" s="168">
        <v>10</v>
      </c>
      <c r="P163" s="168">
        <v>4</v>
      </c>
      <c r="Q163" s="64" t="s">
        <v>453</v>
      </c>
      <c r="R163" s="65">
        <v>0</v>
      </c>
      <c r="S163" s="370"/>
      <c r="T163" s="371"/>
      <c r="U163" s="390">
        <v>25252.799999999999</v>
      </c>
      <c r="V163" s="391">
        <f>+V164</f>
        <v>5832.1428100000003</v>
      </c>
      <c r="W163" s="246">
        <f t="shared" si="3"/>
        <v>23.095034253627322</v>
      </c>
    </row>
    <row r="164" spans="1:23" ht="12" customHeight="1" x14ac:dyDescent="0.2">
      <c r="A164" s="62"/>
      <c r="B164" s="368" t="s">
        <v>53</v>
      </c>
      <c r="C164" s="368"/>
      <c r="D164" s="368"/>
      <c r="E164" s="368"/>
      <c r="F164" s="368"/>
      <c r="G164" s="368"/>
      <c r="H164" s="368"/>
      <c r="I164" s="368"/>
      <c r="J164" s="368"/>
      <c r="K164" s="368"/>
      <c r="L164" s="368"/>
      <c r="M164" s="369"/>
      <c r="N164" s="123">
        <v>804</v>
      </c>
      <c r="O164" s="168">
        <v>10</v>
      </c>
      <c r="P164" s="168">
        <v>4</v>
      </c>
      <c r="Q164" s="64" t="s">
        <v>460</v>
      </c>
      <c r="R164" s="65">
        <v>0</v>
      </c>
      <c r="S164" s="370"/>
      <c r="T164" s="371"/>
      <c r="U164" s="390">
        <v>25252.799999999999</v>
      </c>
      <c r="V164" s="391">
        <f>+V165</f>
        <v>5832.1428100000003</v>
      </c>
      <c r="W164" s="246">
        <f t="shared" si="3"/>
        <v>23.095034253627322</v>
      </c>
    </row>
    <row r="165" spans="1:23" ht="84.75" customHeight="1" x14ac:dyDescent="0.2">
      <c r="A165" s="62"/>
      <c r="B165" s="368" t="s">
        <v>462</v>
      </c>
      <c r="C165" s="368"/>
      <c r="D165" s="368"/>
      <c r="E165" s="368"/>
      <c r="F165" s="368"/>
      <c r="G165" s="368"/>
      <c r="H165" s="368"/>
      <c r="I165" s="368"/>
      <c r="J165" s="368"/>
      <c r="K165" s="368"/>
      <c r="L165" s="368"/>
      <c r="M165" s="369"/>
      <c r="N165" s="123">
        <v>804</v>
      </c>
      <c r="O165" s="168">
        <v>10</v>
      </c>
      <c r="P165" s="168">
        <v>4</v>
      </c>
      <c r="Q165" s="64" t="s">
        <v>463</v>
      </c>
      <c r="R165" s="65">
        <v>0</v>
      </c>
      <c r="S165" s="370"/>
      <c r="T165" s="371"/>
      <c r="U165" s="390">
        <v>25252.799999999999</v>
      </c>
      <c r="V165" s="391">
        <f>+V166</f>
        <v>5832.1428100000003</v>
      </c>
      <c r="W165" s="246">
        <f t="shared" si="3"/>
        <v>23.095034253627322</v>
      </c>
    </row>
    <row r="166" spans="1:23" ht="12" customHeight="1" x14ac:dyDescent="0.2">
      <c r="A166" s="62"/>
      <c r="B166" s="368" t="s">
        <v>46</v>
      </c>
      <c r="C166" s="368"/>
      <c r="D166" s="368"/>
      <c r="E166" s="368"/>
      <c r="F166" s="368"/>
      <c r="G166" s="368"/>
      <c r="H166" s="368"/>
      <c r="I166" s="368"/>
      <c r="J166" s="368"/>
      <c r="K166" s="368"/>
      <c r="L166" s="368"/>
      <c r="M166" s="369"/>
      <c r="N166" s="123">
        <v>804</v>
      </c>
      <c r="O166" s="168">
        <v>10</v>
      </c>
      <c r="P166" s="168">
        <v>4</v>
      </c>
      <c r="Q166" s="64" t="s">
        <v>463</v>
      </c>
      <c r="R166" s="65" t="s">
        <v>43</v>
      </c>
      <c r="S166" s="370"/>
      <c r="T166" s="371"/>
      <c r="U166" s="390">
        <v>25252.799999999999</v>
      </c>
      <c r="V166" s="391">
        <f>+V167</f>
        <v>5832.1428100000003</v>
      </c>
      <c r="W166" s="246">
        <f t="shared" si="3"/>
        <v>23.095034253627322</v>
      </c>
    </row>
    <row r="167" spans="1:23" ht="12" customHeight="1" x14ac:dyDescent="0.2">
      <c r="A167" s="62"/>
      <c r="B167" s="368" t="s">
        <v>47</v>
      </c>
      <c r="C167" s="368"/>
      <c r="D167" s="368"/>
      <c r="E167" s="368"/>
      <c r="F167" s="368"/>
      <c r="G167" s="368"/>
      <c r="H167" s="368"/>
      <c r="I167" s="368"/>
      <c r="J167" s="368"/>
      <c r="K167" s="368"/>
      <c r="L167" s="368"/>
      <c r="M167" s="369"/>
      <c r="N167" s="123">
        <v>804</v>
      </c>
      <c r="O167" s="168">
        <v>10</v>
      </c>
      <c r="P167" s="168">
        <v>4</v>
      </c>
      <c r="Q167" s="64" t="s">
        <v>463</v>
      </c>
      <c r="R167" s="65" t="s">
        <v>44</v>
      </c>
      <c r="S167" s="370"/>
      <c r="T167" s="371"/>
      <c r="U167" s="390">
        <v>25252.799999999999</v>
      </c>
      <c r="V167" s="391">
        <f>+V168</f>
        <v>5832.1428100000003</v>
      </c>
      <c r="W167" s="246">
        <f t="shared" si="3"/>
        <v>23.095034253627322</v>
      </c>
    </row>
    <row r="168" spans="1:23" ht="21.75" customHeight="1" x14ac:dyDescent="0.2">
      <c r="A168" s="62"/>
      <c r="B168" s="368" t="s">
        <v>455</v>
      </c>
      <c r="C168" s="368"/>
      <c r="D168" s="368"/>
      <c r="E168" s="368"/>
      <c r="F168" s="368"/>
      <c r="G168" s="368"/>
      <c r="H168" s="368"/>
      <c r="I168" s="368"/>
      <c r="J168" s="368"/>
      <c r="K168" s="368"/>
      <c r="L168" s="368"/>
      <c r="M168" s="369"/>
      <c r="N168" s="123">
        <v>804</v>
      </c>
      <c r="O168" s="168">
        <v>10</v>
      </c>
      <c r="P168" s="168">
        <v>4</v>
      </c>
      <c r="Q168" s="64" t="s">
        <v>463</v>
      </c>
      <c r="R168" s="65" t="s">
        <v>48</v>
      </c>
      <c r="S168" s="370"/>
      <c r="T168" s="371"/>
      <c r="U168" s="390">
        <v>25252.799999999999</v>
      </c>
      <c r="V168" s="391">
        <v>5832.1428100000003</v>
      </c>
      <c r="W168" s="246">
        <f t="shared" si="3"/>
        <v>23.095034253627322</v>
      </c>
    </row>
    <row r="169" spans="1:23" ht="21.75" customHeight="1" x14ac:dyDescent="0.2">
      <c r="A169" s="62"/>
      <c r="B169" s="368" t="s">
        <v>155</v>
      </c>
      <c r="C169" s="368"/>
      <c r="D169" s="368"/>
      <c r="E169" s="368"/>
      <c r="F169" s="368"/>
      <c r="G169" s="368"/>
      <c r="H169" s="368"/>
      <c r="I169" s="368"/>
      <c r="J169" s="368"/>
      <c r="K169" s="368"/>
      <c r="L169" s="368"/>
      <c r="M169" s="369"/>
      <c r="N169" s="123">
        <v>804</v>
      </c>
      <c r="O169" s="168">
        <v>10</v>
      </c>
      <c r="P169" s="168">
        <v>4</v>
      </c>
      <c r="Q169" s="64" t="s">
        <v>453</v>
      </c>
      <c r="R169" s="65">
        <v>0</v>
      </c>
      <c r="S169" s="370"/>
      <c r="T169" s="371"/>
      <c r="U169" s="391">
        <f>+U170</f>
        <v>62000</v>
      </c>
      <c r="V169" s="391">
        <f>+V170</f>
        <v>12664.392</v>
      </c>
      <c r="W169" s="246">
        <f t="shared" si="3"/>
        <v>20.42643870967742</v>
      </c>
    </row>
    <row r="170" spans="1:23" ht="12" customHeight="1" x14ac:dyDescent="0.2">
      <c r="A170" s="62"/>
      <c r="B170" s="368" t="s">
        <v>53</v>
      </c>
      <c r="C170" s="368"/>
      <c r="D170" s="368"/>
      <c r="E170" s="368"/>
      <c r="F170" s="368"/>
      <c r="G170" s="368"/>
      <c r="H170" s="368"/>
      <c r="I170" s="368"/>
      <c r="J170" s="368"/>
      <c r="K170" s="368"/>
      <c r="L170" s="368"/>
      <c r="M170" s="369"/>
      <c r="N170" s="123">
        <v>804</v>
      </c>
      <c r="O170" s="168">
        <v>10</v>
      </c>
      <c r="P170" s="168">
        <v>4</v>
      </c>
      <c r="Q170" s="64" t="s">
        <v>460</v>
      </c>
      <c r="R170" s="65">
        <v>0</v>
      </c>
      <c r="S170" s="370"/>
      <c r="T170" s="371"/>
      <c r="U170" s="391">
        <f>+U171</f>
        <v>62000</v>
      </c>
      <c r="V170" s="391">
        <f>+V171</f>
        <v>12664.392</v>
      </c>
      <c r="W170" s="246">
        <f t="shared" si="3"/>
        <v>20.42643870967742</v>
      </c>
    </row>
    <row r="171" spans="1:23" ht="32.25" customHeight="1" x14ac:dyDescent="0.2">
      <c r="A171" s="62"/>
      <c r="B171" s="368" t="s">
        <v>568</v>
      </c>
      <c r="C171" s="368"/>
      <c r="D171" s="368"/>
      <c r="E171" s="368"/>
      <c r="F171" s="368"/>
      <c r="G171" s="368"/>
      <c r="H171" s="368"/>
      <c r="I171" s="368"/>
      <c r="J171" s="368"/>
      <c r="K171" s="368"/>
      <c r="L171" s="368"/>
      <c r="M171" s="369"/>
      <c r="N171" s="123">
        <v>804</v>
      </c>
      <c r="O171" s="168">
        <v>10</v>
      </c>
      <c r="P171" s="168">
        <v>4</v>
      </c>
      <c r="Q171" s="64" t="s">
        <v>630</v>
      </c>
      <c r="R171" s="65">
        <v>0</v>
      </c>
      <c r="S171" s="370"/>
      <c r="T171" s="371"/>
      <c r="U171" s="391">
        <f>+U172</f>
        <v>62000</v>
      </c>
      <c r="V171" s="391">
        <f>+V172</f>
        <v>12664.392</v>
      </c>
      <c r="W171" s="246">
        <f t="shared" si="3"/>
        <v>20.42643870967742</v>
      </c>
    </row>
    <row r="172" spans="1:23" ht="12" customHeight="1" x14ac:dyDescent="0.2">
      <c r="A172" s="62"/>
      <c r="B172" s="368" t="s">
        <v>46</v>
      </c>
      <c r="C172" s="368"/>
      <c r="D172" s="368"/>
      <c r="E172" s="368"/>
      <c r="F172" s="368"/>
      <c r="G172" s="368"/>
      <c r="H172" s="368"/>
      <c r="I172" s="368"/>
      <c r="J172" s="368"/>
      <c r="K172" s="368"/>
      <c r="L172" s="368"/>
      <c r="M172" s="369"/>
      <c r="N172" s="123">
        <v>804</v>
      </c>
      <c r="O172" s="168">
        <v>10</v>
      </c>
      <c r="P172" s="168">
        <v>4</v>
      </c>
      <c r="Q172" s="64" t="s">
        <v>630</v>
      </c>
      <c r="R172" s="65" t="s">
        <v>43</v>
      </c>
      <c r="S172" s="370"/>
      <c r="T172" s="371"/>
      <c r="U172" s="391">
        <f>+U173</f>
        <v>62000</v>
      </c>
      <c r="V172" s="391">
        <f>+V173</f>
        <v>12664.392</v>
      </c>
      <c r="W172" s="246">
        <f t="shared" si="3"/>
        <v>20.42643870967742</v>
      </c>
    </row>
    <row r="173" spans="1:23" ht="12" customHeight="1" x14ac:dyDescent="0.2">
      <c r="A173" s="62"/>
      <c r="B173" s="368" t="s">
        <v>47</v>
      </c>
      <c r="C173" s="368"/>
      <c r="D173" s="368"/>
      <c r="E173" s="368"/>
      <c r="F173" s="368"/>
      <c r="G173" s="368"/>
      <c r="H173" s="368"/>
      <c r="I173" s="368"/>
      <c r="J173" s="368"/>
      <c r="K173" s="368"/>
      <c r="L173" s="368"/>
      <c r="M173" s="369"/>
      <c r="N173" s="123">
        <v>804</v>
      </c>
      <c r="O173" s="168">
        <v>10</v>
      </c>
      <c r="P173" s="168">
        <v>4</v>
      </c>
      <c r="Q173" s="64" t="s">
        <v>630</v>
      </c>
      <c r="R173" s="65" t="s">
        <v>44</v>
      </c>
      <c r="S173" s="370"/>
      <c r="T173" s="371"/>
      <c r="U173" s="391">
        <f>+U174</f>
        <v>62000</v>
      </c>
      <c r="V173" s="391">
        <f>+V174</f>
        <v>12664.392</v>
      </c>
      <c r="W173" s="246">
        <f t="shared" si="3"/>
        <v>20.42643870967742</v>
      </c>
    </row>
    <row r="174" spans="1:23" ht="21.75" customHeight="1" x14ac:dyDescent="0.2">
      <c r="A174" s="62"/>
      <c r="B174" s="368" t="s">
        <v>455</v>
      </c>
      <c r="C174" s="368"/>
      <c r="D174" s="368"/>
      <c r="E174" s="368"/>
      <c r="F174" s="368"/>
      <c r="G174" s="368"/>
      <c r="H174" s="368"/>
      <c r="I174" s="368"/>
      <c r="J174" s="368"/>
      <c r="K174" s="368"/>
      <c r="L174" s="368"/>
      <c r="M174" s="369"/>
      <c r="N174" s="123">
        <v>804</v>
      </c>
      <c r="O174" s="168">
        <v>10</v>
      </c>
      <c r="P174" s="168">
        <v>4</v>
      </c>
      <c r="Q174" s="64" t="s">
        <v>630</v>
      </c>
      <c r="R174" s="65" t="s">
        <v>48</v>
      </c>
      <c r="S174" s="370"/>
      <c r="T174" s="371"/>
      <c r="U174" s="390">
        <v>62000</v>
      </c>
      <c r="V174" s="391">
        <v>12664.392</v>
      </c>
      <c r="W174" s="246">
        <f t="shared" si="3"/>
        <v>20.42643870967742</v>
      </c>
    </row>
    <row r="175" spans="1:23" ht="21.75" customHeight="1" x14ac:dyDescent="0.2">
      <c r="A175" s="62"/>
      <c r="B175" s="368" t="s">
        <v>155</v>
      </c>
      <c r="C175" s="368"/>
      <c r="D175" s="368"/>
      <c r="E175" s="368"/>
      <c r="F175" s="368"/>
      <c r="G175" s="368"/>
      <c r="H175" s="368"/>
      <c r="I175" s="368"/>
      <c r="J175" s="368"/>
      <c r="K175" s="368"/>
      <c r="L175" s="368"/>
      <c r="M175" s="369"/>
      <c r="N175" s="123">
        <v>804</v>
      </c>
      <c r="O175" s="168">
        <v>10</v>
      </c>
      <c r="P175" s="168">
        <v>4</v>
      </c>
      <c r="Q175" s="64" t="s">
        <v>453</v>
      </c>
      <c r="R175" s="65">
        <v>0</v>
      </c>
      <c r="S175" s="370"/>
      <c r="T175" s="371"/>
      <c r="U175" s="391">
        <f>+U176</f>
        <v>36747.695290000003</v>
      </c>
      <c r="V175" s="391">
        <f>+V176</f>
        <v>8803.2864799999988</v>
      </c>
      <c r="W175" s="246">
        <f t="shared" si="3"/>
        <v>23.956023392834652</v>
      </c>
    </row>
    <row r="176" spans="1:23" ht="12" customHeight="1" x14ac:dyDescent="0.2">
      <c r="A176" s="62"/>
      <c r="B176" s="368" t="s">
        <v>53</v>
      </c>
      <c r="C176" s="368"/>
      <c r="D176" s="368"/>
      <c r="E176" s="368"/>
      <c r="F176" s="368"/>
      <c r="G176" s="368"/>
      <c r="H176" s="368"/>
      <c r="I176" s="368"/>
      <c r="J176" s="368"/>
      <c r="K176" s="368"/>
      <c r="L176" s="368"/>
      <c r="M176" s="369"/>
      <c r="N176" s="123">
        <v>804</v>
      </c>
      <c r="O176" s="168">
        <v>10</v>
      </c>
      <c r="P176" s="168">
        <v>4</v>
      </c>
      <c r="Q176" s="64" t="s">
        <v>460</v>
      </c>
      <c r="R176" s="65">
        <v>0</v>
      </c>
      <c r="S176" s="370"/>
      <c r="T176" s="371"/>
      <c r="U176" s="391">
        <f>+U177+U181</f>
        <v>36747.695290000003</v>
      </c>
      <c r="V176" s="391">
        <f>+V177+V181</f>
        <v>8803.2864799999988</v>
      </c>
      <c r="W176" s="246">
        <f t="shared" si="3"/>
        <v>23.956023392834652</v>
      </c>
    </row>
    <row r="177" spans="1:23" ht="42.75" customHeight="1" x14ac:dyDescent="0.2">
      <c r="A177" s="62"/>
      <c r="B177" s="368" t="s">
        <v>631</v>
      </c>
      <c r="C177" s="368"/>
      <c r="D177" s="368"/>
      <c r="E177" s="368"/>
      <c r="F177" s="368"/>
      <c r="G177" s="368"/>
      <c r="H177" s="368"/>
      <c r="I177" s="368"/>
      <c r="J177" s="368"/>
      <c r="K177" s="368"/>
      <c r="L177" s="368"/>
      <c r="M177" s="369"/>
      <c r="N177" s="123">
        <v>804</v>
      </c>
      <c r="O177" s="168">
        <v>10</v>
      </c>
      <c r="P177" s="168">
        <v>4</v>
      </c>
      <c r="Q177" s="64" t="s">
        <v>632</v>
      </c>
      <c r="R177" s="65">
        <v>0</v>
      </c>
      <c r="S177" s="370"/>
      <c r="T177" s="371"/>
      <c r="U177" s="391">
        <f>+U178</f>
        <v>13927.129290000001</v>
      </c>
      <c r="V177" s="391">
        <f>+V178</f>
        <v>3562.8980000000001</v>
      </c>
      <c r="W177" s="246">
        <f t="shared" si="3"/>
        <v>25.582429270318062</v>
      </c>
    </row>
    <row r="178" spans="1:23" ht="12" customHeight="1" x14ac:dyDescent="0.2">
      <c r="A178" s="62"/>
      <c r="B178" s="368" t="s">
        <v>46</v>
      </c>
      <c r="C178" s="368"/>
      <c r="D178" s="368"/>
      <c r="E178" s="368"/>
      <c r="F178" s="368"/>
      <c r="G178" s="368"/>
      <c r="H178" s="368"/>
      <c r="I178" s="368"/>
      <c r="J178" s="368"/>
      <c r="K178" s="368"/>
      <c r="L178" s="368"/>
      <c r="M178" s="369"/>
      <c r="N178" s="123">
        <v>804</v>
      </c>
      <c r="O178" s="168">
        <v>10</v>
      </c>
      <c r="P178" s="168">
        <v>4</v>
      </c>
      <c r="Q178" s="64" t="s">
        <v>632</v>
      </c>
      <c r="R178" s="65" t="s">
        <v>43</v>
      </c>
      <c r="S178" s="370"/>
      <c r="T178" s="371"/>
      <c r="U178" s="391">
        <f>+U179</f>
        <v>13927.129290000001</v>
      </c>
      <c r="V178" s="391">
        <f>+V179</f>
        <v>3562.8980000000001</v>
      </c>
      <c r="W178" s="246">
        <f t="shared" si="3"/>
        <v>25.582429270318062</v>
      </c>
    </row>
    <row r="179" spans="1:23" ht="12" customHeight="1" x14ac:dyDescent="0.2">
      <c r="A179" s="62"/>
      <c r="B179" s="368" t="s">
        <v>47</v>
      </c>
      <c r="C179" s="368"/>
      <c r="D179" s="368"/>
      <c r="E179" s="368"/>
      <c r="F179" s="368"/>
      <c r="G179" s="368"/>
      <c r="H179" s="368"/>
      <c r="I179" s="368"/>
      <c r="J179" s="368"/>
      <c r="K179" s="368"/>
      <c r="L179" s="368"/>
      <c r="M179" s="369"/>
      <c r="N179" s="123">
        <v>804</v>
      </c>
      <c r="O179" s="168">
        <v>10</v>
      </c>
      <c r="P179" s="168">
        <v>4</v>
      </c>
      <c r="Q179" s="64" t="s">
        <v>632</v>
      </c>
      <c r="R179" s="65" t="s">
        <v>44</v>
      </c>
      <c r="S179" s="370"/>
      <c r="T179" s="371"/>
      <c r="U179" s="391">
        <f>+U180</f>
        <v>13927.129290000001</v>
      </c>
      <c r="V179" s="391">
        <f>+V180</f>
        <v>3562.8980000000001</v>
      </c>
      <c r="W179" s="246">
        <f t="shared" si="3"/>
        <v>25.582429270318062</v>
      </c>
    </row>
    <row r="180" spans="1:23" ht="21.75" customHeight="1" x14ac:dyDescent="0.2">
      <c r="A180" s="62"/>
      <c r="B180" s="368" t="s">
        <v>455</v>
      </c>
      <c r="C180" s="368"/>
      <c r="D180" s="368"/>
      <c r="E180" s="368"/>
      <c r="F180" s="368"/>
      <c r="G180" s="368"/>
      <c r="H180" s="368"/>
      <c r="I180" s="368"/>
      <c r="J180" s="368"/>
      <c r="K180" s="368"/>
      <c r="L180" s="368"/>
      <c r="M180" s="369"/>
      <c r="N180" s="123">
        <v>804</v>
      </c>
      <c r="O180" s="168">
        <v>10</v>
      </c>
      <c r="P180" s="168">
        <v>4</v>
      </c>
      <c r="Q180" s="64" t="s">
        <v>632</v>
      </c>
      <c r="R180" s="65" t="s">
        <v>48</v>
      </c>
      <c r="S180" s="370"/>
      <c r="T180" s="371"/>
      <c r="U180" s="390">
        <v>13927.129290000001</v>
      </c>
      <c r="V180" s="391">
        <v>3562.8980000000001</v>
      </c>
      <c r="W180" s="246">
        <f t="shared" si="3"/>
        <v>25.582429270318062</v>
      </c>
    </row>
    <row r="181" spans="1:23" ht="21.75" customHeight="1" x14ac:dyDescent="0.2">
      <c r="A181" s="62"/>
      <c r="B181" s="368" t="s">
        <v>552</v>
      </c>
      <c r="C181" s="368"/>
      <c r="D181" s="368"/>
      <c r="E181" s="368"/>
      <c r="F181" s="368"/>
      <c r="G181" s="368"/>
      <c r="H181" s="368"/>
      <c r="I181" s="368"/>
      <c r="J181" s="368"/>
      <c r="K181" s="368"/>
      <c r="L181" s="368"/>
      <c r="M181" s="369"/>
      <c r="N181" s="123">
        <v>804</v>
      </c>
      <c r="O181" s="168">
        <v>10</v>
      </c>
      <c r="P181" s="168">
        <v>4</v>
      </c>
      <c r="Q181" s="64" t="s">
        <v>553</v>
      </c>
      <c r="R181" s="65">
        <v>0</v>
      </c>
      <c r="S181" s="370"/>
      <c r="T181" s="371"/>
      <c r="U181" s="390">
        <v>22820.565999999999</v>
      </c>
      <c r="V181" s="391">
        <f>+V182</f>
        <v>5240.3884799999996</v>
      </c>
      <c r="W181" s="246">
        <f t="shared" si="3"/>
        <v>22.963446568327882</v>
      </c>
    </row>
    <row r="182" spans="1:23" ht="12" customHeight="1" x14ac:dyDescent="0.2">
      <c r="A182" s="62"/>
      <c r="B182" s="368" t="s">
        <v>46</v>
      </c>
      <c r="C182" s="368"/>
      <c r="D182" s="368"/>
      <c r="E182" s="368"/>
      <c r="F182" s="368"/>
      <c r="G182" s="368"/>
      <c r="H182" s="368"/>
      <c r="I182" s="368"/>
      <c r="J182" s="368"/>
      <c r="K182" s="368"/>
      <c r="L182" s="368"/>
      <c r="M182" s="369"/>
      <c r="N182" s="123">
        <v>804</v>
      </c>
      <c r="O182" s="168">
        <v>10</v>
      </c>
      <c r="P182" s="168">
        <v>4</v>
      </c>
      <c r="Q182" s="64" t="s">
        <v>553</v>
      </c>
      <c r="R182" s="65" t="s">
        <v>43</v>
      </c>
      <c r="S182" s="370"/>
      <c r="T182" s="371"/>
      <c r="U182" s="390">
        <v>22820.565999999999</v>
      </c>
      <c r="V182" s="391">
        <f>+V183</f>
        <v>5240.3884799999996</v>
      </c>
      <c r="W182" s="246">
        <f t="shared" si="3"/>
        <v>22.963446568327882</v>
      </c>
    </row>
    <row r="183" spans="1:23" ht="12" customHeight="1" x14ac:dyDescent="0.2">
      <c r="A183" s="62"/>
      <c r="B183" s="368" t="s">
        <v>47</v>
      </c>
      <c r="C183" s="368"/>
      <c r="D183" s="368"/>
      <c r="E183" s="368"/>
      <c r="F183" s="368"/>
      <c r="G183" s="368"/>
      <c r="H183" s="368"/>
      <c r="I183" s="368"/>
      <c r="J183" s="368"/>
      <c r="K183" s="368"/>
      <c r="L183" s="368"/>
      <c r="M183" s="369"/>
      <c r="N183" s="123">
        <v>804</v>
      </c>
      <c r="O183" s="168">
        <v>10</v>
      </c>
      <c r="P183" s="168">
        <v>4</v>
      </c>
      <c r="Q183" s="64" t="s">
        <v>553</v>
      </c>
      <c r="R183" s="65" t="s">
        <v>44</v>
      </c>
      <c r="S183" s="370"/>
      <c r="T183" s="371"/>
      <c r="U183" s="390">
        <v>22820.565999999999</v>
      </c>
      <c r="V183" s="391">
        <f>+V184</f>
        <v>5240.3884799999996</v>
      </c>
      <c r="W183" s="246">
        <f t="shared" si="3"/>
        <v>22.963446568327882</v>
      </c>
    </row>
    <row r="184" spans="1:23" ht="21.75" customHeight="1" x14ac:dyDescent="0.2">
      <c r="A184" s="62"/>
      <c r="B184" s="368" t="s">
        <v>455</v>
      </c>
      <c r="C184" s="368"/>
      <c r="D184" s="368"/>
      <c r="E184" s="368"/>
      <c r="F184" s="368"/>
      <c r="G184" s="368"/>
      <c r="H184" s="368"/>
      <c r="I184" s="368"/>
      <c r="J184" s="368"/>
      <c r="K184" s="368"/>
      <c r="L184" s="368"/>
      <c r="M184" s="369"/>
      <c r="N184" s="123">
        <v>804</v>
      </c>
      <c r="O184" s="168">
        <v>10</v>
      </c>
      <c r="P184" s="168">
        <v>4</v>
      </c>
      <c r="Q184" s="64" t="s">
        <v>553</v>
      </c>
      <c r="R184" s="65" t="s">
        <v>48</v>
      </c>
      <c r="S184" s="370"/>
      <c r="T184" s="371"/>
      <c r="U184" s="390">
        <v>22820.565999999999</v>
      </c>
      <c r="V184" s="391">
        <v>5240.3884799999996</v>
      </c>
      <c r="W184" s="246">
        <f t="shared" si="3"/>
        <v>22.963446568327882</v>
      </c>
    </row>
    <row r="185" spans="1:23" ht="12" customHeight="1" x14ac:dyDescent="0.2">
      <c r="A185" s="62"/>
      <c r="B185" s="368" t="s">
        <v>57</v>
      </c>
      <c r="C185" s="368"/>
      <c r="D185" s="368"/>
      <c r="E185" s="368"/>
      <c r="F185" s="368"/>
      <c r="G185" s="368"/>
      <c r="H185" s="368"/>
      <c r="I185" s="368"/>
      <c r="J185" s="368"/>
      <c r="K185" s="368"/>
      <c r="L185" s="368"/>
      <c r="M185" s="369"/>
      <c r="N185" s="123">
        <v>804</v>
      </c>
      <c r="O185" s="168">
        <v>10</v>
      </c>
      <c r="P185" s="168">
        <v>6</v>
      </c>
      <c r="Q185" s="64">
        <v>0</v>
      </c>
      <c r="R185" s="65">
        <v>0</v>
      </c>
      <c r="S185" s="370"/>
      <c r="T185" s="371"/>
      <c r="U185" s="390">
        <v>4398.3130000000001</v>
      </c>
      <c r="V185" s="391">
        <f>+V186+V201</f>
        <v>1475.1569000000002</v>
      </c>
      <c r="W185" s="246">
        <f t="shared" si="3"/>
        <v>33.539152397748865</v>
      </c>
    </row>
    <row r="186" spans="1:23" ht="21.75" customHeight="1" x14ac:dyDescent="0.2">
      <c r="A186" s="62"/>
      <c r="B186" s="368" t="s">
        <v>155</v>
      </c>
      <c r="C186" s="368"/>
      <c r="D186" s="368"/>
      <c r="E186" s="368"/>
      <c r="F186" s="368"/>
      <c r="G186" s="368"/>
      <c r="H186" s="368"/>
      <c r="I186" s="368"/>
      <c r="J186" s="368"/>
      <c r="K186" s="368"/>
      <c r="L186" s="368"/>
      <c r="M186" s="369"/>
      <c r="N186" s="123">
        <v>804</v>
      </c>
      <c r="O186" s="168">
        <v>10</v>
      </c>
      <c r="P186" s="168">
        <v>6</v>
      </c>
      <c r="Q186" s="64" t="s">
        <v>453</v>
      </c>
      <c r="R186" s="65">
        <v>0</v>
      </c>
      <c r="S186" s="370"/>
      <c r="T186" s="371"/>
      <c r="U186" s="390">
        <v>3936.3130000000001</v>
      </c>
      <c r="V186" s="391">
        <f>+V187</f>
        <v>1373.2601900000002</v>
      </c>
      <c r="W186" s="246">
        <f t="shared" si="3"/>
        <v>34.88696630577904</v>
      </c>
    </row>
    <row r="187" spans="1:23" ht="21.75" customHeight="1" x14ac:dyDescent="0.2">
      <c r="A187" s="62"/>
      <c r="B187" s="368" t="s">
        <v>58</v>
      </c>
      <c r="C187" s="368"/>
      <c r="D187" s="368"/>
      <c r="E187" s="368"/>
      <c r="F187" s="368"/>
      <c r="G187" s="368"/>
      <c r="H187" s="368"/>
      <c r="I187" s="368"/>
      <c r="J187" s="368"/>
      <c r="K187" s="368"/>
      <c r="L187" s="368"/>
      <c r="M187" s="369"/>
      <c r="N187" s="123">
        <v>804</v>
      </c>
      <c r="O187" s="168">
        <v>10</v>
      </c>
      <c r="P187" s="168">
        <v>6</v>
      </c>
      <c r="Q187" s="64" t="s">
        <v>483</v>
      </c>
      <c r="R187" s="65">
        <v>0</v>
      </c>
      <c r="S187" s="370"/>
      <c r="T187" s="371"/>
      <c r="U187" s="390">
        <v>3936.3130000000001</v>
      </c>
      <c r="V187" s="391">
        <f>+V188</f>
        <v>1373.2601900000002</v>
      </c>
      <c r="W187" s="246">
        <f t="shared" si="3"/>
        <v>34.88696630577904</v>
      </c>
    </row>
    <row r="188" spans="1:23" ht="21.75" customHeight="1" x14ac:dyDescent="0.2">
      <c r="A188" s="62"/>
      <c r="B188" s="368" t="s">
        <v>59</v>
      </c>
      <c r="C188" s="368"/>
      <c r="D188" s="368"/>
      <c r="E188" s="368"/>
      <c r="F188" s="368"/>
      <c r="G188" s="368"/>
      <c r="H188" s="368"/>
      <c r="I188" s="368"/>
      <c r="J188" s="368"/>
      <c r="K188" s="368"/>
      <c r="L188" s="368"/>
      <c r="M188" s="369"/>
      <c r="N188" s="123">
        <v>804</v>
      </c>
      <c r="O188" s="168">
        <v>10</v>
      </c>
      <c r="P188" s="168">
        <v>6</v>
      </c>
      <c r="Q188" s="64" t="s">
        <v>484</v>
      </c>
      <c r="R188" s="65">
        <v>0</v>
      </c>
      <c r="S188" s="370"/>
      <c r="T188" s="371"/>
      <c r="U188" s="390">
        <v>3936.3130000000001</v>
      </c>
      <c r="V188" s="391">
        <f>+V189+V193+V197</f>
        <v>1373.2601900000002</v>
      </c>
      <c r="W188" s="246">
        <f t="shared" si="3"/>
        <v>34.88696630577904</v>
      </c>
    </row>
    <row r="189" spans="1:23" ht="53.25" customHeight="1" x14ac:dyDescent="0.2">
      <c r="A189" s="62"/>
      <c r="B189" s="368" t="s">
        <v>17</v>
      </c>
      <c r="C189" s="368"/>
      <c r="D189" s="368"/>
      <c r="E189" s="368"/>
      <c r="F189" s="368"/>
      <c r="G189" s="368"/>
      <c r="H189" s="368"/>
      <c r="I189" s="368"/>
      <c r="J189" s="368"/>
      <c r="K189" s="368"/>
      <c r="L189" s="368"/>
      <c r="M189" s="369"/>
      <c r="N189" s="123">
        <v>804</v>
      </c>
      <c r="O189" s="168">
        <v>10</v>
      </c>
      <c r="P189" s="168">
        <v>6</v>
      </c>
      <c r="Q189" s="64" t="s">
        <v>484</v>
      </c>
      <c r="R189" s="65" t="s">
        <v>18</v>
      </c>
      <c r="S189" s="370"/>
      <c r="T189" s="371"/>
      <c r="U189" s="390">
        <v>3690.3130000000001</v>
      </c>
      <c r="V189" s="391">
        <f>+V190</f>
        <v>1342.6660900000002</v>
      </c>
      <c r="W189" s="246">
        <f t="shared" si="3"/>
        <v>36.383528714231019</v>
      </c>
    </row>
    <row r="190" spans="1:23" ht="21.75" customHeight="1" x14ac:dyDescent="0.2">
      <c r="A190" s="62"/>
      <c r="B190" s="368" t="s">
        <v>37</v>
      </c>
      <c r="C190" s="368"/>
      <c r="D190" s="368"/>
      <c r="E190" s="368"/>
      <c r="F190" s="368"/>
      <c r="G190" s="368"/>
      <c r="H190" s="368"/>
      <c r="I190" s="368"/>
      <c r="J190" s="368"/>
      <c r="K190" s="368"/>
      <c r="L190" s="368"/>
      <c r="M190" s="369"/>
      <c r="N190" s="123">
        <v>804</v>
      </c>
      <c r="O190" s="168">
        <v>10</v>
      </c>
      <c r="P190" s="168">
        <v>6</v>
      </c>
      <c r="Q190" s="64" t="s">
        <v>484</v>
      </c>
      <c r="R190" s="65" t="s">
        <v>38</v>
      </c>
      <c r="S190" s="370"/>
      <c r="T190" s="371"/>
      <c r="U190" s="390">
        <v>3690.3130000000001</v>
      </c>
      <c r="V190" s="391">
        <f>+V191+V192</f>
        <v>1342.6660900000002</v>
      </c>
      <c r="W190" s="246">
        <f t="shared" si="3"/>
        <v>36.383528714231019</v>
      </c>
    </row>
    <row r="191" spans="1:23" ht="21.75" customHeight="1" x14ac:dyDescent="0.2">
      <c r="A191" s="62"/>
      <c r="B191" s="368" t="s">
        <v>317</v>
      </c>
      <c r="C191" s="368"/>
      <c r="D191" s="368"/>
      <c r="E191" s="368"/>
      <c r="F191" s="368"/>
      <c r="G191" s="368"/>
      <c r="H191" s="368"/>
      <c r="I191" s="368"/>
      <c r="J191" s="368"/>
      <c r="K191" s="368"/>
      <c r="L191" s="368"/>
      <c r="M191" s="369"/>
      <c r="N191" s="123">
        <v>804</v>
      </c>
      <c r="O191" s="168">
        <v>10</v>
      </c>
      <c r="P191" s="168">
        <v>6</v>
      </c>
      <c r="Q191" s="64" t="s">
        <v>484</v>
      </c>
      <c r="R191" s="65" t="s">
        <v>39</v>
      </c>
      <c r="S191" s="370"/>
      <c r="T191" s="371"/>
      <c r="U191" s="390">
        <v>2834.3420000000001</v>
      </c>
      <c r="V191" s="391">
        <v>1033.9985300000001</v>
      </c>
      <c r="W191" s="246">
        <f t="shared" si="3"/>
        <v>36.481078500759608</v>
      </c>
    </row>
    <row r="192" spans="1:23" ht="32.25" customHeight="1" x14ac:dyDescent="0.2">
      <c r="A192" s="62"/>
      <c r="B192" s="368" t="s">
        <v>318</v>
      </c>
      <c r="C192" s="368"/>
      <c r="D192" s="368"/>
      <c r="E192" s="368"/>
      <c r="F192" s="368"/>
      <c r="G192" s="368"/>
      <c r="H192" s="368"/>
      <c r="I192" s="368"/>
      <c r="J192" s="368"/>
      <c r="K192" s="368"/>
      <c r="L192" s="368"/>
      <c r="M192" s="369"/>
      <c r="N192" s="123">
        <v>804</v>
      </c>
      <c r="O192" s="168">
        <v>10</v>
      </c>
      <c r="P192" s="168">
        <v>6</v>
      </c>
      <c r="Q192" s="64" t="s">
        <v>484</v>
      </c>
      <c r="R192" s="65" t="s">
        <v>41</v>
      </c>
      <c r="S192" s="370"/>
      <c r="T192" s="371"/>
      <c r="U192" s="390">
        <v>855.971</v>
      </c>
      <c r="V192" s="391">
        <v>308.66755999999998</v>
      </c>
      <c r="W192" s="246">
        <f t="shared" si="3"/>
        <v>36.060516068885505</v>
      </c>
    </row>
    <row r="193" spans="1:23" ht="21.75" customHeight="1" x14ac:dyDescent="0.2">
      <c r="A193" s="62"/>
      <c r="B193" s="368" t="s">
        <v>329</v>
      </c>
      <c r="C193" s="368"/>
      <c r="D193" s="368"/>
      <c r="E193" s="368"/>
      <c r="F193" s="368"/>
      <c r="G193" s="368"/>
      <c r="H193" s="368"/>
      <c r="I193" s="368"/>
      <c r="J193" s="368"/>
      <c r="K193" s="368"/>
      <c r="L193" s="368"/>
      <c r="M193" s="369"/>
      <c r="N193" s="123">
        <v>804</v>
      </c>
      <c r="O193" s="168">
        <v>10</v>
      </c>
      <c r="P193" s="168">
        <v>6</v>
      </c>
      <c r="Q193" s="64" t="s">
        <v>484</v>
      </c>
      <c r="R193" s="65" t="s">
        <v>24</v>
      </c>
      <c r="S193" s="370"/>
      <c r="T193" s="371"/>
      <c r="U193" s="390">
        <v>206</v>
      </c>
      <c r="V193" s="391">
        <f>+V194</f>
        <v>30.594099999999997</v>
      </c>
      <c r="W193" s="246">
        <f t="shared" si="3"/>
        <v>14.85150485436893</v>
      </c>
    </row>
    <row r="194" spans="1:23" ht="21.75" customHeight="1" x14ac:dyDescent="0.2">
      <c r="A194" s="62"/>
      <c r="B194" s="368" t="s">
        <v>330</v>
      </c>
      <c r="C194" s="368"/>
      <c r="D194" s="368"/>
      <c r="E194" s="368"/>
      <c r="F194" s="368"/>
      <c r="G194" s="368"/>
      <c r="H194" s="368"/>
      <c r="I194" s="368"/>
      <c r="J194" s="368"/>
      <c r="K194" s="368"/>
      <c r="L194" s="368"/>
      <c r="M194" s="369"/>
      <c r="N194" s="123">
        <v>804</v>
      </c>
      <c r="O194" s="168">
        <v>10</v>
      </c>
      <c r="P194" s="168">
        <v>6</v>
      </c>
      <c r="Q194" s="64" t="s">
        <v>484</v>
      </c>
      <c r="R194" s="65" t="s">
        <v>26</v>
      </c>
      <c r="S194" s="370"/>
      <c r="T194" s="371"/>
      <c r="U194" s="390">
        <v>206</v>
      </c>
      <c r="V194" s="391">
        <f>+V195+V196</f>
        <v>30.594099999999997</v>
      </c>
      <c r="W194" s="246">
        <f t="shared" si="3"/>
        <v>14.85150485436893</v>
      </c>
    </row>
    <row r="195" spans="1:23" ht="21.75" customHeight="1" x14ac:dyDescent="0.2">
      <c r="A195" s="62"/>
      <c r="B195" s="368" t="s">
        <v>331</v>
      </c>
      <c r="C195" s="368"/>
      <c r="D195" s="368"/>
      <c r="E195" s="368"/>
      <c r="F195" s="368"/>
      <c r="G195" s="368"/>
      <c r="H195" s="368"/>
      <c r="I195" s="368"/>
      <c r="J195" s="368"/>
      <c r="K195" s="368"/>
      <c r="L195" s="368"/>
      <c r="M195" s="369"/>
      <c r="N195" s="123">
        <v>804</v>
      </c>
      <c r="O195" s="168">
        <v>10</v>
      </c>
      <c r="P195" s="168">
        <v>6</v>
      </c>
      <c r="Q195" s="64" t="s">
        <v>484</v>
      </c>
      <c r="R195" s="65" t="s">
        <v>27</v>
      </c>
      <c r="S195" s="370"/>
      <c r="T195" s="371"/>
      <c r="U195" s="390">
        <v>158</v>
      </c>
      <c r="V195" s="391">
        <v>15.594099999999999</v>
      </c>
      <c r="W195" s="246">
        <f t="shared" si="3"/>
        <v>9.8696835443037969</v>
      </c>
    </row>
    <row r="196" spans="1:23" ht="12" customHeight="1" x14ac:dyDescent="0.2">
      <c r="A196" s="62"/>
      <c r="B196" s="368" t="s">
        <v>332</v>
      </c>
      <c r="C196" s="368"/>
      <c r="D196" s="368"/>
      <c r="E196" s="368"/>
      <c r="F196" s="368"/>
      <c r="G196" s="368"/>
      <c r="H196" s="368"/>
      <c r="I196" s="368"/>
      <c r="J196" s="368"/>
      <c r="K196" s="368"/>
      <c r="L196" s="368"/>
      <c r="M196" s="369"/>
      <c r="N196" s="123">
        <v>804</v>
      </c>
      <c r="O196" s="168">
        <v>10</v>
      </c>
      <c r="P196" s="168">
        <v>6</v>
      </c>
      <c r="Q196" s="64" t="s">
        <v>484</v>
      </c>
      <c r="R196" s="65" t="s">
        <v>28</v>
      </c>
      <c r="S196" s="370"/>
      <c r="T196" s="371"/>
      <c r="U196" s="390">
        <v>48</v>
      </c>
      <c r="V196" s="391">
        <v>15</v>
      </c>
      <c r="W196" s="246">
        <f t="shared" si="3"/>
        <v>31.25</v>
      </c>
    </row>
    <row r="197" spans="1:23" ht="12" customHeight="1" x14ac:dyDescent="0.2">
      <c r="A197" s="62"/>
      <c r="B197" s="368" t="s">
        <v>29</v>
      </c>
      <c r="C197" s="368"/>
      <c r="D197" s="368"/>
      <c r="E197" s="368"/>
      <c r="F197" s="368"/>
      <c r="G197" s="368"/>
      <c r="H197" s="368"/>
      <c r="I197" s="368"/>
      <c r="J197" s="368"/>
      <c r="K197" s="368"/>
      <c r="L197" s="368"/>
      <c r="M197" s="369"/>
      <c r="N197" s="123">
        <v>804</v>
      </c>
      <c r="O197" s="168">
        <v>10</v>
      </c>
      <c r="P197" s="168">
        <v>6</v>
      </c>
      <c r="Q197" s="64" t="s">
        <v>484</v>
      </c>
      <c r="R197" s="65" t="s">
        <v>30</v>
      </c>
      <c r="S197" s="370"/>
      <c r="T197" s="371"/>
      <c r="U197" s="390">
        <v>40</v>
      </c>
      <c r="V197" s="391">
        <f>+V198</f>
        <v>0</v>
      </c>
      <c r="W197" s="246">
        <f t="shared" si="3"/>
        <v>0</v>
      </c>
    </row>
    <row r="198" spans="1:23" ht="12" customHeight="1" x14ac:dyDescent="0.2">
      <c r="A198" s="62"/>
      <c r="B198" s="368" t="s">
        <v>333</v>
      </c>
      <c r="C198" s="368"/>
      <c r="D198" s="368"/>
      <c r="E198" s="368"/>
      <c r="F198" s="368"/>
      <c r="G198" s="368"/>
      <c r="H198" s="368"/>
      <c r="I198" s="368"/>
      <c r="J198" s="368"/>
      <c r="K198" s="368"/>
      <c r="L198" s="368"/>
      <c r="M198" s="369"/>
      <c r="N198" s="123">
        <v>804</v>
      </c>
      <c r="O198" s="168">
        <v>10</v>
      </c>
      <c r="P198" s="168">
        <v>6</v>
      </c>
      <c r="Q198" s="64" t="s">
        <v>484</v>
      </c>
      <c r="R198" s="65" t="s">
        <v>31</v>
      </c>
      <c r="S198" s="370"/>
      <c r="T198" s="371"/>
      <c r="U198" s="390">
        <v>40</v>
      </c>
      <c r="V198" s="391">
        <f>+V199+V200</f>
        <v>0</v>
      </c>
      <c r="W198" s="246">
        <f t="shared" si="3"/>
        <v>0</v>
      </c>
    </row>
    <row r="199" spans="1:23" ht="21.75" customHeight="1" x14ac:dyDescent="0.2">
      <c r="A199" s="62"/>
      <c r="B199" s="368" t="s">
        <v>32</v>
      </c>
      <c r="C199" s="368"/>
      <c r="D199" s="368"/>
      <c r="E199" s="368"/>
      <c r="F199" s="368"/>
      <c r="G199" s="368"/>
      <c r="H199" s="368"/>
      <c r="I199" s="368"/>
      <c r="J199" s="368"/>
      <c r="K199" s="368"/>
      <c r="L199" s="368"/>
      <c r="M199" s="369"/>
      <c r="N199" s="123">
        <v>804</v>
      </c>
      <c r="O199" s="168">
        <v>10</v>
      </c>
      <c r="P199" s="168">
        <v>6</v>
      </c>
      <c r="Q199" s="64" t="s">
        <v>484</v>
      </c>
      <c r="R199" s="65" t="s">
        <v>33</v>
      </c>
      <c r="S199" s="370"/>
      <c r="T199" s="371"/>
      <c r="U199" s="390">
        <v>35</v>
      </c>
      <c r="V199" s="391"/>
      <c r="W199" s="246">
        <f t="shared" si="3"/>
        <v>0</v>
      </c>
    </row>
    <row r="200" spans="1:23" ht="12" customHeight="1" x14ac:dyDescent="0.2">
      <c r="A200" s="62"/>
      <c r="B200" s="368" t="s">
        <v>334</v>
      </c>
      <c r="C200" s="368"/>
      <c r="D200" s="368"/>
      <c r="E200" s="368"/>
      <c r="F200" s="368"/>
      <c r="G200" s="368"/>
      <c r="H200" s="368"/>
      <c r="I200" s="368"/>
      <c r="J200" s="368"/>
      <c r="K200" s="368"/>
      <c r="L200" s="368"/>
      <c r="M200" s="369"/>
      <c r="N200" s="123">
        <v>804</v>
      </c>
      <c r="O200" s="168">
        <v>10</v>
      </c>
      <c r="P200" s="168">
        <v>6</v>
      </c>
      <c r="Q200" s="64" t="s">
        <v>484</v>
      </c>
      <c r="R200" s="65" t="s">
        <v>34</v>
      </c>
      <c r="S200" s="370"/>
      <c r="T200" s="371"/>
      <c r="U200" s="390">
        <v>5</v>
      </c>
      <c r="V200" s="391"/>
      <c r="W200" s="246">
        <f t="shared" si="3"/>
        <v>0</v>
      </c>
    </row>
    <row r="201" spans="1:23" ht="21.75" customHeight="1" x14ac:dyDescent="0.2">
      <c r="A201" s="62"/>
      <c r="B201" s="368" t="s">
        <v>155</v>
      </c>
      <c r="C201" s="368"/>
      <c r="D201" s="368"/>
      <c r="E201" s="368"/>
      <c r="F201" s="368"/>
      <c r="G201" s="368"/>
      <c r="H201" s="368"/>
      <c r="I201" s="368"/>
      <c r="J201" s="368"/>
      <c r="K201" s="368"/>
      <c r="L201" s="368"/>
      <c r="M201" s="369"/>
      <c r="N201" s="123">
        <v>804</v>
      </c>
      <c r="O201" s="168">
        <v>10</v>
      </c>
      <c r="P201" s="168">
        <v>6</v>
      </c>
      <c r="Q201" s="64" t="s">
        <v>453</v>
      </c>
      <c r="R201" s="65">
        <v>0</v>
      </c>
      <c r="S201" s="370"/>
      <c r="T201" s="371"/>
      <c r="U201" s="390">
        <v>462</v>
      </c>
      <c r="V201" s="391">
        <f>+V202</f>
        <v>101.89671</v>
      </c>
      <c r="W201" s="246">
        <f t="shared" si="3"/>
        <v>22.055564935064933</v>
      </c>
    </row>
    <row r="202" spans="1:23" ht="21.75" customHeight="1" x14ac:dyDescent="0.2">
      <c r="A202" s="62"/>
      <c r="B202" s="368" t="s">
        <v>58</v>
      </c>
      <c r="C202" s="368"/>
      <c r="D202" s="368"/>
      <c r="E202" s="368"/>
      <c r="F202" s="368"/>
      <c r="G202" s="368"/>
      <c r="H202" s="368"/>
      <c r="I202" s="368"/>
      <c r="J202" s="368"/>
      <c r="K202" s="368"/>
      <c r="L202" s="368"/>
      <c r="M202" s="369"/>
      <c r="N202" s="123">
        <v>804</v>
      </c>
      <c r="O202" s="168">
        <v>10</v>
      </c>
      <c r="P202" s="168">
        <v>6</v>
      </c>
      <c r="Q202" s="64" t="s">
        <v>483</v>
      </c>
      <c r="R202" s="65">
        <v>0</v>
      </c>
      <c r="S202" s="370"/>
      <c r="T202" s="371"/>
      <c r="U202" s="390">
        <v>462</v>
      </c>
      <c r="V202" s="391">
        <f>+V203</f>
        <v>101.89671</v>
      </c>
      <c r="W202" s="246">
        <f t="shared" si="3"/>
        <v>22.055564935064933</v>
      </c>
    </row>
    <row r="203" spans="1:23" ht="32.25" customHeight="1" x14ac:dyDescent="0.2">
      <c r="A203" s="62"/>
      <c r="B203" s="368" t="s">
        <v>60</v>
      </c>
      <c r="C203" s="368"/>
      <c r="D203" s="368"/>
      <c r="E203" s="368"/>
      <c r="F203" s="368"/>
      <c r="G203" s="368"/>
      <c r="H203" s="368"/>
      <c r="I203" s="368"/>
      <c r="J203" s="368"/>
      <c r="K203" s="368"/>
      <c r="L203" s="368"/>
      <c r="M203" s="369"/>
      <c r="N203" s="123">
        <v>804</v>
      </c>
      <c r="O203" s="168">
        <v>10</v>
      </c>
      <c r="P203" s="168">
        <v>6</v>
      </c>
      <c r="Q203" s="64" t="s">
        <v>485</v>
      </c>
      <c r="R203" s="65">
        <v>0</v>
      </c>
      <c r="S203" s="370"/>
      <c r="T203" s="371"/>
      <c r="U203" s="390">
        <v>462</v>
      </c>
      <c r="V203" s="391">
        <f>+V204</f>
        <v>101.89671</v>
      </c>
      <c r="W203" s="246">
        <f t="shared" si="3"/>
        <v>22.055564935064933</v>
      </c>
    </row>
    <row r="204" spans="1:23" ht="21.75" customHeight="1" x14ac:dyDescent="0.2">
      <c r="A204" s="62"/>
      <c r="B204" s="368" t="s">
        <v>329</v>
      </c>
      <c r="C204" s="368"/>
      <c r="D204" s="368"/>
      <c r="E204" s="368"/>
      <c r="F204" s="368"/>
      <c r="G204" s="368"/>
      <c r="H204" s="368"/>
      <c r="I204" s="368"/>
      <c r="J204" s="368"/>
      <c r="K204" s="368"/>
      <c r="L204" s="368"/>
      <c r="M204" s="369"/>
      <c r="N204" s="123">
        <v>804</v>
      </c>
      <c r="O204" s="168">
        <v>10</v>
      </c>
      <c r="P204" s="168">
        <v>6</v>
      </c>
      <c r="Q204" s="64" t="s">
        <v>485</v>
      </c>
      <c r="R204" s="65" t="s">
        <v>24</v>
      </c>
      <c r="S204" s="370"/>
      <c r="T204" s="371"/>
      <c r="U204" s="390">
        <v>462</v>
      </c>
      <c r="V204" s="391">
        <f>+V205</f>
        <v>101.89671</v>
      </c>
      <c r="W204" s="246">
        <f t="shared" si="3"/>
        <v>22.055564935064933</v>
      </c>
    </row>
    <row r="205" spans="1:23" ht="21.75" customHeight="1" x14ac:dyDescent="0.2">
      <c r="A205" s="62"/>
      <c r="B205" s="368" t="s">
        <v>330</v>
      </c>
      <c r="C205" s="368"/>
      <c r="D205" s="368"/>
      <c r="E205" s="368"/>
      <c r="F205" s="368"/>
      <c r="G205" s="368"/>
      <c r="H205" s="368"/>
      <c r="I205" s="368"/>
      <c r="J205" s="368"/>
      <c r="K205" s="368"/>
      <c r="L205" s="368"/>
      <c r="M205" s="369"/>
      <c r="N205" s="123">
        <v>804</v>
      </c>
      <c r="O205" s="168">
        <v>10</v>
      </c>
      <c r="P205" s="168">
        <v>6</v>
      </c>
      <c r="Q205" s="64" t="s">
        <v>485</v>
      </c>
      <c r="R205" s="65" t="s">
        <v>26</v>
      </c>
      <c r="S205" s="370"/>
      <c r="T205" s="371"/>
      <c r="U205" s="390">
        <v>462</v>
      </c>
      <c r="V205" s="391">
        <f>+V206+V207</f>
        <v>101.89671</v>
      </c>
      <c r="W205" s="246">
        <f t="shared" si="3"/>
        <v>22.055564935064933</v>
      </c>
    </row>
    <row r="206" spans="1:23" ht="21.75" customHeight="1" x14ac:dyDescent="0.2">
      <c r="A206" s="62"/>
      <c r="B206" s="368" t="s">
        <v>331</v>
      </c>
      <c r="C206" s="368"/>
      <c r="D206" s="368"/>
      <c r="E206" s="368"/>
      <c r="F206" s="368"/>
      <c r="G206" s="368"/>
      <c r="H206" s="368"/>
      <c r="I206" s="368"/>
      <c r="J206" s="368"/>
      <c r="K206" s="368"/>
      <c r="L206" s="368"/>
      <c r="M206" s="369"/>
      <c r="N206" s="123">
        <v>804</v>
      </c>
      <c r="O206" s="168">
        <v>10</v>
      </c>
      <c r="P206" s="168">
        <v>6</v>
      </c>
      <c r="Q206" s="64" t="s">
        <v>485</v>
      </c>
      <c r="R206" s="65" t="s">
        <v>27</v>
      </c>
      <c r="S206" s="370"/>
      <c r="T206" s="371"/>
      <c r="U206" s="390">
        <v>38</v>
      </c>
      <c r="V206" s="391"/>
      <c r="W206" s="246">
        <f t="shared" si="3"/>
        <v>0</v>
      </c>
    </row>
    <row r="207" spans="1:23" ht="12" customHeight="1" x14ac:dyDescent="0.2">
      <c r="A207" s="62"/>
      <c r="B207" s="368" t="s">
        <v>332</v>
      </c>
      <c r="C207" s="368"/>
      <c r="D207" s="368"/>
      <c r="E207" s="368"/>
      <c r="F207" s="368"/>
      <c r="G207" s="368"/>
      <c r="H207" s="368"/>
      <c r="I207" s="368"/>
      <c r="J207" s="368"/>
      <c r="K207" s="368"/>
      <c r="L207" s="368"/>
      <c r="M207" s="369"/>
      <c r="N207" s="123">
        <v>804</v>
      </c>
      <c r="O207" s="168">
        <v>10</v>
      </c>
      <c r="P207" s="168">
        <v>6</v>
      </c>
      <c r="Q207" s="64" t="s">
        <v>485</v>
      </c>
      <c r="R207" s="65" t="s">
        <v>28</v>
      </c>
      <c r="S207" s="370"/>
      <c r="T207" s="371"/>
      <c r="U207" s="390">
        <v>424</v>
      </c>
      <c r="V207" s="391">
        <v>101.89671</v>
      </c>
      <c r="W207" s="246">
        <f t="shared" si="3"/>
        <v>24.032242924528301</v>
      </c>
    </row>
    <row r="208" spans="1:23" ht="21.75" customHeight="1" x14ac:dyDescent="0.2">
      <c r="A208" s="62"/>
      <c r="B208" s="368" t="s">
        <v>504</v>
      </c>
      <c r="C208" s="368"/>
      <c r="D208" s="368"/>
      <c r="E208" s="368"/>
      <c r="F208" s="368"/>
      <c r="G208" s="368"/>
      <c r="H208" s="368"/>
      <c r="I208" s="368"/>
      <c r="J208" s="368"/>
      <c r="K208" s="368"/>
      <c r="L208" s="368"/>
      <c r="M208" s="369"/>
      <c r="N208" s="123">
        <v>805</v>
      </c>
      <c r="O208" s="168">
        <v>0</v>
      </c>
      <c r="P208" s="168">
        <v>0</v>
      </c>
      <c r="Q208" s="64">
        <v>0</v>
      </c>
      <c r="R208" s="65">
        <v>0</v>
      </c>
      <c r="S208" s="370"/>
      <c r="T208" s="371"/>
      <c r="U208" s="390">
        <v>4245.3909999999996</v>
      </c>
      <c r="V208" s="391">
        <f>+V209</f>
        <v>687.25207999999986</v>
      </c>
      <c r="W208" s="246">
        <f t="shared" si="3"/>
        <v>16.188192795433917</v>
      </c>
    </row>
    <row r="209" spans="1:23" ht="12" customHeight="1" x14ac:dyDescent="0.2">
      <c r="A209" s="62"/>
      <c r="B209" s="368" t="s">
        <v>395</v>
      </c>
      <c r="C209" s="368"/>
      <c r="D209" s="368"/>
      <c r="E209" s="368"/>
      <c r="F209" s="368"/>
      <c r="G209" s="368"/>
      <c r="H209" s="368"/>
      <c r="I209" s="368"/>
      <c r="J209" s="368"/>
      <c r="K209" s="368"/>
      <c r="L209" s="368"/>
      <c r="M209" s="369"/>
      <c r="N209" s="123">
        <v>805</v>
      </c>
      <c r="O209" s="168">
        <v>4</v>
      </c>
      <c r="P209" s="168">
        <v>0</v>
      </c>
      <c r="Q209" s="64">
        <v>0</v>
      </c>
      <c r="R209" s="65">
        <v>0</v>
      </c>
      <c r="S209" s="370"/>
      <c r="T209" s="371"/>
      <c r="U209" s="390">
        <v>4245.3909999999996</v>
      </c>
      <c r="V209" s="391">
        <f>+V210+V239</f>
        <v>687.25207999999986</v>
      </c>
      <c r="W209" s="246">
        <f t="shared" si="3"/>
        <v>16.188192795433917</v>
      </c>
    </row>
    <row r="210" spans="1:23" ht="12" customHeight="1" x14ac:dyDescent="0.2">
      <c r="A210" s="62"/>
      <c r="B210" s="368" t="s">
        <v>62</v>
      </c>
      <c r="C210" s="368"/>
      <c r="D210" s="368"/>
      <c r="E210" s="368"/>
      <c r="F210" s="368"/>
      <c r="G210" s="368"/>
      <c r="H210" s="368"/>
      <c r="I210" s="368"/>
      <c r="J210" s="368"/>
      <c r="K210" s="368"/>
      <c r="L210" s="368"/>
      <c r="M210" s="369"/>
      <c r="N210" s="123">
        <v>805</v>
      </c>
      <c r="O210" s="168">
        <v>4</v>
      </c>
      <c r="P210" s="168">
        <v>5</v>
      </c>
      <c r="Q210" s="64">
        <v>0</v>
      </c>
      <c r="R210" s="65">
        <v>0</v>
      </c>
      <c r="S210" s="370"/>
      <c r="T210" s="371"/>
      <c r="U210" s="390">
        <v>3837.8679999999999</v>
      </c>
      <c r="V210" s="391">
        <f>+V211+V220</f>
        <v>591.2811099999999</v>
      </c>
      <c r="W210" s="246">
        <f t="shared" si="3"/>
        <v>15.406499389765358</v>
      </c>
    </row>
    <row r="211" spans="1:23" ht="21.75" customHeight="1" x14ac:dyDescent="0.2">
      <c r="A211" s="62"/>
      <c r="B211" s="368" t="s">
        <v>64</v>
      </c>
      <c r="C211" s="368"/>
      <c r="D211" s="368"/>
      <c r="E211" s="368"/>
      <c r="F211" s="368"/>
      <c r="G211" s="368"/>
      <c r="H211" s="368"/>
      <c r="I211" s="368"/>
      <c r="J211" s="368"/>
      <c r="K211" s="368"/>
      <c r="L211" s="368"/>
      <c r="M211" s="369"/>
      <c r="N211" s="123">
        <v>805</v>
      </c>
      <c r="O211" s="168">
        <v>4</v>
      </c>
      <c r="P211" s="168">
        <v>5</v>
      </c>
      <c r="Q211" s="64" t="s">
        <v>396</v>
      </c>
      <c r="R211" s="65">
        <v>0</v>
      </c>
      <c r="S211" s="370"/>
      <c r="T211" s="371"/>
      <c r="U211" s="390">
        <v>785</v>
      </c>
      <c r="V211" s="391">
        <f>+V212</f>
        <v>25</v>
      </c>
      <c r="W211" s="246">
        <f t="shared" ref="W211:W274" si="4">V211/U211*100</f>
        <v>3.1847133757961785</v>
      </c>
    </row>
    <row r="212" spans="1:23" ht="32.25" customHeight="1" x14ac:dyDescent="0.2">
      <c r="A212" s="62"/>
      <c r="B212" s="368" t="s">
        <v>67</v>
      </c>
      <c r="C212" s="368"/>
      <c r="D212" s="368"/>
      <c r="E212" s="368"/>
      <c r="F212" s="368"/>
      <c r="G212" s="368"/>
      <c r="H212" s="368"/>
      <c r="I212" s="368"/>
      <c r="J212" s="368"/>
      <c r="K212" s="368"/>
      <c r="L212" s="368"/>
      <c r="M212" s="369"/>
      <c r="N212" s="123">
        <v>805</v>
      </c>
      <c r="O212" s="168">
        <v>4</v>
      </c>
      <c r="P212" s="168">
        <v>5</v>
      </c>
      <c r="Q212" s="64" t="s">
        <v>397</v>
      </c>
      <c r="R212" s="65">
        <v>0</v>
      </c>
      <c r="S212" s="370"/>
      <c r="T212" s="371"/>
      <c r="U212" s="390">
        <v>785</v>
      </c>
      <c r="V212" s="391">
        <f>+V213</f>
        <v>25</v>
      </c>
      <c r="W212" s="246">
        <f t="shared" si="4"/>
        <v>3.1847133757961785</v>
      </c>
    </row>
    <row r="213" spans="1:23" ht="12" customHeight="1" x14ac:dyDescent="0.2">
      <c r="A213" s="62"/>
      <c r="B213" s="368" t="s">
        <v>398</v>
      </c>
      <c r="C213" s="368"/>
      <c r="D213" s="368"/>
      <c r="E213" s="368"/>
      <c r="F213" s="368"/>
      <c r="G213" s="368"/>
      <c r="H213" s="368"/>
      <c r="I213" s="368"/>
      <c r="J213" s="368"/>
      <c r="K213" s="368"/>
      <c r="L213" s="368"/>
      <c r="M213" s="369"/>
      <c r="N213" s="123">
        <v>805</v>
      </c>
      <c r="O213" s="168">
        <v>4</v>
      </c>
      <c r="P213" s="168">
        <v>5</v>
      </c>
      <c r="Q213" s="64" t="s">
        <v>399</v>
      </c>
      <c r="R213" s="65">
        <v>0</v>
      </c>
      <c r="S213" s="370"/>
      <c r="T213" s="371"/>
      <c r="U213" s="390">
        <v>785</v>
      </c>
      <c r="V213" s="391">
        <f>+V214+V217</f>
        <v>25</v>
      </c>
      <c r="W213" s="246">
        <f t="shared" si="4"/>
        <v>3.1847133757961785</v>
      </c>
    </row>
    <row r="214" spans="1:23" ht="21.75" customHeight="1" x14ac:dyDescent="0.2">
      <c r="A214" s="62"/>
      <c r="B214" s="368" t="s">
        <v>329</v>
      </c>
      <c r="C214" s="368"/>
      <c r="D214" s="368"/>
      <c r="E214" s="368"/>
      <c r="F214" s="368"/>
      <c r="G214" s="368"/>
      <c r="H214" s="368"/>
      <c r="I214" s="368"/>
      <c r="J214" s="368"/>
      <c r="K214" s="368"/>
      <c r="L214" s="368"/>
      <c r="M214" s="369"/>
      <c r="N214" s="123">
        <v>805</v>
      </c>
      <c r="O214" s="168">
        <v>4</v>
      </c>
      <c r="P214" s="168">
        <v>5</v>
      </c>
      <c r="Q214" s="64" t="s">
        <v>399</v>
      </c>
      <c r="R214" s="65" t="s">
        <v>24</v>
      </c>
      <c r="S214" s="370"/>
      <c r="T214" s="371"/>
      <c r="U214" s="390">
        <v>575</v>
      </c>
      <c r="V214" s="391">
        <f>+V215</f>
        <v>25</v>
      </c>
      <c r="W214" s="246">
        <f t="shared" si="4"/>
        <v>4.3478260869565215</v>
      </c>
    </row>
    <row r="215" spans="1:23" ht="21.75" customHeight="1" x14ac:dyDescent="0.2">
      <c r="A215" s="62"/>
      <c r="B215" s="368" t="s">
        <v>330</v>
      </c>
      <c r="C215" s="368"/>
      <c r="D215" s="368"/>
      <c r="E215" s="368"/>
      <c r="F215" s="368"/>
      <c r="G215" s="368"/>
      <c r="H215" s="368"/>
      <c r="I215" s="368"/>
      <c r="J215" s="368"/>
      <c r="K215" s="368"/>
      <c r="L215" s="368"/>
      <c r="M215" s="369"/>
      <c r="N215" s="123">
        <v>805</v>
      </c>
      <c r="O215" s="168">
        <v>4</v>
      </c>
      <c r="P215" s="168">
        <v>5</v>
      </c>
      <c r="Q215" s="64" t="s">
        <v>399</v>
      </c>
      <c r="R215" s="65" t="s">
        <v>26</v>
      </c>
      <c r="S215" s="370"/>
      <c r="T215" s="371"/>
      <c r="U215" s="390">
        <v>575</v>
      </c>
      <c r="V215" s="391">
        <f>+V216</f>
        <v>25</v>
      </c>
      <c r="W215" s="246">
        <f t="shared" si="4"/>
        <v>4.3478260869565215</v>
      </c>
    </row>
    <row r="216" spans="1:23" ht="12" customHeight="1" x14ac:dyDescent="0.2">
      <c r="A216" s="62"/>
      <c r="B216" s="368" t="s">
        <v>332</v>
      </c>
      <c r="C216" s="368"/>
      <c r="D216" s="368"/>
      <c r="E216" s="368"/>
      <c r="F216" s="368"/>
      <c r="G216" s="368"/>
      <c r="H216" s="368"/>
      <c r="I216" s="368"/>
      <c r="J216" s="368"/>
      <c r="K216" s="368"/>
      <c r="L216" s="368"/>
      <c r="M216" s="369"/>
      <c r="N216" s="123">
        <v>805</v>
      </c>
      <c r="O216" s="168">
        <v>4</v>
      </c>
      <c r="P216" s="168">
        <v>5</v>
      </c>
      <c r="Q216" s="64" t="s">
        <v>399</v>
      </c>
      <c r="R216" s="65" t="s">
        <v>28</v>
      </c>
      <c r="S216" s="370"/>
      <c r="T216" s="371"/>
      <c r="U216" s="390">
        <v>575</v>
      </c>
      <c r="V216" s="391">
        <v>25</v>
      </c>
      <c r="W216" s="246">
        <f t="shared" si="4"/>
        <v>4.3478260869565215</v>
      </c>
    </row>
    <row r="217" spans="1:23" ht="12" customHeight="1" x14ac:dyDescent="0.2">
      <c r="A217" s="62"/>
      <c r="B217" s="368" t="s">
        <v>29</v>
      </c>
      <c r="C217" s="368"/>
      <c r="D217" s="368"/>
      <c r="E217" s="368"/>
      <c r="F217" s="368"/>
      <c r="G217" s="368"/>
      <c r="H217" s="368"/>
      <c r="I217" s="368"/>
      <c r="J217" s="368"/>
      <c r="K217" s="368"/>
      <c r="L217" s="368"/>
      <c r="M217" s="369"/>
      <c r="N217" s="123">
        <v>805</v>
      </c>
      <c r="O217" s="168">
        <v>4</v>
      </c>
      <c r="P217" s="168">
        <v>5</v>
      </c>
      <c r="Q217" s="64" t="s">
        <v>399</v>
      </c>
      <c r="R217" s="65" t="s">
        <v>30</v>
      </c>
      <c r="S217" s="370"/>
      <c r="T217" s="371"/>
      <c r="U217" s="390">
        <v>210</v>
      </c>
      <c r="V217" s="391">
        <f>+V218</f>
        <v>0</v>
      </c>
      <c r="W217" s="246">
        <f t="shared" si="4"/>
        <v>0</v>
      </c>
    </row>
    <row r="218" spans="1:23" ht="42.75" customHeight="1" x14ac:dyDescent="0.2">
      <c r="A218" s="62"/>
      <c r="B218" s="368" t="s">
        <v>400</v>
      </c>
      <c r="C218" s="368"/>
      <c r="D218" s="368"/>
      <c r="E218" s="368"/>
      <c r="F218" s="368"/>
      <c r="G218" s="368"/>
      <c r="H218" s="368"/>
      <c r="I218" s="368"/>
      <c r="J218" s="368"/>
      <c r="K218" s="368"/>
      <c r="L218" s="368"/>
      <c r="M218" s="369"/>
      <c r="N218" s="123">
        <v>805</v>
      </c>
      <c r="O218" s="168">
        <v>4</v>
      </c>
      <c r="P218" s="168">
        <v>5</v>
      </c>
      <c r="Q218" s="64" t="s">
        <v>399</v>
      </c>
      <c r="R218" s="65" t="s">
        <v>66</v>
      </c>
      <c r="S218" s="370"/>
      <c r="T218" s="371"/>
      <c r="U218" s="390">
        <v>210</v>
      </c>
      <c r="V218" s="391">
        <f>+V219</f>
        <v>0</v>
      </c>
      <c r="W218" s="246">
        <f t="shared" si="4"/>
        <v>0</v>
      </c>
    </row>
    <row r="219" spans="1:23" ht="74.25" customHeight="1" x14ac:dyDescent="0.2">
      <c r="A219" s="62"/>
      <c r="B219" s="368" t="s">
        <v>537</v>
      </c>
      <c r="C219" s="368"/>
      <c r="D219" s="368"/>
      <c r="E219" s="368"/>
      <c r="F219" s="368"/>
      <c r="G219" s="368"/>
      <c r="H219" s="368"/>
      <c r="I219" s="368"/>
      <c r="J219" s="368"/>
      <c r="K219" s="368"/>
      <c r="L219" s="368"/>
      <c r="M219" s="369"/>
      <c r="N219" s="123">
        <v>805</v>
      </c>
      <c r="O219" s="168">
        <v>4</v>
      </c>
      <c r="P219" s="168">
        <v>5</v>
      </c>
      <c r="Q219" s="64" t="s">
        <v>399</v>
      </c>
      <c r="R219" s="65" t="s">
        <v>538</v>
      </c>
      <c r="S219" s="370"/>
      <c r="T219" s="371"/>
      <c r="U219" s="390">
        <v>210</v>
      </c>
      <c r="V219" s="391"/>
      <c r="W219" s="246">
        <f t="shared" si="4"/>
        <v>0</v>
      </c>
    </row>
    <row r="220" spans="1:23" ht="21.75" customHeight="1" x14ac:dyDescent="0.2">
      <c r="A220" s="62"/>
      <c r="B220" s="368" t="s">
        <v>59</v>
      </c>
      <c r="C220" s="368"/>
      <c r="D220" s="368"/>
      <c r="E220" s="368"/>
      <c r="F220" s="368"/>
      <c r="G220" s="368"/>
      <c r="H220" s="368"/>
      <c r="I220" s="368"/>
      <c r="J220" s="368"/>
      <c r="K220" s="368"/>
      <c r="L220" s="368"/>
      <c r="M220" s="369"/>
      <c r="N220" s="123">
        <v>805</v>
      </c>
      <c r="O220" s="168">
        <v>4</v>
      </c>
      <c r="P220" s="168">
        <v>5</v>
      </c>
      <c r="Q220" s="64" t="s">
        <v>345</v>
      </c>
      <c r="R220" s="65">
        <v>0</v>
      </c>
      <c r="S220" s="370"/>
      <c r="T220" s="371"/>
      <c r="U220" s="390">
        <v>3052.8679999999999</v>
      </c>
      <c r="V220" s="391">
        <f>+V221+V226+V235</f>
        <v>566.2811099999999</v>
      </c>
      <c r="W220" s="246">
        <f t="shared" si="4"/>
        <v>18.54915148640557</v>
      </c>
    </row>
    <row r="221" spans="1:23" ht="42.75" customHeight="1" x14ac:dyDescent="0.2">
      <c r="A221" s="62"/>
      <c r="B221" s="368" t="s">
        <v>346</v>
      </c>
      <c r="C221" s="368"/>
      <c r="D221" s="368"/>
      <c r="E221" s="368"/>
      <c r="F221" s="368"/>
      <c r="G221" s="368"/>
      <c r="H221" s="368"/>
      <c r="I221" s="368"/>
      <c r="J221" s="368"/>
      <c r="K221" s="368"/>
      <c r="L221" s="368"/>
      <c r="M221" s="369"/>
      <c r="N221" s="123">
        <v>805</v>
      </c>
      <c r="O221" s="168">
        <v>4</v>
      </c>
      <c r="P221" s="168">
        <v>5</v>
      </c>
      <c r="Q221" s="64" t="s">
        <v>347</v>
      </c>
      <c r="R221" s="65">
        <v>0</v>
      </c>
      <c r="S221" s="370"/>
      <c r="T221" s="371"/>
      <c r="U221" s="390">
        <v>2424.7179999999998</v>
      </c>
      <c r="V221" s="391">
        <f>+V222</f>
        <v>449.23069999999996</v>
      </c>
      <c r="W221" s="246">
        <f t="shared" si="4"/>
        <v>18.52713181491621</v>
      </c>
    </row>
    <row r="222" spans="1:23" ht="53.25" customHeight="1" x14ac:dyDescent="0.2">
      <c r="A222" s="62"/>
      <c r="B222" s="368" t="s">
        <v>17</v>
      </c>
      <c r="C222" s="368"/>
      <c r="D222" s="368"/>
      <c r="E222" s="368"/>
      <c r="F222" s="368"/>
      <c r="G222" s="368"/>
      <c r="H222" s="368"/>
      <c r="I222" s="368"/>
      <c r="J222" s="368"/>
      <c r="K222" s="368"/>
      <c r="L222" s="368"/>
      <c r="M222" s="369"/>
      <c r="N222" s="123">
        <v>805</v>
      </c>
      <c r="O222" s="168">
        <v>4</v>
      </c>
      <c r="P222" s="168">
        <v>5</v>
      </c>
      <c r="Q222" s="64" t="s">
        <v>347</v>
      </c>
      <c r="R222" s="65" t="s">
        <v>18</v>
      </c>
      <c r="S222" s="370"/>
      <c r="T222" s="371"/>
      <c r="U222" s="390">
        <v>2424.7179999999998</v>
      </c>
      <c r="V222" s="391">
        <f>+V223</f>
        <v>449.23069999999996</v>
      </c>
      <c r="W222" s="246">
        <f t="shared" si="4"/>
        <v>18.52713181491621</v>
      </c>
    </row>
    <row r="223" spans="1:23" ht="21.75" customHeight="1" x14ac:dyDescent="0.2">
      <c r="A223" s="62"/>
      <c r="B223" s="368" t="s">
        <v>37</v>
      </c>
      <c r="C223" s="368"/>
      <c r="D223" s="368"/>
      <c r="E223" s="368"/>
      <c r="F223" s="368"/>
      <c r="G223" s="368"/>
      <c r="H223" s="368"/>
      <c r="I223" s="368"/>
      <c r="J223" s="368"/>
      <c r="K223" s="368"/>
      <c r="L223" s="368"/>
      <c r="M223" s="369"/>
      <c r="N223" s="123">
        <v>805</v>
      </c>
      <c r="O223" s="168">
        <v>4</v>
      </c>
      <c r="P223" s="168">
        <v>5</v>
      </c>
      <c r="Q223" s="64" t="s">
        <v>347</v>
      </c>
      <c r="R223" s="65" t="s">
        <v>38</v>
      </c>
      <c r="S223" s="370"/>
      <c r="T223" s="371"/>
      <c r="U223" s="390">
        <v>2424.7179999999998</v>
      </c>
      <c r="V223" s="391">
        <f>+V224+V225</f>
        <v>449.23069999999996</v>
      </c>
      <c r="W223" s="246">
        <f t="shared" si="4"/>
        <v>18.52713181491621</v>
      </c>
    </row>
    <row r="224" spans="1:23" ht="21.75" customHeight="1" x14ac:dyDescent="0.2">
      <c r="A224" s="62"/>
      <c r="B224" s="368" t="s">
        <v>317</v>
      </c>
      <c r="C224" s="368"/>
      <c r="D224" s="368"/>
      <c r="E224" s="368"/>
      <c r="F224" s="368"/>
      <c r="G224" s="368"/>
      <c r="H224" s="368"/>
      <c r="I224" s="368"/>
      <c r="J224" s="368"/>
      <c r="K224" s="368"/>
      <c r="L224" s="368"/>
      <c r="M224" s="369"/>
      <c r="N224" s="123">
        <v>805</v>
      </c>
      <c r="O224" s="168">
        <v>4</v>
      </c>
      <c r="P224" s="168">
        <v>5</v>
      </c>
      <c r="Q224" s="64" t="s">
        <v>347</v>
      </c>
      <c r="R224" s="65" t="s">
        <v>39</v>
      </c>
      <c r="S224" s="370"/>
      <c r="T224" s="371"/>
      <c r="U224" s="390">
        <v>1862.3030000000001</v>
      </c>
      <c r="V224" s="391">
        <v>345.03125999999997</v>
      </c>
      <c r="W224" s="246">
        <f t="shared" si="4"/>
        <v>18.527127970045687</v>
      </c>
    </row>
    <row r="225" spans="1:23" ht="32.25" customHeight="1" x14ac:dyDescent="0.2">
      <c r="A225" s="62"/>
      <c r="B225" s="368" t="s">
        <v>318</v>
      </c>
      <c r="C225" s="368"/>
      <c r="D225" s="368"/>
      <c r="E225" s="368"/>
      <c r="F225" s="368"/>
      <c r="G225" s="368"/>
      <c r="H225" s="368"/>
      <c r="I225" s="368"/>
      <c r="J225" s="368"/>
      <c r="K225" s="368"/>
      <c r="L225" s="368"/>
      <c r="M225" s="369"/>
      <c r="N225" s="123">
        <v>805</v>
      </c>
      <c r="O225" s="168">
        <v>4</v>
      </c>
      <c r="P225" s="168">
        <v>5</v>
      </c>
      <c r="Q225" s="64" t="s">
        <v>347</v>
      </c>
      <c r="R225" s="65" t="s">
        <v>41</v>
      </c>
      <c r="S225" s="370"/>
      <c r="T225" s="371"/>
      <c r="U225" s="390">
        <v>562.41499999999996</v>
      </c>
      <c r="V225" s="391">
        <v>104.19944</v>
      </c>
      <c r="W225" s="246">
        <f t="shared" si="4"/>
        <v>18.527144546286994</v>
      </c>
    </row>
    <row r="226" spans="1:23" ht="21.75" customHeight="1" x14ac:dyDescent="0.2">
      <c r="A226" s="62"/>
      <c r="B226" s="368" t="s">
        <v>59</v>
      </c>
      <c r="C226" s="368"/>
      <c r="D226" s="368"/>
      <c r="E226" s="368"/>
      <c r="F226" s="368"/>
      <c r="G226" s="368"/>
      <c r="H226" s="368"/>
      <c r="I226" s="368"/>
      <c r="J226" s="368"/>
      <c r="K226" s="368"/>
      <c r="L226" s="368"/>
      <c r="M226" s="369"/>
      <c r="N226" s="123">
        <v>805</v>
      </c>
      <c r="O226" s="168">
        <v>4</v>
      </c>
      <c r="P226" s="168">
        <v>5</v>
      </c>
      <c r="Q226" s="64" t="s">
        <v>348</v>
      </c>
      <c r="R226" s="65">
        <v>0</v>
      </c>
      <c r="S226" s="370"/>
      <c r="T226" s="371"/>
      <c r="U226" s="390">
        <v>610.15</v>
      </c>
      <c r="V226" s="391">
        <f>+V227+V231</f>
        <v>117.05041</v>
      </c>
      <c r="W226" s="246">
        <f t="shared" si="4"/>
        <v>19.183874457100714</v>
      </c>
    </row>
    <row r="227" spans="1:23" ht="21.75" customHeight="1" x14ac:dyDescent="0.2">
      <c r="A227" s="62"/>
      <c r="B227" s="368" t="s">
        <v>329</v>
      </c>
      <c r="C227" s="368"/>
      <c r="D227" s="368"/>
      <c r="E227" s="368"/>
      <c r="F227" s="368"/>
      <c r="G227" s="368"/>
      <c r="H227" s="368"/>
      <c r="I227" s="368"/>
      <c r="J227" s="368"/>
      <c r="K227" s="368"/>
      <c r="L227" s="368"/>
      <c r="M227" s="369"/>
      <c r="N227" s="123">
        <v>805</v>
      </c>
      <c r="O227" s="168">
        <v>4</v>
      </c>
      <c r="P227" s="168">
        <v>5</v>
      </c>
      <c r="Q227" s="64" t="s">
        <v>348</v>
      </c>
      <c r="R227" s="65" t="s">
        <v>24</v>
      </c>
      <c r="S227" s="370"/>
      <c r="T227" s="371"/>
      <c r="U227" s="390">
        <v>595.79999999999995</v>
      </c>
      <c r="V227" s="391">
        <f>+V228</f>
        <v>117.05041</v>
      </c>
      <c r="W227" s="246">
        <f t="shared" si="4"/>
        <v>19.645923128566633</v>
      </c>
    </row>
    <row r="228" spans="1:23" ht="21.75" customHeight="1" x14ac:dyDescent="0.2">
      <c r="A228" s="62"/>
      <c r="B228" s="368" t="s">
        <v>330</v>
      </c>
      <c r="C228" s="368"/>
      <c r="D228" s="368"/>
      <c r="E228" s="368"/>
      <c r="F228" s="368"/>
      <c r="G228" s="368"/>
      <c r="H228" s="368"/>
      <c r="I228" s="368"/>
      <c r="J228" s="368"/>
      <c r="K228" s="368"/>
      <c r="L228" s="368"/>
      <c r="M228" s="369"/>
      <c r="N228" s="123">
        <v>805</v>
      </c>
      <c r="O228" s="168">
        <v>4</v>
      </c>
      <c r="P228" s="168">
        <v>5</v>
      </c>
      <c r="Q228" s="64" t="s">
        <v>348</v>
      </c>
      <c r="R228" s="65" t="s">
        <v>26</v>
      </c>
      <c r="S228" s="370"/>
      <c r="T228" s="371"/>
      <c r="U228" s="390">
        <v>595.79999999999995</v>
      </c>
      <c r="V228" s="391">
        <f>+V229+V230</f>
        <v>117.05041</v>
      </c>
      <c r="W228" s="246">
        <f t="shared" si="4"/>
        <v>19.645923128566633</v>
      </c>
    </row>
    <row r="229" spans="1:23" ht="21.75" customHeight="1" x14ac:dyDescent="0.2">
      <c r="A229" s="62"/>
      <c r="B229" s="368" t="s">
        <v>331</v>
      </c>
      <c r="C229" s="368"/>
      <c r="D229" s="368"/>
      <c r="E229" s="368"/>
      <c r="F229" s="368"/>
      <c r="G229" s="368"/>
      <c r="H229" s="368"/>
      <c r="I229" s="368"/>
      <c r="J229" s="368"/>
      <c r="K229" s="368"/>
      <c r="L229" s="368"/>
      <c r="M229" s="369"/>
      <c r="N229" s="123">
        <v>805</v>
      </c>
      <c r="O229" s="168">
        <v>4</v>
      </c>
      <c r="P229" s="168">
        <v>5</v>
      </c>
      <c r="Q229" s="64" t="s">
        <v>348</v>
      </c>
      <c r="R229" s="65" t="s">
        <v>27</v>
      </c>
      <c r="S229" s="370"/>
      <c r="T229" s="371"/>
      <c r="U229" s="390">
        <v>173.4</v>
      </c>
      <c r="V229" s="391">
        <v>29.994119999999999</v>
      </c>
      <c r="W229" s="246">
        <f t="shared" si="4"/>
        <v>17.297647058823529</v>
      </c>
    </row>
    <row r="230" spans="1:23" ht="12" customHeight="1" x14ac:dyDescent="0.2">
      <c r="A230" s="62"/>
      <c r="B230" s="368" t="s">
        <v>332</v>
      </c>
      <c r="C230" s="368"/>
      <c r="D230" s="368"/>
      <c r="E230" s="368"/>
      <c r="F230" s="368"/>
      <c r="G230" s="368"/>
      <c r="H230" s="368"/>
      <c r="I230" s="368"/>
      <c r="J230" s="368"/>
      <c r="K230" s="368"/>
      <c r="L230" s="368"/>
      <c r="M230" s="369"/>
      <c r="N230" s="123">
        <v>805</v>
      </c>
      <c r="O230" s="168">
        <v>4</v>
      </c>
      <c r="P230" s="168">
        <v>5</v>
      </c>
      <c r="Q230" s="64" t="s">
        <v>348</v>
      </c>
      <c r="R230" s="65" t="s">
        <v>28</v>
      </c>
      <c r="S230" s="370"/>
      <c r="T230" s="371"/>
      <c r="U230" s="390">
        <v>422.4</v>
      </c>
      <c r="V230" s="391">
        <v>87.056290000000004</v>
      </c>
      <c r="W230" s="246">
        <f t="shared" si="4"/>
        <v>20.609917140151516</v>
      </c>
    </row>
    <row r="231" spans="1:23" ht="12" customHeight="1" x14ac:dyDescent="0.2">
      <c r="A231" s="62"/>
      <c r="B231" s="368" t="s">
        <v>29</v>
      </c>
      <c r="C231" s="368"/>
      <c r="D231" s="368"/>
      <c r="E231" s="368"/>
      <c r="F231" s="368"/>
      <c r="G231" s="368"/>
      <c r="H231" s="368"/>
      <c r="I231" s="368"/>
      <c r="J231" s="368"/>
      <c r="K231" s="368"/>
      <c r="L231" s="368"/>
      <c r="M231" s="369"/>
      <c r="N231" s="123">
        <v>805</v>
      </c>
      <c r="O231" s="168">
        <v>4</v>
      </c>
      <c r="P231" s="168">
        <v>5</v>
      </c>
      <c r="Q231" s="64" t="s">
        <v>348</v>
      </c>
      <c r="R231" s="65" t="s">
        <v>30</v>
      </c>
      <c r="S231" s="370"/>
      <c r="T231" s="371"/>
      <c r="U231" s="390">
        <v>14.35</v>
      </c>
      <c r="V231" s="391">
        <f>+V232</f>
        <v>0</v>
      </c>
      <c r="W231" s="246">
        <f t="shared" si="4"/>
        <v>0</v>
      </c>
    </row>
    <row r="232" spans="1:23" ht="12" customHeight="1" x14ac:dyDescent="0.2">
      <c r="A232" s="62"/>
      <c r="B232" s="368" t="s">
        <v>333</v>
      </c>
      <c r="C232" s="368"/>
      <c r="D232" s="368"/>
      <c r="E232" s="368"/>
      <c r="F232" s="368"/>
      <c r="G232" s="368"/>
      <c r="H232" s="368"/>
      <c r="I232" s="368"/>
      <c r="J232" s="368"/>
      <c r="K232" s="368"/>
      <c r="L232" s="368"/>
      <c r="M232" s="369"/>
      <c r="N232" s="123">
        <v>805</v>
      </c>
      <c r="O232" s="168">
        <v>4</v>
      </c>
      <c r="P232" s="168">
        <v>5</v>
      </c>
      <c r="Q232" s="64" t="s">
        <v>348</v>
      </c>
      <c r="R232" s="65" t="s">
        <v>31</v>
      </c>
      <c r="S232" s="370"/>
      <c r="T232" s="371"/>
      <c r="U232" s="390">
        <v>14.35</v>
      </c>
      <c r="V232" s="391">
        <f>+V233+V234</f>
        <v>0</v>
      </c>
      <c r="W232" s="246">
        <f t="shared" si="4"/>
        <v>0</v>
      </c>
    </row>
    <row r="233" spans="1:23" ht="21.75" customHeight="1" x14ac:dyDescent="0.2">
      <c r="A233" s="62"/>
      <c r="B233" s="368" t="s">
        <v>32</v>
      </c>
      <c r="C233" s="368"/>
      <c r="D233" s="368"/>
      <c r="E233" s="368"/>
      <c r="F233" s="368"/>
      <c r="G233" s="368"/>
      <c r="H233" s="368"/>
      <c r="I233" s="368"/>
      <c r="J233" s="368"/>
      <c r="K233" s="368"/>
      <c r="L233" s="368"/>
      <c r="M233" s="369"/>
      <c r="N233" s="123">
        <v>805</v>
      </c>
      <c r="O233" s="168">
        <v>4</v>
      </c>
      <c r="P233" s="168">
        <v>5</v>
      </c>
      <c r="Q233" s="64" t="s">
        <v>348</v>
      </c>
      <c r="R233" s="65" t="s">
        <v>33</v>
      </c>
      <c r="S233" s="370"/>
      <c r="T233" s="371"/>
      <c r="U233" s="390">
        <v>13.1</v>
      </c>
      <c r="V233" s="391"/>
      <c r="W233" s="246">
        <f t="shared" si="4"/>
        <v>0</v>
      </c>
    </row>
    <row r="234" spans="1:23" ht="12" customHeight="1" x14ac:dyDescent="0.2">
      <c r="A234" s="62"/>
      <c r="B234" s="368" t="s">
        <v>334</v>
      </c>
      <c r="C234" s="368"/>
      <c r="D234" s="368"/>
      <c r="E234" s="368"/>
      <c r="F234" s="368"/>
      <c r="G234" s="368"/>
      <c r="H234" s="368"/>
      <c r="I234" s="368"/>
      <c r="J234" s="368"/>
      <c r="K234" s="368"/>
      <c r="L234" s="368"/>
      <c r="M234" s="369"/>
      <c r="N234" s="123">
        <v>805</v>
      </c>
      <c r="O234" s="168">
        <v>4</v>
      </c>
      <c r="P234" s="168">
        <v>5</v>
      </c>
      <c r="Q234" s="64" t="s">
        <v>348</v>
      </c>
      <c r="R234" s="65" t="s">
        <v>34</v>
      </c>
      <c r="S234" s="370"/>
      <c r="T234" s="371"/>
      <c r="U234" s="390">
        <v>1.25</v>
      </c>
      <c r="V234" s="391"/>
      <c r="W234" s="246">
        <f t="shared" si="4"/>
        <v>0</v>
      </c>
    </row>
    <row r="235" spans="1:23" ht="42.75" customHeight="1" x14ac:dyDescent="0.2">
      <c r="A235" s="62"/>
      <c r="B235" s="368" t="s">
        <v>349</v>
      </c>
      <c r="C235" s="368"/>
      <c r="D235" s="368"/>
      <c r="E235" s="368"/>
      <c r="F235" s="368"/>
      <c r="G235" s="368"/>
      <c r="H235" s="368"/>
      <c r="I235" s="368"/>
      <c r="J235" s="368"/>
      <c r="K235" s="368"/>
      <c r="L235" s="368"/>
      <c r="M235" s="369"/>
      <c r="N235" s="123">
        <v>805</v>
      </c>
      <c r="O235" s="168">
        <v>4</v>
      </c>
      <c r="P235" s="168">
        <v>5</v>
      </c>
      <c r="Q235" s="64" t="s">
        <v>350</v>
      </c>
      <c r="R235" s="65">
        <v>0</v>
      </c>
      <c r="S235" s="370"/>
      <c r="T235" s="371"/>
      <c r="U235" s="390">
        <v>18</v>
      </c>
      <c r="V235" s="391">
        <f>+V236</f>
        <v>0</v>
      </c>
      <c r="W235" s="246">
        <f t="shared" si="4"/>
        <v>0</v>
      </c>
    </row>
    <row r="236" spans="1:23" ht="53.25" customHeight="1" x14ac:dyDescent="0.2">
      <c r="A236" s="62"/>
      <c r="B236" s="368" t="s">
        <v>17</v>
      </c>
      <c r="C236" s="368"/>
      <c r="D236" s="368"/>
      <c r="E236" s="368"/>
      <c r="F236" s="368"/>
      <c r="G236" s="368"/>
      <c r="H236" s="368"/>
      <c r="I236" s="368"/>
      <c r="J236" s="368"/>
      <c r="K236" s="368"/>
      <c r="L236" s="368"/>
      <c r="M236" s="369"/>
      <c r="N236" s="123">
        <v>805</v>
      </c>
      <c r="O236" s="168">
        <v>4</v>
      </c>
      <c r="P236" s="168">
        <v>5</v>
      </c>
      <c r="Q236" s="64" t="s">
        <v>350</v>
      </c>
      <c r="R236" s="65" t="s">
        <v>18</v>
      </c>
      <c r="S236" s="370"/>
      <c r="T236" s="371"/>
      <c r="U236" s="390">
        <v>18</v>
      </c>
      <c r="V236" s="391">
        <f>+V237</f>
        <v>0</v>
      </c>
      <c r="W236" s="246">
        <f t="shared" si="4"/>
        <v>0</v>
      </c>
    </row>
    <row r="237" spans="1:23" ht="21.75" customHeight="1" x14ac:dyDescent="0.2">
      <c r="A237" s="62"/>
      <c r="B237" s="368" t="s">
        <v>37</v>
      </c>
      <c r="C237" s="368"/>
      <c r="D237" s="368"/>
      <c r="E237" s="368"/>
      <c r="F237" s="368"/>
      <c r="G237" s="368"/>
      <c r="H237" s="368"/>
      <c r="I237" s="368"/>
      <c r="J237" s="368"/>
      <c r="K237" s="368"/>
      <c r="L237" s="368"/>
      <c r="M237" s="369"/>
      <c r="N237" s="123">
        <v>805</v>
      </c>
      <c r="O237" s="168">
        <v>4</v>
      </c>
      <c r="P237" s="168">
        <v>5</v>
      </c>
      <c r="Q237" s="64" t="s">
        <v>350</v>
      </c>
      <c r="R237" s="65" t="s">
        <v>38</v>
      </c>
      <c r="S237" s="370"/>
      <c r="T237" s="371"/>
      <c r="U237" s="390">
        <v>18</v>
      </c>
      <c r="V237" s="391">
        <f>+V238</f>
        <v>0</v>
      </c>
      <c r="W237" s="246">
        <f t="shared" si="4"/>
        <v>0</v>
      </c>
    </row>
    <row r="238" spans="1:23" ht="32.25" customHeight="1" x14ac:dyDescent="0.2">
      <c r="A238" s="62"/>
      <c r="B238" s="368" t="s">
        <v>335</v>
      </c>
      <c r="C238" s="368"/>
      <c r="D238" s="368"/>
      <c r="E238" s="368"/>
      <c r="F238" s="368"/>
      <c r="G238" s="368"/>
      <c r="H238" s="368"/>
      <c r="I238" s="368"/>
      <c r="J238" s="368"/>
      <c r="K238" s="368"/>
      <c r="L238" s="368"/>
      <c r="M238" s="369"/>
      <c r="N238" s="123">
        <v>805</v>
      </c>
      <c r="O238" s="168">
        <v>4</v>
      </c>
      <c r="P238" s="168">
        <v>5</v>
      </c>
      <c r="Q238" s="64" t="s">
        <v>350</v>
      </c>
      <c r="R238" s="65" t="s">
        <v>40</v>
      </c>
      <c r="S238" s="370"/>
      <c r="T238" s="371"/>
      <c r="U238" s="390">
        <v>18</v>
      </c>
      <c r="V238" s="391"/>
      <c r="W238" s="246">
        <f t="shared" si="4"/>
        <v>0</v>
      </c>
    </row>
    <row r="239" spans="1:23" ht="12" customHeight="1" x14ac:dyDescent="0.2">
      <c r="A239" s="62"/>
      <c r="B239" s="368" t="s">
        <v>404</v>
      </c>
      <c r="C239" s="368"/>
      <c r="D239" s="368"/>
      <c r="E239" s="368"/>
      <c r="F239" s="368"/>
      <c r="G239" s="368"/>
      <c r="H239" s="368"/>
      <c r="I239" s="368"/>
      <c r="J239" s="368"/>
      <c r="K239" s="368"/>
      <c r="L239" s="368"/>
      <c r="M239" s="369"/>
      <c r="N239" s="123">
        <v>805</v>
      </c>
      <c r="O239" s="168">
        <v>4</v>
      </c>
      <c r="P239" s="168">
        <v>12</v>
      </c>
      <c r="Q239" s="64">
        <v>0</v>
      </c>
      <c r="R239" s="65">
        <v>0</v>
      </c>
      <c r="S239" s="370"/>
      <c r="T239" s="371"/>
      <c r="U239" s="390">
        <v>407.52300000000002</v>
      </c>
      <c r="V239" s="391">
        <f>+V240</f>
        <v>95.970969999999994</v>
      </c>
      <c r="W239" s="246">
        <f t="shared" si="4"/>
        <v>23.549829089401086</v>
      </c>
    </row>
    <row r="240" spans="1:23" ht="21.75" customHeight="1" x14ac:dyDescent="0.2">
      <c r="A240" s="62"/>
      <c r="B240" s="368" t="s">
        <v>59</v>
      </c>
      <c r="C240" s="368"/>
      <c r="D240" s="368"/>
      <c r="E240" s="368"/>
      <c r="F240" s="368"/>
      <c r="G240" s="368"/>
      <c r="H240" s="368"/>
      <c r="I240" s="368"/>
      <c r="J240" s="368"/>
      <c r="K240" s="368"/>
      <c r="L240" s="368"/>
      <c r="M240" s="369"/>
      <c r="N240" s="123">
        <v>805</v>
      </c>
      <c r="O240" s="168">
        <v>4</v>
      </c>
      <c r="P240" s="168">
        <v>12</v>
      </c>
      <c r="Q240" s="64" t="s">
        <v>345</v>
      </c>
      <c r="R240" s="65">
        <v>0</v>
      </c>
      <c r="S240" s="370"/>
      <c r="T240" s="371"/>
      <c r="U240" s="390">
        <v>407.52300000000002</v>
      </c>
      <c r="V240" s="391">
        <f>+V241+V246</f>
        <v>95.970969999999994</v>
      </c>
      <c r="W240" s="246">
        <f t="shared" si="4"/>
        <v>23.549829089401086</v>
      </c>
    </row>
    <row r="241" spans="1:23" ht="21.75" customHeight="1" x14ac:dyDescent="0.2">
      <c r="A241" s="62"/>
      <c r="B241" s="368" t="s">
        <v>375</v>
      </c>
      <c r="C241" s="368"/>
      <c r="D241" s="368"/>
      <c r="E241" s="368"/>
      <c r="F241" s="368"/>
      <c r="G241" s="368"/>
      <c r="H241" s="368"/>
      <c r="I241" s="368"/>
      <c r="J241" s="368"/>
      <c r="K241" s="368"/>
      <c r="L241" s="368"/>
      <c r="M241" s="369"/>
      <c r="N241" s="123">
        <v>805</v>
      </c>
      <c r="O241" s="168">
        <v>4</v>
      </c>
      <c r="P241" s="168">
        <v>12</v>
      </c>
      <c r="Q241" s="64" t="s">
        <v>376</v>
      </c>
      <c r="R241" s="65">
        <v>0</v>
      </c>
      <c r="S241" s="370"/>
      <c r="T241" s="371"/>
      <c r="U241" s="390">
        <v>404.52300000000002</v>
      </c>
      <c r="V241" s="391">
        <f>+V242</f>
        <v>95.970969999999994</v>
      </c>
      <c r="W241" s="246">
        <f t="shared" si="4"/>
        <v>23.724477965406166</v>
      </c>
    </row>
    <row r="242" spans="1:23" ht="53.25" customHeight="1" x14ac:dyDescent="0.2">
      <c r="A242" s="62"/>
      <c r="B242" s="368" t="s">
        <v>17</v>
      </c>
      <c r="C242" s="368"/>
      <c r="D242" s="368"/>
      <c r="E242" s="368"/>
      <c r="F242" s="368"/>
      <c r="G242" s="368"/>
      <c r="H242" s="368"/>
      <c r="I242" s="368"/>
      <c r="J242" s="368"/>
      <c r="K242" s="368"/>
      <c r="L242" s="368"/>
      <c r="M242" s="369"/>
      <c r="N242" s="123">
        <v>805</v>
      </c>
      <c r="O242" s="168">
        <v>4</v>
      </c>
      <c r="P242" s="168">
        <v>12</v>
      </c>
      <c r="Q242" s="64" t="s">
        <v>376</v>
      </c>
      <c r="R242" s="65" t="s">
        <v>18</v>
      </c>
      <c r="S242" s="370"/>
      <c r="T242" s="371"/>
      <c r="U242" s="390">
        <v>404.52300000000002</v>
      </c>
      <c r="V242" s="391">
        <f>+V243</f>
        <v>95.970969999999994</v>
      </c>
      <c r="W242" s="246">
        <f t="shared" si="4"/>
        <v>23.724477965406166</v>
      </c>
    </row>
    <row r="243" spans="1:23" ht="21.75" customHeight="1" x14ac:dyDescent="0.2">
      <c r="A243" s="62"/>
      <c r="B243" s="368" t="s">
        <v>37</v>
      </c>
      <c r="C243" s="368"/>
      <c r="D243" s="368"/>
      <c r="E243" s="368"/>
      <c r="F243" s="368"/>
      <c r="G243" s="368"/>
      <c r="H243" s="368"/>
      <c r="I243" s="368"/>
      <c r="J243" s="368"/>
      <c r="K243" s="368"/>
      <c r="L243" s="368"/>
      <c r="M243" s="369"/>
      <c r="N243" s="123">
        <v>805</v>
      </c>
      <c r="O243" s="168">
        <v>4</v>
      </c>
      <c r="P243" s="168">
        <v>12</v>
      </c>
      <c r="Q243" s="64" t="s">
        <v>376</v>
      </c>
      <c r="R243" s="65" t="s">
        <v>38</v>
      </c>
      <c r="S243" s="370"/>
      <c r="T243" s="371"/>
      <c r="U243" s="390">
        <v>404.52300000000002</v>
      </c>
      <c r="V243" s="391">
        <f>+V244+V245</f>
        <v>95.970969999999994</v>
      </c>
      <c r="W243" s="246">
        <f t="shared" si="4"/>
        <v>23.724477965406166</v>
      </c>
    </row>
    <row r="244" spans="1:23" ht="21.75" customHeight="1" x14ac:dyDescent="0.2">
      <c r="A244" s="62"/>
      <c r="B244" s="368" t="s">
        <v>317</v>
      </c>
      <c r="C244" s="368"/>
      <c r="D244" s="368"/>
      <c r="E244" s="368"/>
      <c r="F244" s="368"/>
      <c r="G244" s="368"/>
      <c r="H244" s="368"/>
      <c r="I244" s="368"/>
      <c r="J244" s="368"/>
      <c r="K244" s="368"/>
      <c r="L244" s="368"/>
      <c r="M244" s="369"/>
      <c r="N244" s="123">
        <v>805</v>
      </c>
      <c r="O244" s="168">
        <v>4</v>
      </c>
      <c r="P244" s="168">
        <v>12</v>
      </c>
      <c r="Q244" s="64" t="s">
        <v>376</v>
      </c>
      <c r="R244" s="65" t="s">
        <v>39</v>
      </c>
      <c r="S244" s="370"/>
      <c r="T244" s="371"/>
      <c r="U244" s="390">
        <v>310.69299999999998</v>
      </c>
      <c r="V244" s="391">
        <v>73.710419999999999</v>
      </c>
      <c r="W244" s="246">
        <f t="shared" si="4"/>
        <v>23.724519059006802</v>
      </c>
    </row>
    <row r="245" spans="1:23" ht="32.25" customHeight="1" x14ac:dyDescent="0.2">
      <c r="A245" s="62"/>
      <c r="B245" s="368" t="s">
        <v>318</v>
      </c>
      <c r="C245" s="368"/>
      <c r="D245" s="368"/>
      <c r="E245" s="368"/>
      <c r="F245" s="368"/>
      <c r="G245" s="368"/>
      <c r="H245" s="368"/>
      <c r="I245" s="368"/>
      <c r="J245" s="368"/>
      <c r="K245" s="368"/>
      <c r="L245" s="368"/>
      <c r="M245" s="369"/>
      <c r="N245" s="123">
        <v>805</v>
      </c>
      <c r="O245" s="168">
        <v>4</v>
      </c>
      <c r="P245" s="168">
        <v>12</v>
      </c>
      <c r="Q245" s="64" t="s">
        <v>376</v>
      </c>
      <c r="R245" s="65" t="s">
        <v>41</v>
      </c>
      <c r="S245" s="370"/>
      <c r="T245" s="371"/>
      <c r="U245" s="390">
        <v>93.83</v>
      </c>
      <c r="V245" s="391">
        <v>22.260549999999999</v>
      </c>
      <c r="W245" s="246">
        <f t="shared" si="4"/>
        <v>23.724341894916336</v>
      </c>
    </row>
    <row r="246" spans="1:23" ht="42.75" customHeight="1" x14ac:dyDescent="0.2">
      <c r="A246" s="62"/>
      <c r="B246" s="368" t="s">
        <v>349</v>
      </c>
      <c r="C246" s="368"/>
      <c r="D246" s="368"/>
      <c r="E246" s="368"/>
      <c r="F246" s="368"/>
      <c r="G246" s="368"/>
      <c r="H246" s="368"/>
      <c r="I246" s="368"/>
      <c r="J246" s="368"/>
      <c r="K246" s="368"/>
      <c r="L246" s="368"/>
      <c r="M246" s="369"/>
      <c r="N246" s="123">
        <v>805</v>
      </c>
      <c r="O246" s="168">
        <v>4</v>
      </c>
      <c r="P246" s="168">
        <v>12</v>
      </c>
      <c r="Q246" s="64" t="s">
        <v>350</v>
      </c>
      <c r="R246" s="65">
        <v>0</v>
      </c>
      <c r="S246" s="370"/>
      <c r="T246" s="371"/>
      <c r="U246" s="390">
        <v>3</v>
      </c>
      <c r="V246" s="391">
        <f>+V247</f>
        <v>0</v>
      </c>
      <c r="W246" s="246">
        <f t="shared" si="4"/>
        <v>0</v>
      </c>
    </row>
    <row r="247" spans="1:23" ht="53.25" customHeight="1" x14ac:dyDescent="0.2">
      <c r="A247" s="62"/>
      <c r="B247" s="368" t="s">
        <v>17</v>
      </c>
      <c r="C247" s="368"/>
      <c r="D247" s="368"/>
      <c r="E247" s="368"/>
      <c r="F247" s="368"/>
      <c r="G247" s="368"/>
      <c r="H247" s="368"/>
      <c r="I247" s="368"/>
      <c r="J247" s="368"/>
      <c r="K247" s="368"/>
      <c r="L247" s="368"/>
      <c r="M247" s="369"/>
      <c r="N247" s="123">
        <v>805</v>
      </c>
      <c r="O247" s="168">
        <v>4</v>
      </c>
      <c r="P247" s="168">
        <v>12</v>
      </c>
      <c r="Q247" s="64" t="s">
        <v>350</v>
      </c>
      <c r="R247" s="65" t="s">
        <v>18</v>
      </c>
      <c r="S247" s="370"/>
      <c r="T247" s="371"/>
      <c r="U247" s="390">
        <v>3</v>
      </c>
      <c r="V247" s="391">
        <f>+V248</f>
        <v>0</v>
      </c>
      <c r="W247" s="246">
        <f t="shared" si="4"/>
        <v>0</v>
      </c>
    </row>
    <row r="248" spans="1:23" ht="21.75" customHeight="1" x14ac:dyDescent="0.2">
      <c r="A248" s="62"/>
      <c r="B248" s="368" t="s">
        <v>37</v>
      </c>
      <c r="C248" s="368"/>
      <c r="D248" s="368"/>
      <c r="E248" s="368"/>
      <c r="F248" s="368"/>
      <c r="G248" s="368"/>
      <c r="H248" s="368"/>
      <c r="I248" s="368"/>
      <c r="J248" s="368"/>
      <c r="K248" s="368"/>
      <c r="L248" s="368"/>
      <c r="M248" s="369"/>
      <c r="N248" s="123">
        <v>805</v>
      </c>
      <c r="O248" s="168">
        <v>4</v>
      </c>
      <c r="P248" s="168">
        <v>12</v>
      </c>
      <c r="Q248" s="64" t="s">
        <v>350</v>
      </c>
      <c r="R248" s="65" t="s">
        <v>38</v>
      </c>
      <c r="S248" s="370"/>
      <c r="T248" s="371"/>
      <c r="U248" s="390">
        <v>3</v>
      </c>
      <c r="V248" s="391">
        <f>+V249</f>
        <v>0</v>
      </c>
      <c r="W248" s="246">
        <f t="shared" si="4"/>
        <v>0</v>
      </c>
    </row>
    <row r="249" spans="1:23" ht="32.25" customHeight="1" x14ac:dyDescent="0.2">
      <c r="A249" s="62"/>
      <c r="B249" s="368" t="s">
        <v>335</v>
      </c>
      <c r="C249" s="368"/>
      <c r="D249" s="368"/>
      <c r="E249" s="368"/>
      <c r="F249" s="368"/>
      <c r="G249" s="368"/>
      <c r="H249" s="368"/>
      <c r="I249" s="368"/>
      <c r="J249" s="368"/>
      <c r="K249" s="368"/>
      <c r="L249" s="368"/>
      <c r="M249" s="369"/>
      <c r="N249" s="123">
        <v>805</v>
      </c>
      <c r="O249" s="168">
        <v>4</v>
      </c>
      <c r="P249" s="168">
        <v>12</v>
      </c>
      <c r="Q249" s="64" t="s">
        <v>350</v>
      </c>
      <c r="R249" s="65" t="s">
        <v>40</v>
      </c>
      <c r="S249" s="370"/>
      <c r="T249" s="371"/>
      <c r="U249" s="390">
        <v>3</v>
      </c>
      <c r="V249" s="391"/>
      <c r="W249" s="246">
        <f t="shared" si="4"/>
        <v>0</v>
      </c>
    </row>
    <row r="250" spans="1:23" ht="21.75" customHeight="1" x14ac:dyDescent="0.2">
      <c r="A250" s="62"/>
      <c r="B250" s="368" t="s">
        <v>505</v>
      </c>
      <c r="C250" s="368"/>
      <c r="D250" s="368"/>
      <c r="E250" s="368"/>
      <c r="F250" s="368"/>
      <c r="G250" s="368"/>
      <c r="H250" s="368"/>
      <c r="I250" s="368"/>
      <c r="J250" s="368"/>
      <c r="K250" s="368"/>
      <c r="L250" s="368"/>
      <c r="M250" s="369"/>
      <c r="N250" s="123">
        <v>806</v>
      </c>
      <c r="O250" s="168">
        <v>0</v>
      </c>
      <c r="P250" s="168">
        <v>0</v>
      </c>
      <c r="Q250" s="64">
        <v>0</v>
      </c>
      <c r="R250" s="65">
        <v>0</v>
      </c>
      <c r="S250" s="370"/>
      <c r="T250" s="371"/>
      <c r="U250" s="391">
        <f>+U251+U335</f>
        <v>356271.66299999994</v>
      </c>
      <c r="V250" s="391">
        <f>+V251+V335</f>
        <v>90032.360230000006</v>
      </c>
      <c r="W250" s="246">
        <f t="shared" si="4"/>
        <v>25.270704796412623</v>
      </c>
    </row>
    <row r="251" spans="1:23" ht="12" customHeight="1" x14ac:dyDescent="0.2">
      <c r="A251" s="62"/>
      <c r="B251" s="368" t="s">
        <v>5</v>
      </c>
      <c r="C251" s="368"/>
      <c r="D251" s="368"/>
      <c r="E251" s="368"/>
      <c r="F251" s="368"/>
      <c r="G251" s="368"/>
      <c r="H251" s="368"/>
      <c r="I251" s="368"/>
      <c r="J251" s="368"/>
      <c r="K251" s="368"/>
      <c r="L251" s="368"/>
      <c r="M251" s="369"/>
      <c r="N251" s="123">
        <v>806</v>
      </c>
      <c r="O251" s="168">
        <v>7</v>
      </c>
      <c r="P251" s="168">
        <v>0</v>
      </c>
      <c r="Q251" s="64">
        <v>0</v>
      </c>
      <c r="R251" s="65">
        <v>0</v>
      </c>
      <c r="S251" s="370"/>
      <c r="T251" s="371"/>
      <c r="U251" s="391">
        <f>+U252+U265+U296+U303+U310</f>
        <v>351723.06299999997</v>
      </c>
      <c r="V251" s="391">
        <f>+V252+V265+V296+V303+V310</f>
        <v>89074.935230000003</v>
      </c>
      <c r="W251" s="246">
        <f t="shared" si="4"/>
        <v>25.325304081637661</v>
      </c>
    </row>
    <row r="252" spans="1:23" ht="12" customHeight="1" x14ac:dyDescent="0.2">
      <c r="A252" s="62"/>
      <c r="B252" s="368" t="s">
        <v>68</v>
      </c>
      <c r="C252" s="368"/>
      <c r="D252" s="368"/>
      <c r="E252" s="368"/>
      <c r="F252" s="368"/>
      <c r="G252" s="368"/>
      <c r="H252" s="368"/>
      <c r="I252" s="368"/>
      <c r="J252" s="368"/>
      <c r="K252" s="368"/>
      <c r="L252" s="368"/>
      <c r="M252" s="369"/>
      <c r="N252" s="123">
        <v>806</v>
      </c>
      <c r="O252" s="168">
        <v>7</v>
      </c>
      <c r="P252" s="168">
        <v>1</v>
      </c>
      <c r="Q252" s="64">
        <v>0</v>
      </c>
      <c r="R252" s="65">
        <v>0</v>
      </c>
      <c r="S252" s="370"/>
      <c r="T252" s="371"/>
      <c r="U252" s="390">
        <v>105744.431</v>
      </c>
      <c r="V252" s="391">
        <f>+V253+V259</f>
        <v>27738.211480000002</v>
      </c>
      <c r="W252" s="246">
        <f t="shared" si="4"/>
        <v>26.23136860985143</v>
      </c>
    </row>
    <row r="253" spans="1:23" ht="21.75" customHeight="1" x14ac:dyDescent="0.2">
      <c r="A253" s="62"/>
      <c r="B253" s="368" t="s">
        <v>411</v>
      </c>
      <c r="C253" s="368"/>
      <c r="D253" s="368"/>
      <c r="E253" s="368"/>
      <c r="F253" s="368"/>
      <c r="G253" s="368"/>
      <c r="H253" s="368"/>
      <c r="I253" s="368"/>
      <c r="J253" s="368"/>
      <c r="K253" s="368"/>
      <c r="L253" s="368"/>
      <c r="M253" s="369"/>
      <c r="N253" s="123">
        <v>806</v>
      </c>
      <c r="O253" s="168">
        <v>7</v>
      </c>
      <c r="P253" s="168">
        <v>1</v>
      </c>
      <c r="Q253" s="64" t="s">
        <v>412</v>
      </c>
      <c r="R253" s="65">
        <v>0</v>
      </c>
      <c r="S253" s="370"/>
      <c r="T253" s="371"/>
      <c r="U253" s="390">
        <v>41718.430999999997</v>
      </c>
      <c r="V253" s="391">
        <f>+V254</f>
        <v>11223.58928</v>
      </c>
      <c r="W253" s="246">
        <f t="shared" si="4"/>
        <v>26.903191253765037</v>
      </c>
    </row>
    <row r="254" spans="1:23" ht="12" customHeight="1" x14ac:dyDescent="0.2">
      <c r="A254" s="62"/>
      <c r="B254" s="368" t="s">
        <v>413</v>
      </c>
      <c r="C254" s="368"/>
      <c r="D254" s="368"/>
      <c r="E254" s="368"/>
      <c r="F254" s="368"/>
      <c r="G254" s="368"/>
      <c r="H254" s="368"/>
      <c r="I254" s="368"/>
      <c r="J254" s="368"/>
      <c r="K254" s="368"/>
      <c r="L254" s="368"/>
      <c r="M254" s="369"/>
      <c r="N254" s="123">
        <v>806</v>
      </c>
      <c r="O254" s="168">
        <v>7</v>
      </c>
      <c r="P254" s="168">
        <v>1</v>
      </c>
      <c r="Q254" s="64" t="s">
        <v>414</v>
      </c>
      <c r="R254" s="65">
        <v>0</v>
      </c>
      <c r="S254" s="370"/>
      <c r="T254" s="371"/>
      <c r="U254" s="390">
        <v>41718.430999999997</v>
      </c>
      <c r="V254" s="391">
        <f>+V255</f>
        <v>11223.58928</v>
      </c>
      <c r="W254" s="246">
        <f t="shared" si="4"/>
        <v>26.903191253765037</v>
      </c>
    </row>
    <row r="255" spans="1:23" ht="21.75" customHeight="1" x14ac:dyDescent="0.2">
      <c r="A255" s="62"/>
      <c r="B255" s="368" t="s">
        <v>69</v>
      </c>
      <c r="C255" s="368"/>
      <c r="D255" s="368"/>
      <c r="E255" s="368"/>
      <c r="F255" s="368"/>
      <c r="G255" s="368"/>
      <c r="H255" s="368"/>
      <c r="I255" s="368"/>
      <c r="J255" s="368"/>
      <c r="K255" s="368"/>
      <c r="L255" s="368"/>
      <c r="M255" s="369"/>
      <c r="N255" s="123">
        <v>806</v>
      </c>
      <c r="O255" s="168">
        <v>7</v>
      </c>
      <c r="P255" s="168">
        <v>1</v>
      </c>
      <c r="Q255" s="64" t="s">
        <v>415</v>
      </c>
      <c r="R255" s="65">
        <v>0</v>
      </c>
      <c r="S255" s="370"/>
      <c r="T255" s="371"/>
      <c r="U255" s="390">
        <v>41718.430999999997</v>
      </c>
      <c r="V255" s="391">
        <f>+V256</f>
        <v>11223.58928</v>
      </c>
      <c r="W255" s="246">
        <f t="shared" si="4"/>
        <v>26.903191253765037</v>
      </c>
    </row>
    <row r="256" spans="1:23" ht="21.75" customHeight="1" x14ac:dyDescent="0.2">
      <c r="A256" s="62"/>
      <c r="B256" s="368" t="s">
        <v>416</v>
      </c>
      <c r="C256" s="368"/>
      <c r="D256" s="368"/>
      <c r="E256" s="368"/>
      <c r="F256" s="368"/>
      <c r="G256" s="368"/>
      <c r="H256" s="368"/>
      <c r="I256" s="368"/>
      <c r="J256" s="368"/>
      <c r="K256" s="368"/>
      <c r="L256" s="368"/>
      <c r="M256" s="369"/>
      <c r="N256" s="123">
        <v>806</v>
      </c>
      <c r="O256" s="168">
        <v>7</v>
      </c>
      <c r="P256" s="168">
        <v>1</v>
      </c>
      <c r="Q256" s="64" t="s">
        <v>415</v>
      </c>
      <c r="R256" s="65" t="s">
        <v>8</v>
      </c>
      <c r="S256" s="370"/>
      <c r="T256" s="371"/>
      <c r="U256" s="390">
        <v>41718.430999999997</v>
      </c>
      <c r="V256" s="391">
        <f>+V257</f>
        <v>11223.58928</v>
      </c>
      <c r="W256" s="246">
        <f t="shared" si="4"/>
        <v>26.903191253765037</v>
      </c>
    </row>
    <row r="257" spans="1:32" ht="12" customHeight="1" x14ac:dyDescent="0.2">
      <c r="A257" s="62"/>
      <c r="B257" s="368" t="s">
        <v>9</v>
      </c>
      <c r="C257" s="368"/>
      <c r="D257" s="368"/>
      <c r="E257" s="368"/>
      <c r="F257" s="368"/>
      <c r="G257" s="368"/>
      <c r="H257" s="368"/>
      <c r="I257" s="368"/>
      <c r="J257" s="368"/>
      <c r="K257" s="368"/>
      <c r="L257" s="368"/>
      <c r="M257" s="369"/>
      <c r="N257" s="123">
        <v>806</v>
      </c>
      <c r="O257" s="168">
        <v>7</v>
      </c>
      <c r="P257" s="168">
        <v>1</v>
      </c>
      <c r="Q257" s="64" t="s">
        <v>415</v>
      </c>
      <c r="R257" s="65" t="s">
        <v>10</v>
      </c>
      <c r="S257" s="370"/>
      <c r="T257" s="371"/>
      <c r="U257" s="390">
        <v>41718.430999999997</v>
      </c>
      <c r="V257" s="391">
        <f>+V258</f>
        <v>11223.58928</v>
      </c>
      <c r="W257" s="246">
        <f t="shared" si="4"/>
        <v>26.903191253765037</v>
      </c>
    </row>
    <row r="258" spans="1:32" ht="42.75" customHeight="1" x14ac:dyDescent="0.2">
      <c r="A258" s="62"/>
      <c r="B258" s="368" t="s">
        <v>11</v>
      </c>
      <c r="C258" s="368"/>
      <c r="D258" s="368"/>
      <c r="E258" s="368"/>
      <c r="F258" s="368"/>
      <c r="G258" s="368"/>
      <c r="H258" s="368"/>
      <c r="I258" s="368"/>
      <c r="J258" s="368"/>
      <c r="K258" s="368"/>
      <c r="L258" s="368"/>
      <c r="M258" s="369"/>
      <c r="N258" s="123">
        <v>806</v>
      </c>
      <c r="O258" s="168">
        <v>7</v>
      </c>
      <c r="P258" s="168">
        <v>1</v>
      </c>
      <c r="Q258" s="64" t="s">
        <v>415</v>
      </c>
      <c r="R258" s="65" t="s">
        <v>12</v>
      </c>
      <c r="S258" s="370"/>
      <c r="T258" s="371"/>
      <c r="U258" s="390">
        <v>41718.430999999997</v>
      </c>
      <c r="V258" s="391">
        <v>11223.58928</v>
      </c>
      <c r="W258" s="246">
        <f t="shared" si="4"/>
        <v>26.903191253765037</v>
      </c>
    </row>
    <row r="259" spans="1:32" ht="21.75" customHeight="1" x14ac:dyDescent="0.2">
      <c r="A259" s="62"/>
      <c r="B259" s="368" t="s">
        <v>411</v>
      </c>
      <c r="C259" s="368"/>
      <c r="D259" s="368"/>
      <c r="E259" s="368"/>
      <c r="F259" s="368"/>
      <c r="G259" s="368"/>
      <c r="H259" s="368"/>
      <c r="I259" s="368"/>
      <c r="J259" s="368"/>
      <c r="K259" s="368"/>
      <c r="L259" s="368"/>
      <c r="M259" s="369"/>
      <c r="N259" s="123">
        <v>806</v>
      </c>
      <c r="O259" s="168">
        <v>7</v>
      </c>
      <c r="P259" s="168">
        <v>1</v>
      </c>
      <c r="Q259" s="64" t="s">
        <v>412</v>
      </c>
      <c r="R259" s="65">
        <v>0</v>
      </c>
      <c r="S259" s="370"/>
      <c r="T259" s="371"/>
      <c r="U259" s="390">
        <v>64026</v>
      </c>
      <c r="V259" s="391">
        <f>+V260</f>
        <v>16514.622200000002</v>
      </c>
      <c r="W259" s="246">
        <f t="shared" si="4"/>
        <v>25.7936185299722</v>
      </c>
    </row>
    <row r="260" spans="1:32" ht="12" customHeight="1" x14ac:dyDescent="0.2">
      <c r="A260" s="62"/>
      <c r="B260" s="368" t="s">
        <v>413</v>
      </c>
      <c r="C260" s="368"/>
      <c r="D260" s="368"/>
      <c r="E260" s="368"/>
      <c r="F260" s="368"/>
      <c r="G260" s="368"/>
      <c r="H260" s="368"/>
      <c r="I260" s="368"/>
      <c r="J260" s="368"/>
      <c r="K260" s="368"/>
      <c r="L260" s="368"/>
      <c r="M260" s="369"/>
      <c r="N260" s="123">
        <v>806</v>
      </c>
      <c r="O260" s="168">
        <v>7</v>
      </c>
      <c r="P260" s="168">
        <v>1</v>
      </c>
      <c r="Q260" s="64" t="s">
        <v>414</v>
      </c>
      <c r="R260" s="65">
        <v>0</v>
      </c>
      <c r="S260" s="370"/>
      <c r="T260" s="371"/>
      <c r="U260" s="390">
        <v>64026</v>
      </c>
      <c r="V260" s="391">
        <f>+V261</f>
        <v>16514.622200000002</v>
      </c>
      <c r="W260" s="246">
        <f t="shared" si="4"/>
        <v>25.7936185299722</v>
      </c>
    </row>
    <row r="261" spans="1:32" ht="21.75" customHeight="1" x14ac:dyDescent="0.2">
      <c r="A261" s="62"/>
      <c r="B261" s="368" t="s">
        <v>70</v>
      </c>
      <c r="C261" s="368"/>
      <c r="D261" s="368"/>
      <c r="E261" s="368"/>
      <c r="F261" s="368"/>
      <c r="G261" s="368"/>
      <c r="H261" s="368"/>
      <c r="I261" s="368"/>
      <c r="J261" s="368"/>
      <c r="K261" s="368"/>
      <c r="L261" s="368"/>
      <c r="M261" s="369"/>
      <c r="N261" s="123">
        <v>806</v>
      </c>
      <c r="O261" s="168">
        <v>7</v>
      </c>
      <c r="P261" s="168">
        <v>1</v>
      </c>
      <c r="Q261" s="64" t="s">
        <v>417</v>
      </c>
      <c r="R261" s="65">
        <v>0</v>
      </c>
      <c r="S261" s="370"/>
      <c r="T261" s="371"/>
      <c r="U261" s="390">
        <v>64026</v>
      </c>
      <c r="V261" s="391">
        <f>+V262</f>
        <v>16514.622200000002</v>
      </c>
      <c r="W261" s="246">
        <f t="shared" si="4"/>
        <v>25.7936185299722</v>
      </c>
    </row>
    <row r="262" spans="1:32" ht="21.75" customHeight="1" x14ac:dyDescent="0.2">
      <c r="A262" s="62"/>
      <c r="B262" s="368" t="s">
        <v>416</v>
      </c>
      <c r="C262" s="368"/>
      <c r="D262" s="368"/>
      <c r="E262" s="368"/>
      <c r="F262" s="368"/>
      <c r="G262" s="368"/>
      <c r="H262" s="368"/>
      <c r="I262" s="368"/>
      <c r="J262" s="368"/>
      <c r="K262" s="368"/>
      <c r="L262" s="368"/>
      <c r="M262" s="369"/>
      <c r="N262" s="123">
        <v>806</v>
      </c>
      <c r="O262" s="168">
        <v>7</v>
      </c>
      <c r="P262" s="168">
        <v>1</v>
      </c>
      <c r="Q262" s="64" t="s">
        <v>417</v>
      </c>
      <c r="R262" s="65" t="s">
        <v>8</v>
      </c>
      <c r="S262" s="370"/>
      <c r="T262" s="371"/>
      <c r="U262" s="390">
        <v>64026</v>
      </c>
      <c r="V262" s="391">
        <f>+V263</f>
        <v>16514.622200000002</v>
      </c>
      <c r="W262" s="246">
        <f t="shared" si="4"/>
        <v>25.7936185299722</v>
      </c>
    </row>
    <row r="263" spans="1:32" ht="12" customHeight="1" x14ac:dyDescent="0.2">
      <c r="A263" s="62"/>
      <c r="B263" s="368" t="s">
        <v>9</v>
      </c>
      <c r="C263" s="368"/>
      <c r="D263" s="368"/>
      <c r="E263" s="368"/>
      <c r="F263" s="368"/>
      <c r="G263" s="368"/>
      <c r="H263" s="368"/>
      <c r="I263" s="368"/>
      <c r="J263" s="368"/>
      <c r="K263" s="368"/>
      <c r="L263" s="368"/>
      <c r="M263" s="369"/>
      <c r="N263" s="123">
        <v>806</v>
      </c>
      <c r="O263" s="168">
        <v>7</v>
      </c>
      <c r="P263" s="168">
        <v>1</v>
      </c>
      <c r="Q263" s="64" t="s">
        <v>417</v>
      </c>
      <c r="R263" s="65" t="s">
        <v>10</v>
      </c>
      <c r="S263" s="370"/>
      <c r="T263" s="371"/>
      <c r="U263" s="390">
        <v>64026</v>
      </c>
      <c r="V263" s="391">
        <f>+V264</f>
        <v>16514.622200000002</v>
      </c>
      <c r="W263" s="246">
        <f t="shared" si="4"/>
        <v>25.7936185299722</v>
      </c>
    </row>
    <row r="264" spans="1:32" ht="42.75" customHeight="1" x14ac:dyDescent="0.2">
      <c r="A264" s="62"/>
      <c r="B264" s="368" t="s">
        <v>11</v>
      </c>
      <c r="C264" s="368"/>
      <c r="D264" s="368"/>
      <c r="E264" s="368"/>
      <c r="F264" s="368"/>
      <c r="G264" s="368"/>
      <c r="H264" s="368"/>
      <c r="I264" s="368"/>
      <c r="J264" s="368"/>
      <c r="K264" s="368"/>
      <c r="L264" s="368"/>
      <c r="M264" s="369"/>
      <c r="N264" s="123">
        <v>806</v>
      </c>
      <c r="O264" s="168">
        <v>7</v>
      </c>
      <c r="P264" s="168">
        <v>1</v>
      </c>
      <c r="Q264" s="64" t="s">
        <v>417</v>
      </c>
      <c r="R264" s="65" t="s">
        <v>12</v>
      </c>
      <c r="S264" s="370"/>
      <c r="T264" s="371"/>
      <c r="U264" s="390">
        <v>64026</v>
      </c>
      <c r="V264" s="391">
        <v>16514.622200000002</v>
      </c>
      <c r="W264" s="246">
        <f t="shared" si="4"/>
        <v>25.7936185299722</v>
      </c>
      <c r="X264" s="175">
        <f>+U264+U258+U349</f>
        <v>109445.63099999999</v>
      </c>
    </row>
    <row r="265" spans="1:32" ht="12" customHeight="1" x14ac:dyDescent="0.2">
      <c r="A265" s="62"/>
      <c r="B265" s="368" t="s">
        <v>71</v>
      </c>
      <c r="C265" s="368"/>
      <c r="D265" s="368"/>
      <c r="E265" s="368"/>
      <c r="F265" s="368"/>
      <c r="G265" s="368"/>
      <c r="H265" s="368"/>
      <c r="I265" s="368"/>
      <c r="J265" s="368"/>
      <c r="K265" s="368"/>
      <c r="L265" s="368"/>
      <c r="M265" s="369"/>
      <c r="N265" s="123">
        <v>806</v>
      </c>
      <c r="O265" s="168">
        <v>7</v>
      </c>
      <c r="P265" s="168">
        <v>2</v>
      </c>
      <c r="Q265" s="64">
        <v>0</v>
      </c>
      <c r="R265" s="65">
        <v>0</v>
      </c>
      <c r="S265" s="370"/>
      <c r="T265" s="371"/>
      <c r="U265" s="391">
        <f>+U266+U272+U278+U284+U290</f>
        <v>218764.79200000002</v>
      </c>
      <c r="V265" s="391">
        <f>+V266+V272+V278+V284+V290</f>
        <v>54821.861779999999</v>
      </c>
      <c r="W265" s="246">
        <f t="shared" si="4"/>
        <v>25.059727974874491</v>
      </c>
    </row>
    <row r="266" spans="1:32" ht="21.75" customHeight="1" x14ac:dyDescent="0.2">
      <c r="A266" s="62"/>
      <c r="B266" s="368" t="s">
        <v>411</v>
      </c>
      <c r="C266" s="368"/>
      <c r="D266" s="368"/>
      <c r="E266" s="368"/>
      <c r="F266" s="368"/>
      <c r="G266" s="368"/>
      <c r="H266" s="368"/>
      <c r="I266" s="368"/>
      <c r="J266" s="368"/>
      <c r="K266" s="368"/>
      <c r="L266" s="368"/>
      <c r="M266" s="369"/>
      <c r="N266" s="123">
        <v>806</v>
      </c>
      <c r="O266" s="168">
        <v>7</v>
      </c>
      <c r="P266" s="168">
        <v>2</v>
      </c>
      <c r="Q266" s="64" t="s">
        <v>412</v>
      </c>
      <c r="R266" s="65">
        <v>0</v>
      </c>
      <c r="S266" s="370"/>
      <c r="T266" s="371"/>
      <c r="U266" s="390">
        <v>19136.738000000001</v>
      </c>
      <c r="V266" s="391">
        <f>+V267</f>
        <v>4244.5046199999997</v>
      </c>
      <c r="W266" s="246">
        <f t="shared" si="4"/>
        <v>22.179875274459</v>
      </c>
    </row>
    <row r="267" spans="1:32" ht="12" customHeight="1" x14ac:dyDescent="0.2">
      <c r="A267" s="62"/>
      <c r="B267" s="368" t="s">
        <v>72</v>
      </c>
      <c r="C267" s="368"/>
      <c r="D267" s="368"/>
      <c r="E267" s="368"/>
      <c r="F267" s="368"/>
      <c r="G267" s="368"/>
      <c r="H267" s="368"/>
      <c r="I267" s="368"/>
      <c r="J267" s="368"/>
      <c r="K267" s="368"/>
      <c r="L267" s="368"/>
      <c r="M267" s="369"/>
      <c r="N267" s="123">
        <v>806</v>
      </c>
      <c r="O267" s="168">
        <v>7</v>
      </c>
      <c r="P267" s="168">
        <v>2</v>
      </c>
      <c r="Q267" s="64" t="s">
        <v>418</v>
      </c>
      <c r="R267" s="65">
        <v>0</v>
      </c>
      <c r="S267" s="370"/>
      <c r="T267" s="371"/>
      <c r="U267" s="390">
        <v>19136.738000000001</v>
      </c>
      <c r="V267" s="391">
        <f>+V268</f>
        <v>4244.5046199999997</v>
      </c>
      <c r="W267" s="246">
        <f t="shared" si="4"/>
        <v>22.179875274459</v>
      </c>
    </row>
    <row r="268" spans="1:32" ht="21.75" customHeight="1" x14ac:dyDescent="0.2">
      <c r="A268" s="62"/>
      <c r="B268" s="368" t="s">
        <v>69</v>
      </c>
      <c r="C268" s="368"/>
      <c r="D268" s="368"/>
      <c r="E268" s="368"/>
      <c r="F268" s="368"/>
      <c r="G268" s="368"/>
      <c r="H268" s="368"/>
      <c r="I268" s="368"/>
      <c r="J268" s="368"/>
      <c r="K268" s="368"/>
      <c r="L268" s="368"/>
      <c r="M268" s="369"/>
      <c r="N268" s="123">
        <v>806</v>
      </c>
      <c r="O268" s="168">
        <v>7</v>
      </c>
      <c r="P268" s="168">
        <v>2</v>
      </c>
      <c r="Q268" s="64" t="s">
        <v>419</v>
      </c>
      <c r="R268" s="65">
        <v>0</v>
      </c>
      <c r="S268" s="370"/>
      <c r="T268" s="371"/>
      <c r="U268" s="390">
        <v>19136.738000000001</v>
      </c>
      <c r="V268" s="391">
        <f>+V269</f>
        <v>4244.5046199999997</v>
      </c>
      <c r="W268" s="246">
        <f t="shared" si="4"/>
        <v>22.179875274459</v>
      </c>
    </row>
    <row r="269" spans="1:32" ht="21.75" customHeight="1" x14ac:dyDescent="0.2">
      <c r="A269" s="62"/>
      <c r="B269" s="368" t="s">
        <v>416</v>
      </c>
      <c r="C269" s="368"/>
      <c r="D269" s="368"/>
      <c r="E269" s="368"/>
      <c r="F269" s="368"/>
      <c r="G269" s="368"/>
      <c r="H269" s="368"/>
      <c r="I269" s="368"/>
      <c r="J269" s="368"/>
      <c r="K269" s="368"/>
      <c r="L269" s="368"/>
      <c r="M269" s="369"/>
      <c r="N269" s="123">
        <v>806</v>
      </c>
      <c r="O269" s="168">
        <v>7</v>
      </c>
      <c r="P269" s="168">
        <v>2</v>
      </c>
      <c r="Q269" s="64" t="s">
        <v>419</v>
      </c>
      <c r="R269" s="65" t="s">
        <v>8</v>
      </c>
      <c r="S269" s="370"/>
      <c r="T269" s="371"/>
      <c r="U269" s="390">
        <v>19136.738000000001</v>
      </c>
      <c r="V269" s="391">
        <f>+V270</f>
        <v>4244.5046199999997</v>
      </c>
      <c r="W269" s="246">
        <f t="shared" si="4"/>
        <v>22.179875274459</v>
      </c>
    </row>
    <row r="270" spans="1:32" ht="12" customHeight="1" x14ac:dyDescent="0.2">
      <c r="A270" s="62"/>
      <c r="B270" s="368" t="s">
        <v>9</v>
      </c>
      <c r="C270" s="368"/>
      <c r="D270" s="368"/>
      <c r="E270" s="368"/>
      <c r="F270" s="368"/>
      <c r="G270" s="368"/>
      <c r="H270" s="368"/>
      <c r="I270" s="368"/>
      <c r="J270" s="368"/>
      <c r="K270" s="368"/>
      <c r="L270" s="368"/>
      <c r="M270" s="369"/>
      <c r="N270" s="123">
        <v>806</v>
      </c>
      <c r="O270" s="168">
        <v>7</v>
      </c>
      <c r="P270" s="168">
        <v>2</v>
      </c>
      <c r="Q270" s="64" t="s">
        <v>419</v>
      </c>
      <c r="R270" s="65" t="s">
        <v>10</v>
      </c>
      <c r="S270" s="370"/>
      <c r="T270" s="371"/>
      <c r="U270" s="390">
        <v>19136.738000000001</v>
      </c>
      <c r="V270" s="391">
        <f>+V271</f>
        <v>4244.5046199999997</v>
      </c>
      <c r="W270" s="246">
        <f t="shared" si="4"/>
        <v>22.179875274459</v>
      </c>
      <c r="Z270" s="61" t="s">
        <v>636</v>
      </c>
      <c r="AA270" s="61" t="s">
        <v>637</v>
      </c>
      <c r="AB270" s="61" t="s">
        <v>638</v>
      </c>
      <c r="AC270" s="61" t="s">
        <v>639</v>
      </c>
      <c r="AD270" s="61" t="s">
        <v>640</v>
      </c>
      <c r="AE270" s="61" t="s">
        <v>641</v>
      </c>
    </row>
    <row r="271" spans="1:32" ht="42.75" customHeight="1" x14ac:dyDescent="0.2">
      <c r="A271" s="62"/>
      <c r="B271" s="368" t="s">
        <v>11</v>
      </c>
      <c r="C271" s="368"/>
      <c r="D271" s="368"/>
      <c r="E271" s="368"/>
      <c r="F271" s="368"/>
      <c r="G271" s="368"/>
      <c r="H271" s="368"/>
      <c r="I271" s="368"/>
      <c r="J271" s="368"/>
      <c r="K271" s="368"/>
      <c r="L271" s="368"/>
      <c r="M271" s="369"/>
      <c r="N271" s="123">
        <v>806</v>
      </c>
      <c r="O271" s="168">
        <v>7</v>
      </c>
      <c r="P271" s="168">
        <v>2</v>
      </c>
      <c r="Q271" s="64" t="s">
        <v>419</v>
      </c>
      <c r="R271" s="65" t="s">
        <v>12</v>
      </c>
      <c r="S271" s="370"/>
      <c r="T271" s="371"/>
      <c r="U271" s="390">
        <v>19136.738000000001</v>
      </c>
      <c r="V271" s="391">
        <v>4244.5046199999997</v>
      </c>
      <c r="W271" s="246">
        <f t="shared" si="4"/>
        <v>22.179875274459</v>
      </c>
      <c r="Z271" s="61">
        <v>5095430.79</v>
      </c>
      <c r="AA271" s="61">
        <v>3663704.4</v>
      </c>
      <c r="AB271" s="61">
        <v>2309917.04</v>
      </c>
      <c r="AC271" s="61">
        <v>2266715.36</v>
      </c>
      <c r="AD271" s="61">
        <v>2653502</v>
      </c>
      <c r="AE271" s="61">
        <v>3147468.57</v>
      </c>
      <c r="AF271" s="61">
        <f>+Z271+AA271+AB271+AC271+AD271+AE271</f>
        <v>19136738.16</v>
      </c>
    </row>
    <row r="272" spans="1:32" ht="21.75" customHeight="1" x14ac:dyDescent="0.2">
      <c r="A272" s="62"/>
      <c r="B272" s="368" t="s">
        <v>411</v>
      </c>
      <c r="C272" s="368"/>
      <c r="D272" s="368"/>
      <c r="E272" s="368"/>
      <c r="F272" s="368"/>
      <c r="G272" s="368"/>
      <c r="H272" s="368"/>
      <c r="I272" s="368"/>
      <c r="J272" s="368"/>
      <c r="K272" s="368"/>
      <c r="L272" s="368"/>
      <c r="M272" s="369"/>
      <c r="N272" s="123">
        <v>806</v>
      </c>
      <c r="O272" s="168">
        <v>7</v>
      </c>
      <c r="P272" s="168">
        <v>2</v>
      </c>
      <c r="Q272" s="64" t="s">
        <v>412</v>
      </c>
      <c r="R272" s="65">
        <v>0</v>
      </c>
      <c r="S272" s="370"/>
      <c r="T272" s="371"/>
      <c r="U272" s="390">
        <v>175951</v>
      </c>
      <c r="V272" s="391">
        <f>+V273</f>
        <v>45572.087</v>
      </c>
      <c r="W272" s="246">
        <f t="shared" si="4"/>
        <v>25.900442168558293</v>
      </c>
      <c r="Y272" s="61" t="s">
        <v>642</v>
      </c>
      <c r="Z272" s="61">
        <v>265500</v>
      </c>
      <c r="AA272" s="61">
        <v>202050</v>
      </c>
      <c r="AB272" s="61">
        <v>202050</v>
      </c>
      <c r="AC272" s="61">
        <v>222300</v>
      </c>
      <c r="AD272" s="61">
        <v>187650</v>
      </c>
      <c r="AE272" s="61">
        <v>150450</v>
      </c>
      <c r="AF272" s="61">
        <f>+Z272+AA272+AB272+AC272+AD272+AE272</f>
        <v>1230000</v>
      </c>
    </row>
    <row r="273" spans="1:34" ht="12" customHeight="1" x14ac:dyDescent="0.2">
      <c r="A273" s="62"/>
      <c r="B273" s="368" t="s">
        <v>72</v>
      </c>
      <c r="C273" s="368"/>
      <c r="D273" s="368"/>
      <c r="E273" s="368"/>
      <c r="F273" s="368"/>
      <c r="G273" s="368"/>
      <c r="H273" s="368"/>
      <c r="I273" s="368"/>
      <c r="J273" s="368"/>
      <c r="K273" s="368"/>
      <c r="L273" s="368"/>
      <c r="M273" s="369"/>
      <c r="N273" s="123">
        <v>806</v>
      </c>
      <c r="O273" s="168">
        <v>7</v>
      </c>
      <c r="P273" s="168">
        <v>2</v>
      </c>
      <c r="Q273" s="64" t="s">
        <v>418</v>
      </c>
      <c r="R273" s="65">
        <v>0</v>
      </c>
      <c r="S273" s="370"/>
      <c r="T273" s="371"/>
      <c r="U273" s="390">
        <v>175951</v>
      </c>
      <c r="V273" s="391">
        <f>+V274</f>
        <v>45572.087</v>
      </c>
      <c r="W273" s="246">
        <f t="shared" si="4"/>
        <v>25.900442168558293</v>
      </c>
      <c r="Y273" s="61" t="s">
        <v>643</v>
      </c>
      <c r="Z273" s="61">
        <v>204400</v>
      </c>
      <c r="AA273" s="61">
        <v>126400</v>
      </c>
      <c r="AB273" s="61">
        <v>52100</v>
      </c>
      <c r="AC273" s="61">
        <v>59500</v>
      </c>
      <c r="AD273" s="61">
        <v>78100</v>
      </c>
      <c r="AE273" s="61">
        <v>81800</v>
      </c>
      <c r="AF273" s="61">
        <f>+Z273+AA273+AB273+AC273+AD273+AE273</f>
        <v>602300</v>
      </c>
    </row>
    <row r="274" spans="1:34" ht="53.25" customHeight="1" x14ac:dyDescent="0.2">
      <c r="A274" s="62"/>
      <c r="B274" s="368" t="s">
        <v>164</v>
      </c>
      <c r="C274" s="368"/>
      <c r="D274" s="368"/>
      <c r="E274" s="368"/>
      <c r="F274" s="368"/>
      <c r="G274" s="368"/>
      <c r="H274" s="368"/>
      <c r="I274" s="368"/>
      <c r="J274" s="368"/>
      <c r="K274" s="368"/>
      <c r="L274" s="368"/>
      <c r="M274" s="369"/>
      <c r="N274" s="123">
        <v>806</v>
      </c>
      <c r="O274" s="168">
        <v>7</v>
      </c>
      <c r="P274" s="168">
        <v>2</v>
      </c>
      <c r="Q274" s="64" t="s">
        <v>420</v>
      </c>
      <c r="R274" s="65">
        <v>0</v>
      </c>
      <c r="S274" s="370"/>
      <c r="T274" s="371"/>
      <c r="U274" s="390">
        <v>175951</v>
      </c>
      <c r="V274" s="391">
        <f>+V275</f>
        <v>45572.087</v>
      </c>
      <c r="W274" s="246">
        <f t="shared" si="4"/>
        <v>25.900442168558293</v>
      </c>
    </row>
    <row r="275" spans="1:34" ht="21.75" customHeight="1" x14ac:dyDescent="0.2">
      <c r="A275" s="62"/>
      <c r="B275" s="368" t="s">
        <v>416</v>
      </c>
      <c r="C275" s="368"/>
      <c r="D275" s="368"/>
      <c r="E275" s="368"/>
      <c r="F275" s="368"/>
      <c r="G275" s="368"/>
      <c r="H275" s="368"/>
      <c r="I275" s="368"/>
      <c r="J275" s="368"/>
      <c r="K275" s="368"/>
      <c r="L275" s="368"/>
      <c r="M275" s="369"/>
      <c r="N275" s="123">
        <v>806</v>
      </c>
      <c r="O275" s="168">
        <v>7</v>
      </c>
      <c r="P275" s="168">
        <v>2</v>
      </c>
      <c r="Q275" s="64" t="s">
        <v>420</v>
      </c>
      <c r="R275" s="65" t="s">
        <v>8</v>
      </c>
      <c r="S275" s="370"/>
      <c r="T275" s="371"/>
      <c r="U275" s="390">
        <v>175951</v>
      </c>
      <c r="V275" s="391">
        <f>+V276</f>
        <v>45572.087</v>
      </c>
      <c r="W275" s="246">
        <f t="shared" ref="W275:W351" si="5">V275/U275*100</f>
        <v>25.900442168558293</v>
      </c>
    </row>
    <row r="276" spans="1:34" ht="12" customHeight="1" x14ac:dyDescent="0.2">
      <c r="A276" s="62"/>
      <c r="B276" s="368" t="s">
        <v>9</v>
      </c>
      <c r="C276" s="368"/>
      <c r="D276" s="368"/>
      <c r="E276" s="368"/>
      <c r="F276" s="368"/>
      <c r="G276" s="368"/>
      <c r="H276" s="368"/>
      <c r="I276" s="368"/>
      <c r="J276" s="368"/>
      <c r="K276" s="368"/>
      <c r="L276" s="368"/>
      <c r="M276" s="369"/>
      <c r="N276" s="123">
        <v>806</v>
      </c>
      <c r="O276" s="168">
        <v>7</v>
      </c>
      <c r="P276" s="168">
        <v>2</v>
      </c>
      <c r="Q276" s="64" t="s">
        <v>420</v>
      </c>
      <c r="R276" s="65" t="s">
        <v>10</v>
      </c>
      <c r="S276" s="370"/>
      <c r="T276" s="371"/>
      <c r="U276" s="390">
        <v>175951</v>
      </c>
      <c r="V276" s="391">
        <f>+V277</f>
        <v>45572.087</v>
      </c>
      <c r="W276" s="246">
        <f t="shared" si="5"/>
        <v>25.900442168558293</v>
      </c>
      <c r="Y276" s="61" t="s">
        <v>636</v>
      </c>
      <c r="Z276" s="61" t="s">
        <v>637</v>
      </c>
      <c r="AA276" s="61" t="s">
        <v>638</v>
      </c>
      <c r="AB276" s="61" t="s">
        <v>639</v>
      </c>
      <c r="AC276" s="61" t="s">
        <v>640</v>
      </c>
      <c r="AD276" s="61" t="s">
        <v>641</v>
      </c>
    </row>
    <row r="277" spans="1:34" ht="42.75" customHeight="1" x14ac:dyDescent="0.2">
      <c r="A277" s="62"/>
      <c r="B277" s="368" t="s">
        <v>11</v>
      </c>
      <c r="C277" s="368"/>
      <c r="D277" s="368"/>
      <c r="E277" s="368"/>
      <c r="F277" s="368"/>
      <c r="G277" s="368"/>
      <c r="H277" s="368"/>
      <c r="I277" s="368"/>
      <c r="J277" s="368"/>
      <c r="K277" s="368"/>
      <c r="L277" s="368"/>
      <c r="M277" s="369"/>
      <c r="N277" s="123">
        <v>806</v>
      </c>
      <c r="O277" s="168">
        <v>7</v>
      </c>
      <c r="P277" s="168">
        <v>2</v>
      </c>
      <c r="Q277" s="64" t="s">
        <v>420</v>
      </c>
      <c r="R277" s="65" t="s">
        <v>12</v>
      </c>
      <c r="S277" s="370"/>
      <c r="T277" s="371"/>
      <c r="U277" s="390">
        <v>175951</v>
      </c>
      <c r="V277" s="391">
        <v>45572.087</v>
      </c>
      <c r="W277" s="246">
        <f t="shared" si="5"/>
        <v>25.900442168558293</v>
      </c>
      <c r="Y277" s="61">
        <v>63007230</v>
      </c>
      <c r="Z277" s="61">
        <v>28760710</v>
      </c>
      <c r="AA277" s="61">
        <v>22270530</v>
      </c>
      <c r="AB277" s="61">
        <v>24003300</v>
      </c>
      <c r="AC277" s="61">
        <v>20121500</v>
      </c>
      <c r="AD277" s="61">
        <v>17787730</v>
      </c>
      <c r="AE277" s="61">
        <f>+Y277+Z277+AA277+AB277+AC277+AD277</f>
        <v>175951000</v>
      </c>
    </row>
    <row r="278" spans="1:34" ht="21.75" customHeight="1" x14ac:dyDescent="0.2">
      <c r="A278" s="62"/>
      <c r="B278" s="368" t="s">
        <v>411</v>
      </c>
      <c r="C278" s="368"/>
      <c r="D278" s="368"/>
      <c r="E278" s="368"/>
      <c r="F278" s="368"/>
      <c r="G278" s="368"/>
      <c r="H278" s="368"/>
      <c r="I278" s="368"/>
      <c r="J278" s="368"/>
      <c r="K278" s="368"/>
      <c r="L278" s="368"/>
      <c r="M278" s="369"/>
      <c r="N278" s="123">
        <v>806</v>
      </c>
      <c r="O278" s="178">
        <v>7</v>
      </c>
      <c r="P278" s="178">
        <v>2</v>
      </c>
      <c r="Q278" s="64" t="s">
        <v>412</v>
      </c>
      <c r="R278" s="65">
        <v>0</v>
      </c>
      <c r="S278" s="370"/>
      <c r="T278" s="371"/>
      <c r="U278" s="392">
        <f>+U279</f>
        <v>13211.082</v>
      </c>
      <c r="V278" s="392">
        <f>+V279</f>
        <v>2926.1786000000002</v>
      </c>
      <c r="W278" s="246">
        <f t="shared" si="5"/>
        <v>22.149424248521051</v>
      </c>
      <c r="X278" s="367"/>
      <c r="Y278" s="367"/>
      <c r="Z278" s="367"/>
      <c r="AA278" s="367"/>
      <c r="AB278" s="367"/>
      <c r="AC278" s="367"/>
      <c r="AD278" s="367"/>
      <c r="AE278" s="63"/>
    </row>
    <row r="279" spans="1:34" ht="12" customHeight="1" x14ac:dyDescent="0.2">
      <c r="A279" s="62"/>
      <c r="B279" s="368" t="s">
        <v>72</v>
      </c>
      <c r="C279" s="368"/>
      <c r="D279" s="368"/>
      <c r="E279" s="368"/>
      <c r="F279" s="368"/>
      <c r="G279" s="368"/>
      <c r="H279" s="368"/>
      <c r="I279" s="368"/>
      <c r="J279" s="368"/>
      <c r="K279" s="368"/>
      <c r="L279" s="368"/>
      <c r="M279" s="369"/>
      <c r="N279" s="123">
        <v>806</v>
      </c>
      <c r="O279" s="178">
        <v>7</v>
      </c>
      <c r="P279" s="178">
        <v>2</v>
      </c>
      <c r="Q279" s="64" t="s">
        <v>418</v>
      </c>
      <c r="R279" s="65">
        <v>0</v>
      </c>
      <c r="S279" s="370"/>
      <c r="T279" s="371"/>
      <c r="U279" s="392">
        <f>+U280</f>
        <v>13211.082</v>
      </c>
      <c r="V279" s="392">
        <f>+V280</f>
        <v>2926.1786000000002</v>
      </c>
      <c r="W279" s="246">
        <f t="shared" si="5"/>
        <v>22.149424248521051</v>
      </c>
      <c r="X279" s="367"/>
      <c r="Y279" s="367"/>
      <c r="Z279" s="367"/>
      <c r="AA279" s="367"/>
      <c r="AB279" s="367"/>
      <c r="AC279" s="367"/>
      <c r="AD279" s="367"/>
      <c r="AE279" s="63"/>
    </row>
    <row r="280" spans="1:34" ht="42.75" customHeight="1" x14ac:dyDescent="0.2">
      <c r="A280" s="62"/>
      <c r="B280" s="368" t="s">
        <v>662</v>
      </c>
      <c r="C280" s="368"/>
      <c r="D280" s="368"/>
      <c r="E280" s="368"/>
      <c r="F280" s="368"/>
      <c r="G280" s="368"/>
      <c r="H280" s="368"/>
      <c r="I280" s="368"/>
      <c r="J280" s="368"/>
      <c r="K280" s="368"/>
      <c r="L280" s="368"/>
      <c r="M280" s="369"/>
      <c r="N280" s="123">
        <v>806</v>
      </c>
      <c r="O280" s="178">
        <v>7</v>
      </c>
      <c r="P280" s="178">
        <v>2</v>
      </c>
      <c r="Q280" s="64" t="s">
        <v>663</v>
      </c>
      <c r="R280" s="65">
        <v>0</v>
      </c>
      <c r="S280" s="370"/>
      <c r="T280" s="371"/>
      <c r="U280" s="392">
        <f>+U281</f>
        <v>13211.082</v>
      </c>
      <c r="V280" s="392">
        <f>+V281</f>
        <v>2926.1786000000002</v>
      </c>
      <c r="W280" s="246">
        <f t="shared" si="5"/>
        <v>22.149424248521051</v>
      </c>
      <c r="X280" s="367"/>
      <c r="Y280" s="367"/>
      <c r="Z280" s="367"/>
      <c r="AA280" s="367"/>
      <c r="AB280" s="367"/>
      <c r="AC280" s="367"/>
      <c r="AD280" s="367"/>
      <c r="AE280" s="63"/>
    </row>
    <row r="281" spans="1:34" ht="21.75" customHeight="1" x14ac:dyDescent="0.2">
      <c r="A281" s="62"/>
      <c r="B281" s="368" t="s">
        <v>416</v>
      </c>
      <c r="C281" s="368"/>
      <c r="D281" s="368"/>
      <c r="E281" s="368"/>
      <c r="F281" s="368"/>
      <c r="G281" s="368"/>
      <c r="H281" s="368"/>
      <c r="I281" s="368"/>
      <c r="J281" s="368"/>
      <c r="K281" s="368"/>
      <c r="L281" s="368"/>
      <c r="M281" s="369"/>
      <c r="N281" s="123">
        <v>806</v>
      </c>
      <c r="O281" s="178">
        <v>7</v>
      </c>
      <c r="P281" s="178">
        <v>2</v>
      </c>
      <c r="Q281" s="64" t="s">
        <v>663</v>
      </c>
      <c r="R281" s="65" t="s">
        <v>8</v>
      </c>
      <c r="S281" s="370"/>
      <c r="T281" s="371"/>
      <c r="U281" s="392">
        <f>+U282</f>
        <v>13211.082</v>
      </c>
      <c r="V281" s="392">
        <f>+V282</f>
        <v>2926.1786000000002</v>
      </c>
      <c r="W281" s="246">
        <f t="shared" si="5"/>
        <v>22.149424248521051</v>
      </c>
      <c r="X281" s="367"/>
      <c r="Y281" s="367"/>
      <c r="Z281" s="367"/>
      <c r="AA281" s="367"/>
      <c r="AB281" s="367"/>
      <c r="AC281" s="367"/>
      <c r="AD281" s="367"/>
      <c r="AE281" s="63"/>
    </row>
    <row r="282" spans="1:34" ht="12" customHeight="1" x14ac:dyDescent="0.2">
      <c r="A282" s="62"/>
      <c r="B282" s="368" t="s">
        <v>9</v>
      </c>
      <c r="C282" s="368"/>
      <c r="D282" s="368"/>
      <c r="E282" s="368"/>
      <c r="F282" s="368"/>
      <c r="G282" s="368"/>
      <c r="H282" s="368"/>
      <c r="I282" s="368"/>
      <c r="J282" s="368"/>
      <c r="K282" s="368"/>
      <c r="L282" s="368"/>
      <c r="M282" s="369"/>
      <c r="N282" s="123">
        <v>806</v>
      </c>
      <c r="O282" s="178">
        <v>7</v>
      </c>
      <c r="P282" s="178">
        <v>2</v>
      </c>
      <c r="Q282" s="64" t="s">
        <v>663</v>
      </c>
      <c r="R282" s="65" t="s">
        <v>10</v>
      </c>
      <c r="S282" s="370"/>
      <c r="T282" s="371"/>
      <c r="U282" s="392">
        <f>+U283</f>
        <v>13211.082</v>
      </c>
      <c r="V282" s="392">
        <f>+V283</f>
        <v>2926.1786000000002</v>
      </c>
      <c r="W282" s="246">
        <f t="shared" si="5"/>
        <v>22.149424248521051</v>
      </c>
      <c r="X282" s="367"/>
      <c r="Y282" s="367"/>
      <c r="Z282" s="367"/>
      <c r="AA282" s="367"/>
      <c r="AB282" s="367"/>
      <c r="AC282" s="367"/>
      <c r="AD282" s="367"/>
      <c r="AE282" s="63"/>
    </row>
    <row r="283" spans="1:34" ht="12" customHeight="1" x14ac:dyDescent="0.2">
      <c r="A283" s="62"/>
      <c r="B283" s="368" t="s">
        <v>152</v>
      </c>
      <c r="C283" s="368"/>
      <c r="D283" s="368"/>
      <c r="E283" s="368"/>
      <c r="F283" s="368"/>
      <c r="G283" s="368"/>
      <c r="H283" s="368"/>
      <c r="I283" s="368"/>
      <c r="J283" s="368"/>
      <c r="K283" s="368"/>
      <c r="L283" s="368"/>
      <c r="M283" s="369"/>
      <c r="N283" s="123">
        <v>806</v>
      </c>
      <c r="O283" s="178">
        <v>7</v>
      </c>
      <c r="P283" s="178">
        <v>2</v>
      </c>
      <c r="Q283" s="64" t="s">
        <v>663</v>
      </c>
      <c r="R283" s="65" t="s">
        <v>151</v>
      </c>
      <c r="S283" s="370"/>
      <c r="T283" s="371"/>
      <c r="U283" s="392">
        <v>13211.082</v>
      </c>
      <c r="V283" s="392">
        <v>2926.1786000000002</v>
      </c>
      <c r="W283" s="246">
        <f t="shared" si="5"/>
        <v>22.149424248521051</v>
      </c>
      <c r="X283" s="367"/>
      <c r="Y283" s="367"/>
      <c r="Z283" s="367"/>
      <c r="AA283" s="367"/>
      <c r="AB283" s="367"/>
      <c r="AC283" s="367"/>
      <c r="AD283" s="367"/>
      <c r="AE283" s="63"/>
    </row>
    <row r="284" spans="1:34" ht="21.75" customHeight="1" x14ac:dyDescent="0.2">
      <c r="A284" s="62"/>
      <c r="B284" s="368" t="s">
        <v>411</v>
      </c>
      <c r="C284" s="368"/>
      <c r="D284" s="368"/>
      <c r="E284" s="368"/>
      <c r="F284" s="368"/>
      <c r="G284" s="368"/>
      <c r="H284" s="368"/>
      <c r="I284" s="368"/>
      <c r="J284" s="368"/>
      <c r="K284" s="368"/>
      <c r="L284" s="368"/>
      <c r="M284" s="369"/>
      <c r="N284" s="123">
        <v>806</v>
      </c>
      <c r="O284" s="168">
        <v>7</v>
      </c>
      <c r="P284" s="168">
        <v>2</v>
      </c>
      <c r="Q284" s="64" t="s">
        <v>412</v>
      </c>
      <c r="R284" s="65">
        <v>0</v>
      </c>
      <c r="S284" s="370"/>
      <c r="T284" s="371"/>
      <c r="U284" s="390">
        <v>3257</v>
      </c>
      <c r="V284" s="391">
        <f>+V285</f>
        <v>0</v>
      </c>
      <c r="W284" s="246">
        <f t="shared" si="5"/>
        <v>0</v>
      </c>
    </row>
    <row r="285" spans="1:34" ht="12" customHeight="1" x14ac:dyDescent="0.2">
      <c r="A285" s="62"/>
      <c r="B285" s="368" t="s">
        <v>72</v>
      </c>
      <c r="C285" s="368"/>
      <c r="D285" s="368"/>
      <c r="E285" s="368"/>
      <c r="F285" s="368"/>
      <c r="G285" s="368"/>
      <c r="H285" s="368"/>
      <c r="I285" s="368"/>
      <c r="J285" s="368"/>
      <c r="K285" s="368"/>
      <c r="L285" s="368"/>
      <c r="M285" s="369"/>
      <c r="N285" s="123">
        <v>806</v>
      </c>
      <c r="O285" s="168">
        <v>7</v>
      </c>
      <c r="P285" s="168">
        <v>2</v>
      </c>
      <c r="Q285" s="64" t="s">
        <v>418</v>
      </c>
      <c r="R285" s="65">
        <v>0</v>
      </c>
      <c r="S285" s="370"/>
      <c r="T285" s="371"/>
      <c r="U285" s="390">
        <v>3257</v>
      </c>
      <c r="V285" s="391">
        <f>+V286</f>
        <v>0</v>
      </c>
      <c r="W285" s="246">
        <f t="shared" si="5"/>
        <v>0</v>
      </c>
      <c r="Y285" s="61" t="s">
        <v>646</v>
      </c>
      <c r="Z285" s="61" t="s">
        <v>647</v>
      </c>
      <c r="AA285" s="61" t="s">
        <v>648</v>
      </c>
      <c r="AB285" s="61" t="s">
        <v>649</v>
      </c>
      <c r="AC285" s="61" t="s">
        <v>650</v>
      </c>
      <c r="AD285" s="61" t="s">
        <v>651</v>
      </c>
      <c r="AE285" s="61" t="s">
        <v>652</v>
      </c>
      <c r="AF285" s="61" t="s">
        <v>653</v>
      </c>
      <c r="AG285" s="61" t="s">
        <v>654</v>
      </c>
    </row>
    <row r="286" spans="1:34" ht="32.25" customHeight="1" x14ac:dyDescent="0.2">
      <c r="A286" s="62"/>
      <c r="B286" s="368" t="s">
        <v>539</v>
      </c>
      <c r="C286" s="368"/>
      <c r="D286" s="368"/>
      <c r="E286" s="368"/>
      <c r="F286" s="368"/>
      <c r="G286" s="368"/>
      <c r="H286" s="368"/>
      <c r="I286" s="368"/>
      <c r="J286" s="368"/>
      <c r="K286" s="368"/>
      <c r="L286" s="368"/>
      <c r="M286" s="369"/>
      <c r="N286" s="123">
        <v>806</v>
      </c>
      <c r="O286" s="168">
        <v>7</v>
      </c>
      <c r="P286" s="168">
        <v>2</v>
      </c>
      <c r="Q286" s="64" t="s">
        <v>540</v>
      </c>
      <c r="R286" s="65">
        <v>0</v>
      </c>
      <c r="S286" s="370"/>
      <c r="T286" s="371"/>
      <c r="U286" s="390">
        <v>3257</v>
      </c>
      <c r="V286" s="391">
        <f>+V287</f>
        <v>0</v>
      </c>
      <c r="W286" s="246">
        <f t="shared" si="5"/>
        <v>0</v>
      </c>
      <c r="X286" s="61" t="s">
        <v>644</v>
      </c>
      <c r="Y286" s="61">
        <v>4347000</v>
      </c>
      <c r="Z286" s="61">
        <v>3533000</v>
      </c>
      <c r="AA286" s="61">
        <v>3821000</v>
      </c>
      <c r="AB286" s="61">
        <v>17972000</v>
      </c>
      <c r="AC286" s="61">
        <v>5752000</v>
      </c>
      <c r="AD286" s="61">
        <v>7904000</v>
      </c>
      <c r="AE286" s="61">
        <v>7378000</v>
      </c>
      <c r="AF286" s="61">
        <v>7358000</v>
      </c>
      <c r="AG286" s="61">
        <v>5961000</v>
      </c>
      <c r="AH286" s="61">
        <f>SUM(Y286:AG286)</f>
        <v>64026000</v>
      </c>
    </row>
    <row r="287" spans="1:34" ht="21.75" customHeight="1" x14ac:dyDescent="0.2">
      <c r="A287" s="62"/>
      <c r="B287" s="368" t="s">
        <v>416</v>
      </c>
      <c r="C287" s="368"/>
      <c r="D287" s="368"/>
      <c r="E287" s="368"/>
      <c r="F287" s="368"/>
      <c r="G287" s="368"/>
      <c r="H287" s="368"/>
      <c r="I287" s="368"/>
      <c r="J287" s="368"/>
      <c r="K287" s="368"/>
      <c r="L287" s="368"/>
      <c r="M287" s="369"/>
      <c r="N287" s="123">
        <v>806</v>
      </c>
      <c r="O287" s="168">
        <v>7</v>
      </c>
      <c r="P287" s="168">
        <v>2</v>
      </c>
      <c r="Q287" s="64" t="s">
        <v>540</v>
      </c>
      <c r="R287" s="65" t="s">
        <v>8</v>
      </c>
      <c r="S287" s="370"/>
      <c r="T287" s="371"/>
      <c r="U287" s="390">
        <v>3257</v>
      </c>
      <c r="V287" s="391">
        <f>+V288</f>
        <v>0</v>
      </c>
      <c r="W287" s="246">
        <f t="shared" si="5"/>
        <v>0</v>
      </c>
      <c r="X287" s="61" t="s">
        <v>645</v>
      </c>
      <c r="Y287" s="61">
        <v>3003560</v>
      </c>
      <c r="Z287" s="61">
        <v>2991980</v>
      </c>
      <c r="AA287" s="61">
        <v>3017460</v>
      </c>
      <c r="AB287" s="61">
        <v>11001968.279999999</v>
      </c>
      <c r="AC287" s="61">
        <v>3563671.12</v>
      </c>
      <c r="AD287" s="61">
        <v>4253509.4400000004</v>
      </c>
      <c r="AE287" s="61">
        <v>4776973.84</v>
      </c>
      <c r="AF287" s="61">
        <v>4586794.8</v>
      </c>
      <c r="AG287" s="61">
        <v>4522514.0999999996</v>
      </c>
      <c r="AH287" s="61">
        <f t="shared" ref="AH287:AH288" si="6">SUM(Y287:AG287)</f>
        <v>41718431.580000006</v>
      </c>
    </row>
    <row r="288" spans="1:34" ht="12" customHeight="1" x14ac:dyDescent="0.2">
      <c r="A288" s="62"/>
      <c r="B288" s="368" t="s">
        <v>9</v>
      </c>
      <c r="C288" s="368"/>
      <c r="D288" s="368"/>
      <c r="E288" s="368"/>
      <c r="F288" s="368"/>
      <c r="G288" s="368"/>
      <c r="H288" s="368"/>
      <c r="I288" s="368"/>
      <c r="J288" s="368"/>
      <c r="K288" s="368"/>
      <c r="L288" s="368"/>
      <c r="M288" s="369"/>
      <c r="N288" s="123">
        <v>806</v>
      </c>
      <c r="O288" s="168">
        <v>7</v>
      </c>
      <c r="P288" s="168">
        <v>2</v>
      </c>
      <c r="Q288" s="64" t="s">
        <v>540</v>
      </c>
      <c r="R288" s="65" t="s">
        <v>10</v>
      </c>
      <c r="S288" s="370"/>
      <c r="T288" s="371"/>
      <c r="U288" s="390">
        <v>3257</v>
      </c>
      <c r="V288" s="391">
        <f>+V289</f>
        <v>0</v>
      </c>
      <c r="W288" s="246">
        <f t="shared" si="5"/>
        <v>0</v>
      </c>
      <c r="AB288" s="61">
        <v>74300</v>
      </c>
      <c r="AC288" s="61">
        <v>22300</v>
      </c>
      <c r="AD288" s="61">
        <v>33400</v>
      </c>
      <c r="AE288" s="61">
        <v>29700</v>
      </c>
      <c r="AF288" s="61">
        <v>29700</v>
      </c>
      <c r="AG288" s="61">
        <v>26000</v>
      </c>
      <c r="AH288" s="61">
        <f t="shared" si="6"/>
        <v>215400</v>
      </c>
    </row>
    <row r="289" spans="1:34" ht="12" customHeight="1" x14ac:dyDescent="0.2">
      <c r="A289" s="62"/>
      <c r="B289" s="368" t="s">
        <v>152</v>
      </c>
      <c r="C289" s="368"/>
      <c r="D289" s="368"/>
      <c r="E289" s="368"/>
      <c r="F289" s="368"/>
      <c r="G289" s="368"/>
      <c r="H289" s="368"/>
      <c r="I289" s="368"/>
      <c r="J289" s="368"/>
      <c r="K289" s="368"/>
      <c r="L289" s="368"/>
      <c r="M289" s="369"/>
      <c r="N289" s="123">
        <v>806</v>
      </c>
      <c r="O289" s="168">
        <v>7</v>
      </c>
      <c r="P289" s="168">
        <v>2</v>
      </c>
      <c r="Q289" s="64" t="s">
        <v>540</v>
      </c>
      <c r="R289" s="65" t="s">
        <v>151</v>
      </c>
      <c r="S289" s="370"/>
      <c r="T289" s="371"/>
      <c r="U289" s="390">
        <v>3257</v>
      </c>
      <c r="V289" s="391"/>
      <c r="W289" s="246">
        <f t="shared" si="5"/>
        <v>0</v>
      </c>
      <c r="X289" s="61" t="s">
        <v>643</v>
      </c>
    </row>
    <row r="290" spans="1:34" ht="21.75" customHeight="1" x14ac:dyDescent="0.2">
      <c r="A290" s="62"/>
      <c r="B290" s="368" t="s">
        <v>411</v>
      </c>
      <c r="C290" s="368"/>
      <c r="D290" s="368"/>
      <c r="E290" s="368"/>
      <c r="F290" s="368"/>
      <c r="G290" s="368"/>
      <c r="H290" s="368"/>
      <c r="I290" s="368"/>
      <c r="J290" s="368"/>
      <c r="K290" s="368"/>
      <c r="L290" s="368"/>
      <c r="M290" s="369"/>
      <c r="N290" s="123">
        <v>806</v>
      </c>
      <c r="O290" s="178">
        <v>7</v>
      </c>
      <c r="P290" s="178">
        <v>2</v>
      </c>
      <c r="Q290" s="64" t="s">
        <v>412</v>
      </c>
      <c r="R290" s="65">
        <v>0</v>
      </c>
      <c r="S290" s="370"/>
      <c r="T290" s="371"/>
      <c r="U290" s="392">
        <f>+U291</f>
        <v>7208.9719999999998</v>
      </c>
      <c r="V290" s="392">
        <f>+V291</f>
        <v>2079.0915599999998</v>
      </c>
      <c r="W290" s="246">
        <f t="shared" si="5"/>
        <v>28.840333406760355</v>
      </c>
      <c r="X290" s="367"/>
      <c r="Y290" s="367"/>
      <c r="Z290" s="367"/>
      <c r="AA290" s="367"/>
      <c r="AB290" s="367"/>
      <c r="AC290" s="367"/>
      <c r="AD290" s="367"/>
      <c r="AE290" s="63"/>
    </row>
    <row r="291" spans="1:34" ht="32.25" customHeight="1" x14ac:dyDescent="0.2">
      <c r="A291" s="62"/>
      <c r="B291" s="368" t="s">
        <v>478</v>
      </c>
      <c r="C291" s="368"/>
      <c r="D291" s="368"/>
      <c r="E291" s="368"/>
      <c r="F291" s="368"/>
      <c r="G291" s="368"/>
      <c r="H291" s="368"/>
      <c r="I291" s="368"/>
      <c r="J291" s="368"/>
      <c r="K291" s="368"/>
      <c r="L291" s="368"/>
      <c r="M291" s="369"/>
      <c r="N291" s="123">
        <v>806</v>
      </c>
      <c r="O291" s="178">
        <v>7</v>
      </c>
      <c r="P291" s="178">
        <v>2</v>
      </c>
      <c r="Q291" s="64" t="s">
        <v>479</v>
      </c>
      <c r="R291" s="65">
        <v>0</v>
      </c>
      <c r="S291" s="370"/>
      <c r="T291" s="371"/>
      <c r="U291" s="392">
        <f>+U292</f>
        <v>7208.9719999999998</v>
      </c>
      <c r="V291" s="392">
        <f>+V292</f>
        <v>2079.0915599999998</v>
      </c>
      <c r="W291" s="246">
        <f t="shared" si="5"/>
        <v>28.840333406760355</v>
      </c>
      <c r="X291" s="367"/>
      <c r="Y291" s="367"/>
      <c r="Z291" s="367"/>
      <c r="AA291" s="367"/>
      <c r="AB291" s="367"/>
      <c r="AC291" s="367"/>
      <c r="AD291" s="367"/>
      <c r="AE291" s="63"/>
    </row>
    <row r="292" spans="1:34" ht="53.25" customHeight="1" x14ac:dyDescent="0.2">
      <c r="A292" s="62"/>
      <c r="B292" s="368" t="s">
        <v>664</v>
      </c>
      <c r="C292" s="368"/>
      <c r="D292" s="368"/>
      <c r="E292" s="368"/>
      <c r="F292" s="368"/>
      <c r="G292" s="368"/>
      <c r="H292" s="368"/>
      <c r="I292" s="368"/>
      <c r="J292" s="368"/>
      <c r="K292" s="368"/>
      <c r="L292" s="368"/>
      <c r="M292" s="369"/>
      <c r="N292" s="123">
        <v>806</v>
      </c>
      <c r="O292" s="178">
        <v>7</v>
      </c>
      <c r="P292" s="178">
        <v>2</v>
      </c>
      <c r="Q292" s="64" t="s">
        <v>665</v>
      </c>
      <c r="R292" s="65">
        <v>0</v>
      </c>
      <c r="S292" s="370"/>
      <c r="T292" s="371"/>
      <c r="U292" s="392">
        <f>+U293</f>
        <v>7208.9719999999998</v>
      </c>
      <c r="V292" s="392">
        <f>+V293</f>
        <v>2079.0915599999998</v>
      </c>
      <c r="W292" s="246">
        <f t="shared" si="5"/>
        <v>28.840333406760355</v>
      </c>
      <c r="X292" s="367"/>
      <c r="Y292" s="367"/>
      <c r="Z292" s="367"/>
      <c r="AA292" s="367"/>
      <c r="AB292" s="367"/>
      <c r="AC292" s="367"/>
      <c r="AD292" s="367"/>
      <c r="AE292" s="63"/>
    </row>
    <row r="293" spans="1:34" ht="21.75" customHeight="1" x14ac:dyDescent="0.2">
      <c r="A293" s="62"/>
      <c r="B293" s="368" t="s">
        <v>416</v>
      </c>
      <c r="C293" s="368"/>
      <c r="D293" s="368"/>
      <c r="E293" s="368"/>
      <c r="F293" s="368"/>
      <c r="G293" s="368"/>
      <c r="H293" s="368"/>
      <c r="I293" s="368"/>
      <c r="J293" s="368"/>
      <c r="K293" s="368"/>
      <c r="L293" s="368"/>
      <c r="M293" s="369"/>
      <c r="N293" s="123">
        <v>806</v>
      </c>
      <c r="O293" s="178">
        <v>7</v>
      </c>
      <c r="P293" s="178">
        <v>2</v>
      </c>
      <c r="Q293" s="64" t="s">
        <v>665</v>
      </c>
      <c r="R293" s="65" t="s">
        <v>8</v>
      </c>
      <c r="S293" s="370"/>
      <c r="T293" s="371"/>
      <c r="U293" s="392">
        <f>+U294</f>
        <v>7208.9719999999998</v>
      </c>
      <c r="V293" s="392">
        <f>+V294</f>
        <v>2079.0915599999998</v>
      </c>
      <c r="W293" s="246">
        <f t="shared" si="5"/>
        <v>28.840333406760355</v>
      </c>
      <c r="X293" s="367"/>
      <c r="Y293" s="367"/>
      <c r="Z293" s="367"/>
      <c r="AA293" s="367"/>
      <c r="AB293" s="367"/>
      <c r="AC293" s="367"/>
      <c r="AD293" s="367"/>
      <c r="AE293" s="63"/>
    </row>
    <row r="294" spans="1:34" ht="12" customHeight="1" x14ac:dyDescent="0.2">
      <c r="A294" s="62"/>
      <c r="B294" s="368" t="s">
        <v>9</v>
      </c>
      <c r="C294" s="368"/>
      <c r="D294" s="368"/>
      <c r="E294" s="368"/>
      <c r="F294" s="368"/>
      <c r="G294" s="368"/>
      <c r="H294" s="368"/>
      <c r="I294" s="368"/>
      <c r="J294" s="368"/>
      <c r="K294" s="368"/>
      <c r="L294" s="368"/>
      <c r="M294" s="369"/>
      <c r="N294" s="123">
        <v>806</v>
      </c>
      <c r="O294" s="178">
        <v>7</v>
      </c>
      <c r="P294" s="178">
        <v>2</v>
      </c>
      <c r="Q294" s="64" t="s">
        <v>665</v>
      </c>
      <c r="R294" s="65" t="s">
        <v>10</v>
      </c>
      <c r="S294" s="370"/>
      <c r="T294" s="371"/>
      <c r="U294" s="392">
        <f>+U295</f>
        <v>7208.9719999999998</v>
      </c>
      <c r="V294" s="392">
        <f>+V295</f>
        <v>2079.0915599999998</v>
      </c>
      <c r="W294" s="246">
        <f t="shared" si="5"/>
        <v>28.840333406760355</v>
      </c>
      <c r="X294" s="367"/>
      <c r="Y294" s="367"/>
      <c r="Z294" s="367"/>
      <c r="AA294" s="367"/>
      <c r="AB294" s="367"/>
      <c r="AC294" s="367"/>
      <c r="AD294" s="367"/>
      <c r="AE294" s="63"/>
    </row>
    <row r="295" spans="1:34" ht="12" customHeight="1" x14ac:dyDescent="0.2">
      <c r="A295" s="62"/>
      <c r="B295" s="368" t="s">
        <v>152</v>
      </c>
      <c r="C295" s="368"/>
      <c r="D295" s="368"/>
      <c r="E295" s="368"/>
      <c r="F295" s="368"/>
      <c r="G295" s="368"/>
      <c r="H295" s="368"/>
      <c r="I295" s="368"/>
      <c r="J295" s="368"/>
      <c r="K295" s="368"/>
      <c r="L295" s="368"/>
      <c r="M295" s="369"/>
      <c r="N295" s="123">
        <v>806</v>
      </c>
      <c r="O295" s="178">
        <v>7</v>
      </c>
      <c r="P295" s="178">
        <v>2</v>
      </c>
      <c r="Q295" s="64" t="s">
        <v>665</v>
      </c>
      <c r="R295" s="65" t="s">
        <v>151</v>
      </c>
      <c r="S295" s="370"/>
      <c r="T295" s="371"/>
      <c r="U295" s="392">
        <v>7208.9719999999998</v>
      </c>
      <c r="V295" s="392">
        <v>2079.0915599999998</v>
      </c>
      <c r="W295" s="246">
        <f t="shared" si="5"/>
        <v>28.840333406760355</v>
      </c>
      <c r="X295" s="367"/>
      <c r="Y295" s="367"/>
      <c r="Z295" s="367"/>
      <c r="AA295" s="367"/>
      <c r="AB295" s="367"/>
      <c r="AC295" s="367"/>
      <c r="AD295" s="367"/>
      <c r="AE295" s="63"/>
    </row>
    <row r="296" spans="1:34" ht="12" customHeight="1" x14ac:dyDescent="0.2">
      <c r="A296" s="62"/>
      <c r="B296" s="368" t="s">
        <v>421</v>
      </c>
      <c r="C296" s="368"/>
      <c r="D296" s="368"/>
      <c r="E296" s="368"/>
      <c r="F296" s="368"/>
      <c r="G296" s="368"/>
      <c r="H296" s="368"/>
      <c r="I296" s="368"/>
      <c r="J296" s="368"/>
      <c r="K296" s="368"/>
      <c r="L296" s="368"/>
      <c r="M296" s="369"/>
      <c r="N296" s="123">
        <v>806</v>
      </c>
      <c r="O296" s="168">
        <v>7</v>
      </c>
      <c r="P296" s="168">
        <v>3</v>
      </c>
      <c r="Q296" s="64">
        <v>0</v>
      </c>
      <c r="R296" s="65">
        <v>0</v>
      </c>
      <c r="S296" s="370"/>
      <c r="T296" s="371"/>
      <c r="U296" s="390">
        <v>7380.54</v>
      </c>
      <c r="V296" s="391">
        <f t="shared" ref="V296:V301" si="7">+V297</f>
        <v>1817.4980599999999</v>
      </c>
      <c r="W296" s="246">
        <f t="shared" si="5"/>
        <v>24.625543117441271</v>
      </c>
    </row>
    <row r="297" spans="1:34" ht="21.75" customHeight="1" x14ac:dyDescent="0.2">
      <c r="A297" s="62"/>
      <c r="B297" s="368" t="s">
        <v>411</v>
      </c>
      <c r="C297" s="368"/>
      <c r="D297" s="368"/>
      <c r="E297" s="368"/>
      <c r="F297" s="368"/>
      <c r="G297" s="368"/>
      <c r="H297" s="368"/>
      <c r="I297" s="368"/>
      <c r="J297" s="368"/>
      <c r="K297" s="368"/>
      <c r="L297" s="368"/>
      <c r="M297" s="369"/>
      <c r="N297" s="123">
        <v>806</v>
      </c>
      <c r="O297" s="168">
        <v>7</v>
      </c>
      <c r="P297" s="168">
        <v>3</v>
      </c>
      <c r="Q297" s="64" t="s">
        <v>412</v>
      </c>
      <c r="R297" s="65">
        <v>0</v>
      </c>
      <c r="S297" s="370"/>
      <c r="T297" s="371"/>
      <c r="U297" s="390">
        <v>7380.54</v>
      </c>
      <c r="V297" s="391">
        <f t="shared" si="7"/>
        <v>1817.4980599999999</v>
      </c>
      <c r="W297" s="246">
        <f t="shared" si="5"/>
        <v>24.625543117441271</v>
      </c>
      <c r="AH297" s="61">
        <f>+AH288+AF273</f>
        <v>817700</v>
      </c>
    </row>
    <row r="298" spans="1:34" ht="12" customHeight="1" x14ac:dyDescent="0.2">
      <c r="A298" s="62"/>
      <c r="B298" s="368" t="s">
        <v>422</v>
      </c>
      <c r="C298" s="368"/>
      <c r="D298" s="368"/>
      <c r="E298" s="368"/>
      <c r="F298" s="368"/>
      <c r="G298" s="368"/>
      <c r="H298" s="368"/>
      <c r="I298" s="368"/>
      <c r="J298" s="368"/>
      <c r="K298" s="368"/>
      <c r="L298" s="368"/>
      <c r="M298" s="369"/>
      <c r="N298" s="123">
        <v>806</v>
      </c>
      <c r="O298" s="168">
        <v>7</v>
      </c>
      <c r="P298" s="168">
        <v>3</v>
      </c>
      <c r="Q298" s="64" t="s">
        <v>423</v>
      </c>
      <c r="R298" s="65">
        <v>0</v>
      </c>
      <c r="S298" s="370"/>
      <c r="T298" s="371"/>
      <c r="U298" s="390">
        <v>7380.54</v>
      </c>
      <c r="V298" s="391">
        <f t="shared" si="7"/>
        <v>1817.4980599999999</v>
      </c>
      <c r="W298" s="246">
        <f t="shared" si="5"/>
        <v>24.625543117441271</v>
      </c>
      <c r="AH298" s="61">
        <v>847400</v>
      </c>
    </row>
    <row r="299" spans="1:34" ht="21.75" customHeight="1" x14ac:dyDescent="0.2">
      <c r="A299" s="62"/>
      <c r="B299" s="368" t="s">
        <v>6</v>
      </c>
      <c r="C299" s="368"/>
      <c r="D299" s="368"/>
      <c r="E299" s="368"/>
      <c r="F299" s="368"/>
      <c r="G299" s="368"/>
      <c r="H299" s="368"/>
      <c r="I299" s="368"/>
      <c r="J299" s="368"/>
      <c r="K299" s="368"/>
      <c r="L299" s="368"/>
      <c r="M299" s="369"/>
      <c r="N299" s="123">
        <v>806</v>
      </c>
      <c r="O299" s="168">
        <v>7</v>
      </c>
      <c r="P299" s="168">
        <v>3</v>
      </c>
      <c r="Q299" s="64" t="s">
        <v>424</v>
      </c>
      <c r="R299" s="65">
        <v>0</v>
      </c>
      <c r="S299" s="370"/>
      <c r="T299" s="371"/>
      <c r="U299" s="390">
        <v>7380.54</v>
      </c>
      <c r="V299" s="391">
        <f t="shared" si="7"/>
        <v>1817.4980599999999</v>
      </c>
      <c r="W299" s="246">
        <f t="shared" si="5"/>
        <v>24.625543117441271</v>
      </c>
      <c r="AH299" s="61">
        <f>AH297-AH298</f>
        <v>-29700</v>
      </c>
    </row>
    <row r="300" spans="1:34" ht="21.75" customHeight="1" x14ac:dyDescent="0.2">
      <c r="A300" s="62"/>
      <c r="B300" s="368" t="s">
        <v>416</v>
      </c>
      <c r="C300" s="368"/>
      <c r="D300" s="368"/>
      <c r="E300" s="368"/>
      <c r="F300" s="368"/>
      <c r="G300" s="368"/>
      <c r="H300" s="368"/>
      <c r="I300" s="368"/>
      <c r="J300" s="368"/>
      <c r="K300" s="368"/>
      <c r="L300" s="368"/>
      <c r="M300" s="369"/>
      <c r="N300" s="123">
        <v>806</v>
      </c>
      <c r="O300" s="168">
        <v>7</v>
      </c>
      <c r="P300" s="168">
        <v>3</v>
      </c>
      <c r="Q300" s="64" t="s">
        <v>424</v>
      </c>
      <c r="R300" s="65" t="s">
        <v>8</v>
      </c>
      <c r="S300" s="370"/>
      <c r="T300" s="371"/>
      <c r="U300" s="390">
        <v>7380.54</v>
      </c>
      <c r="V300" s="391">
        <f t="shared" si="7"/>
        <v>1817.4980599999999</v>
      </c>
      <c r="W300" s="246">
        <f t="shared" si="5"/>
        <v>24.625543117441271</v>
      </c>
    </row>
    <row r="301" spans="1:34" ht="12" customHeight="1" x14ac:dyDescent="0.2">
      <c r="A301" s="62"/>
      <c r="B301" s="368" t="s">
        <v>9</v>
      </c>
      <c r="C301" s="368"/>
      <c r="D301" s="368"/>
      <c r="E301" s="368"/>
      <c r="F301" s="368"/>
      <c r="G301" s="368"/>
      <c r="H301" s="368"/>
      <c r="I301" s="368"/>
      <c r="J301" s="368"/>
      <c r="K301" s="368"/>
      <c r="L301" s="368"/>
      <c r="M301" s="369"/>
      <c r="N301" s="123">
        <v>806</v>
      </c>
      <c r="O301" s="168">
        <v>7</v>
      </c>
      <c r="P301" s="168">
        <v>3</v>
      </c>
      <c r="Q301" s="64" t="s">
        <v>424</v>
      </c>
      <c r="R301" s="65" t="s">
        <v>10</v>
      </c>
      <c r="S301" s="370"/>
      <c r="T301" s="371"/>
      <c r="U301" s="390">
        <v>7380.54</v>
      </c>
      <c r="V301" s="391">
        <f t="shared" si="7"/>
        <v>1817.4980599999999</v>
      </c>
      <c r="W301" s="246">
        <f t="shared" si="5"/>
        <v>24.625543117441271</v>
      </c>
    </row>
    <row r="302" spans="1:34" ht="42.75" customHeight="1" x14ac:dyDescent="0.2">
      <c r="A302" s="62"/>
      <c r="B302" s="368" t="s">
        <v>11</v>
      </c>
      <c r="C302" s="368"/>
      <c r="D302" s="368"/>
      <c r="E302" s="368"/>
      <c r="F302" s="368"/>
      <c r="G302" s="368"/>
      <c r="H302" s="368"/>
      <c r="I302" s="368"/>
      <c r="J302" s="368"/>
      <c r="K302" s="368"/>
      <c r="L302" s="368"/>
      <c r="M302" s="369"/>
      <c r="N302" s="123">
        <v>806</v>
      </c>
      <c r="O302" s="168">
        <v>7</v>
      </c>
      <c r="P302" s="168">
        <v>3</v>
      </c>
      <c r="Q302" s="64" t="s">
        <v>424</v>
      </c>
      <c r="R302" s="65" t="s">
        <v>12</v>
      </c>
      <c r="S302" s="370"/>
      <c r="T302" s="371"/>
      <c r="U302" s="390">
        <v>7380.54</v>
      </c>
      <c r="V302" s="391">
        <v>1817.4980599999999</v>
      </c>
      <c r="W302" s="246">
        <f t="shared" si="5"/>
        <v>24.625543117441271</v>
      </c>
    </row>
    <row r="303" spans="1:34" ht="12" customHeight="1" x14ac:dyDescent="0.2">
      <c r="A303" s="62"/>
      <c r="B303" s="368" t="s">
        <v>427</v>
      </c>
      <c r="C303" s="368"/>
      <c r="D303" s="368"/>
      <c r="E303" s="368"/>
      <c r="F303" s="368"/>
      <c r="G303" s="368"/>
      <c r="H303" s="368"/>
      <c r="I303" s="368"/>
      <c r="J303" s="368"/>
      <c r="K303" s="368"/>
      <c r="L303" s="368"/>
      <c r="M303" s="369"/>
      <c r="N303" s="123">
        <v>806</v>
      </c>
      <c r="O303" s="168">
        <v>7</v>
      </c>
      <c r="P303" s="168">
        <v>7</v>
      </c>
      <c r="Q303" s="64">
        <v>0</v>
      </c>
      <c r="R303" s="65">
        <v>0</v>
      </c>
      <c r="S303" s="370"/>
      <c r="T303" s="371"/>
      <c r="U303" s="390">
        <v>1230</v>
      </c>
      <c r="V303" s="391">
        <f t="shared" ref="V303:V308" si="8">+V304</f>
        <v>0</v>
      </c>
      <c r="W303" s="246">
        <f t="shared" si="5"/>
        <v>0</v>
      </c>
    </row>
    <row r="304" spans="1:34" ht="21.75" customHeight="1" x14ac:dyDescent="0.2">
      <c r="A304" s="62"/>
      <c r="B304" s="368" t="s">
        <v>411</v>
      </c>
      <c r="C304" s="368"/>
      <c r="D304" s="368"/>
      <c r="E304" s="368"/>
      <c r="F304" s="368"/>
      <c r="G304" s="368"/>
      <c r="H304" s="368"/>
      <c r="I304" s="368"/>
      <c r="J304" s="368"/>
      <c r="K304" s="368"/>
      <c r="L304" s="368"/>
      <c r="M304" s="369"/>
      <c r="N304" s="123">
        <v>806</v>
      </c>
      <c r="O304" s="168">
        <v>7</v>
      </c>
      <c r="P304" s="168">
        <v>7</v>
      </c>
      <c r="Q304" s="64" t="s">
        <v>412</v>
      </c>
      <c r="R304" s="65">
        <v>0</v>
      </c>
      <c r="S304" s="370"/>
      <c r="T304" s="371"/>
      <c r="U304" s="390">
        <v>1230</v>
      </c>
      <c r="V304" s="391">
        <f t="shared" si="8"/>
        <v>0</v>
      </c>
      <c r="W304" s="246">
        <f t="shared" si="5"/>
        <v>0</v>
      </c>
    </row>
    <row r="305" spans="1:23" ht="12" customHeight="1" x14ac:dyDescent="0.2">
      <c r="A305" s="62"/>
      <c r="B305" s="368" t="s">
        <v>73</v>
      </c>
      <c r="C305" s="368"/>
      <c r="D305" s="368"/>
      <c r="E305" s="368"/>
      <c r="F305" s="368"/>
      <c r="G305" s="368"/>
      <c r="H305" s="368"/>
      <c r="I305" s="368"/>
      <c r="J305" s="368"/>
      <c r="K305" s="368"/>
      <c r="L305" s="368"/>
      <c r="M305" s="369"/>
      <c r="N305" s="123">
        <v>806</v>
      </c>
      <c r="O305" s="168">
        <v>7</v>
      </c>
      <c r="P305" s="168">
        <v>7</v>
      </c>
      <c r="Q305" s="64" t="s">
        <v>428</v>
      </c>
      <c r="R305" s="65">
        <v>0</v>
      </c>
      <c r="S305" s="370"/>
      <c r="T305" s="371"/>
      <c r="U305" s="390">
        <v>1230</v>
      </c>
      <c r="V305" s="391">
        <f t="shared" si="8"/>
        <v>0</v>
      </c>
      <c r="W305" s="246">
        <f t="shared" si="5"/>
        <v>0</v>
      </c>
    </row>
    <row r="306" spans="1:23" ht="12" customHeight="1" x14ac:dyDescent="0.2">
      <c r="A306" s="62"/>
      <c r="B306" s="368" t="s">
        <v>74</v>
      </c>
      <c r="C306" s="368"/>
      <c r="D306" s="368"/>
      <c r="E306" s="368"/>
      <c r="F306" s="368"/>
      <c r="G306" s="368"/>
      <c r="H306" s="368"/>
      <c r="I306" s="368"/>
      <c r="J306" s="368"/>
      <c r="K306" s="368"/>
      <c r="L306" s="368"/>
      <c r="M306" s="369"/>
      <c r="N306" s="123">
        <v>806</v>
      </c>
      <c r="O306" s="168">
        <v>7</v>
      </c>
      <c r="P306" s="168">
        <v>7</v>
      </c>
      <c r="Q306" s="64" t="s">
        <v>429</v>
      </c>
      <c r="R306" s="65">
        <v>0</v>
      </c>
      <c r="S306" s="370"/>
      <c r="T306" s="371"/>
      <c r="U306" s="390">
        <v>1230</v>
      </c>
      <c r="V306" s="391">
        <f t="shared" si="8"/>
        <v>0</v>
      </c>
      <c r="W306" s="246">
        <f t="shared" si="5"/>
        <v>0</v>
      </c>
    </row>
    <row r="307" spans="1:23" ht="21.75" customHeight="1" x14ac:dyDescent="0.2">
      <c r="A307" s="62"/>
      <c r="B307" s="368" t="s">
        <v>416</v>
      </c>
      <c r="C307" s="368"/>
      <c r="D307" s="368"/>
      <c r="E307" s="368"/>
      <c r="F307" s="368"/>
      <c r="G307" s="368"/>
      <c r="H307" s="368"/>
      <c r="I307" s="368"/>
      <c r="J307" s="368"/>
      <c r="K307" s="368"/>
      <c r="L307" s="368"/>
      <c r="M307" s="369"/>
      <c r="N307" s="123">
        <v>806</v>
      </c>
      <c r="O307" s="168">
        <v>7</v>
      </c>
      <c r="P307" s="168">
        <v>7</v>
      </c>
      <c r="Q307" s="64" t="s">
        <v>429</v>
      </c>
      <c r="R307" s="65" t="s">
        <v>8</v>
      </c>
      <c r="S307" s="370"/>
      <c r="T307" s="371"/>
      <c r="U307" s="390">
        <v>1230</v>
      </c>
      <c r="V307" s="391">
        <f t="shared" si="8"/>
        <v>0</v>
      </c>
      <c r="W307" s="246">
        <f t="shared" si="5"/>
        <v>0</v>
      </c>
    </row>
    <row r="308" spans="1:23" ht="12" customHeight="1" x14ac:dyDescent="0.2">
      <c r="A308" s="62"/>
      <c r="B308" s="368" t="s">
        <v>9</v>
      </c>
      <c r="C308" s="368"/>
      <c r="D308" s="368"/>
      <c r="E308" s="368"/>
      <c r="F308" s="368"/>
      <c r="G308" s="368"/>
      <c r="H308" s="368"/>
      <c r="I308" s="368"/>
      <c r="J308" s="368"/>
      <c r="K308" s="368"/>
      <c r="L308" s="368"/>
      <c r="M308" s="369"/>
      <c r="N308" s="123">
        <v>806</v>
      </c>
      <c r="O308" s="168">
        <v>7</v>
      </c>
      <c r="P308" s="168">
        <v>7</v>
      </c>
      <c r="Q308" s="64" t="s">
        <v>429</v>
      </c>
      <c r="R308" s="65" t="s">
        <v>10</v>
      </c>
      <c r="S308" s="370"/>
      <c r="T308" s="371"/>
      <c r="U308" s="390">
        <v>1230</v>
      </c>
      <c r="V308" s="391">
        <f t="shared" si="8"/>
        <v>0</v>
      </c>
      <c r="W308" s="246">
        <f t="shared" si="5"/>
        <v>0</v>
      </c>
    </row>
    <row r="309" spans="1:23" ht="42.75" customHeight="1" x14ac:dyDescent="0.2">
      <c r="A309" s="62"/>
      <c r="B309" s="368" t="s">
        <v>11</v>
      </c>
      <c r="C309" s="368"/>
      <c r="D309" s="368"/>
      <c r="E309" s="368"/>
      <c r="F309" s="368"/>
      <c r="G309" s="368"/>
      <c r="H309" s="368"/>
      <c r="I309" s="368"/>
      <c r="J309" s="368"/>
      <c r="K309" s="368"/>
      <c r="L309" s="368"/>
      <c r="M309" s="369"/>
      <c r="N309" s="123">
        <v>806</v>
      </c>
      <c r="O309" s="168">
        <v>7</v>
      </c>
      <c r="P309" s="168">
        <v>7</v>
      </c>
      <c r="Q309" s="64" t="s">
        <v>429</v>
      </c>
      <c r="R309" s="65" t="s">
        <v>12</v>
      </c>
      <c r="S309" s="370"/>
      <c r="T309" s="371"/>
      <c r="U309" s="390">
        <v>1230</v>
      </c>
      <c r="V309" s="391"/>
      <c r="W309" s="246">
        <f t="shared" si="5"/>
        <v>0</v>
      </c>
    </row>
    <row r="310" spans="1:23" ht="12" customHeight="1" x14ac:dyDescent="0.2">
      <c r="A310" s="62"/>
      <c r="B310" s="368" t="s">
        <v>75</v>
      </c>
      <c r="C310" s="368"/>
      <c r="D310" s="368"/>
      <c r="E310" s="368"/>
      <c r="F310" s="368"/>
      <c r="G310" s="368"/>
      <c r="H310" s="368"/>
      <c r="I310" s="368"/>
      <c r="J310" s="368"/>
      <c r="K310" s="368"/>
      <c r="L310" s="368"/>
      <c r="M310" s="369"/>
      <c r="N310" s="123">
        <v>806</v>
      </c>
      <c r="O310" s="168">
        <v>7</v>
      </c>
      <c r="P310" s="168">
        <v>9</v>
      </c>
      <c r="Q310" s="64">
        <v>0</v>
      </c>
      <c r="R310" s="65">
        <v>0</v>
      </c>
      <c r="S310" s="370"/>
      <c r="T310" s="371"/>
      <c r="U310" s="390">
        <v>18603.3</v>
      </c>
      <c r="V310" s="391">
        <f>+V311+V318</f>
        <v>4697.36391</v>
      </c>
      <c r="W310" s="246">
        <f t="shared" si="5"/>
        <v>25.25016480946929</v>
      </c>
    </row>
    <row r="311" spans="1:23" ht="21.75" customHeight="1" x14ac:dyDescent="0.2">
      <c r="A311" s="62"/>
      <c r="B311" s="368" t="s">
        <v>411</v>
      </c>
      <c r="C311" s="368"/>
      <c r="D311" s="368"/>
      <c r="E311" s="368"/>
      <c r="F311" s="368"/>
      <c r="G311" s="368"/>
      <c r="H311" s="368"/>
      <c r="I311" s="368"/>
      <c r="J311" s="368"/>
      <c r="K311" s="368"/>
      <c r="L311" s="368"/>
      <c r="M311" s="369"/>
      <c r="N311" s="123">
        <v>806</v>
      </c>
      <c r="O311" s="168">
        <v>7</v>
      </c>
      <c r="P311" s="168">
        <v>9</v>
      </c>
      <c r="Q311" s="64" t="s">
        <v>412</v>
      </c>
      <c r="R311" s="65">
        <v>0</v>
      </c>
      <c r="S311" s="370"/>
      <c r="T311" s="371"/>
      <c r="U311" s="390">
        <v>751.5</v>
      </c>
      <c r="V311" s="391">
        <f>+V312</f>
        <v>144.49497</v>
      </c>
      <c r="W311" s="246">
        <f t="shared" si="5"/>
        <v>19.227540918163673</v>
      </c>
    </row>
    <row r="312" spans="1:23" ht="21.75" customHeight="1" x14ac:dyDescent="0.2">
      <c r="A312" s="62"/>
      <c r="B312" s="368" t="s">
        <v>430</v>
      </c>
      <c r="C312" s="368"/>
      <c r="D312" s="368"/>
      <c r="E312" s="368"/>
      <c r="F312" s="368"/>
      <c r="G312" s="368"/>
      <c r="H312" s="368"/>
      <c r="I312" s="368"/>
      <c r="J312" s="368"/>
      <c r="K312" s="368"/>
      <c r="L312" s="368"/>
      <c r="M312" s="369"/>
      <c r="N312" s="123">
        <v>806</v>
      </c>
      <c r="O312" s="168">
        <v>7</v>
      </c>
      <c r="P312" s="168">
        <v>9</v>
      </c>
      <c r="Q312" s="64" t="s">
        <v>431</v>
      </c>
      <c r="R312" s="65">
        <v>0</v>
      </c>
      <c r="S312" s="370"/>
      <c r="T312" s="371"/>
      <c r="U312" s="390">
        <v>751.5</v>
      </c>
      <c r="V312" s="391">
        <f>+V313</f>
        <v>144.49497</v>
      </c>
      <c r="W312" s="246">
        <f t="shared" si="5"/>
        <v>19.227540918163673</v>
      </c>
    </row>
    <row r="313" spans="1:23" ht="32.25" customHeight="1" x14ac:dyDescent="0.2">
      <c r="A313" s="62"/>
      <c r="B313" s="368" t="s">
        <v>63</v>
      </c>
      <c r="C313" s="368"/>
      <c r="D313" s="368"/>
      <c r="E313" s="368"/>
      <c r="F313" s="368"/>
      <c r="G313" s="368"/>
      <c r="H313" s="368"/>
      <c r="I313" s="368"/>
      <c r="J313" s="368"/>
      <c r="K313" s="368"/>
      <c r="L313" s="368"/>
      <c r="M313" s="369"/>
      <c r="N313" s="123">
        <v>806</v>
      </c>
      <c r="O313" s="168">
        <v>7</v>
      </c>
      <c r="P313" s="168">
        <v>9</v>
      </c>
      <c r="Q313" s="64" t="s">
        <v>432</v>
      </c>
      <c r="R313" s="65">
        <v>0</v>
      </c>
      <c r="S313" s="370"/>
      <c r="T313" s="371"/>
      <c r="U313" s="390">
        <v>751.5</v>
      </c>
      <c r="V313" s="391">
        <f>+V314</f>
        <v>144.49497</v>
      </c>
      <c r="W313" s="246">
        <f t="shared" si="5"/>
        <v>19.227540918163673</v>
      </c>
    </row>
    <row r="314" spans="1:23" ht="53.25" customHeight="1" x14ac:dyDescent="0.2">
      <c r="A314" s="62"/>
      <c r="B314" s="368" t="s">
        <v>17</v>
      </c>
      <c r="C314" s="368"/>
      <c r="D314" s="368"/>
      <c r="E314" s="368"/>
      <c r="F314" s="368"/>
      <c r="G314" s="368"/>
      <c r="H314" s="368"/>
      <c r="I314" s="368"/>
      <c r="J314" s="368"/>
      <c r="K314" s="368"/>
      <c r="L314" s="368"/>
      <c r="M314" s="369"/>
      <c r="N314" s="123">
        <v>806</v>
      </c>
      <c r="O314" s="168">
        <v>7</v>
      </c>
      <c r="P314" s="168">
        <v>9</v>
      </c>
      <c r="Q314" s="64" t="s">
        <v>432</v>
      </c>
      <c r="R314" s="65" t="s">
        <v>18</v>
      </c>
      <c r="S314" s="370"/>
      <c r="T314" s="371"/>
      <c r="U314" s="390">
        <v>751.5</v>
      </c>
      <c r="V314" s="391">
        <f>+V315</f>
        <v>144.49497</v>
      </c>
      <c r="W314" s="246">
        <f t="shared" si="5"/>
        <v>19.227540918163673</v>
      </c>
    </row>
    <row r="315" spans="1:23" ht="21.75" customHeight="1" x14ac:dyDescent="0.2">
      <c r="A315" s="62"/>
      <c r="B315" s="368" t="s">
        <v>37</v>
      </c>
      <c r="C315" s="368"/>
      <c r="D315" s="368"/>
      <c r="E315" s="368"/>
      <c r="F315" s="368"/>
      <c r="G315" s="368"/>
      <c r="H315" s="368"/>
      <c r="I315" s="368"/>
      <c r="J315" s="368"/>
      <c r="K315" s="368"/>
      <c r="L315" s="368"/>
      <c r="M315" s="369"/>
      <c r="N315" s="123">
        <v>806</v>
      </c>
      <c r="O315" s="168">
        <v>7</v>
      </c>
      <c r="P315" s="168">
        <v>9</v>
      </c>
      <c r="Q315" s="64" t="s">
        <v>432</v>
      </c>
      <c r="R315" s="65" t="s">
        <v>38</v>
      </c>
      <c r="S315" s="370"/>
      <c r="T315" s="371"/>
      <c r="U315" s="390">
        <v>751.5</v>
      </c>
      <c r="V315" s="391">
        <f>+V316+V317</f>
        <v>144.49497</v>
      </c>
      <c r="W315" s="246">
        <f t="shared" si="5"/>
        <v>19.227540918163673</v>
      </c>
    </row>
    <row r="316" spans="1:23" ht="21.75" customHeight="1" x14ac:dyDescent="0.2">
      <c r="A316" s="62"/>
      <c r="B316" s="368" t="s">
        <v>317</v>
      </c>
      <c r="C316" s="368"/>
      <c r="D316" s="368"/>
      <c r="E316" s="368"/>
      <c r="F316" s="368"/>
      <c r="G316" s="368"/>
      <c r="H316" s="368"/>
      <c r="I316" s="368"/>
      <c r="J316" s="368"/>
      <c r="K316" s="368"/>
      <c r="L316" s="368"/>
      <c r="M316" s="369"/>
      <c r="N316" s="123">
        <v>806</v>
      </c>
      <c r="O316" s="168">
        <v>7</v>
      </c>
      <c r="P316" s="168">
        <v>9</v>
      </c>
      <c r="Q316" s="64" t="s">
        <v>432</v>
      </c>
      <c r="R316" s="65" t="s">
        <v>39</v>
      </c>
      <c r="S316" s="370"/>
      <c r="T316" s="371"/>
      <c r="U316" s="390">
        <v>577.18899999999996</v>
      </c>
      <c r="V316" s="391">
        <v>110.97924</v>
      </c>
      <c r="W316" s="246">
        <f t="shared" si="5"/>
        <v>19.227538986363221</v>
      </c>
    </row>
    <row r="317" spans="1:23" ht="32.25" customHeight="1" x14ac:dyDescent="0.2">
      <c r="A317" s="62"/>
      <c r="B317" s="368" t="s">
        <v>318</v>
      </c>
      <c r="C317" s="368"/>
      <c r="D317" s="368"/>
      <c r="E317" s="368"/>
      <c r="F317" s="368"/>
      <c r="G317" s="368"/>
      <c r="H317" s="368"/>
      <c r="I317" s="368"/>
      <c r="J317" s="368"/>
      <c r="K317" s="368"/>
      <c r="L317" s="368"/>
      <c r="M317" s="369"/>
      <c r="N317" s="123">
        <v>806</v>
      </c>
      <c r="O317" s="168">
        <v>7</v>
      </c>
      <c r="P317" s="168">
        <v>9</v>
      </c>
      <c r="Q317" s="64" t="s">
        <v>432</v>
      </c>
      <c r="R317" s="65" t="s">
        <v>41</v>
      </c>
      <c r="S317" s="370"/>
      <c r="T317" s="371"/>
      <c r="U317" s="390">
        <v>174.31100000000001</v>
      </c>
      <c r="V317" s="391">
        <v>33.515729999999998</v>
      </c>
      <c r="W317" s="246">
        <f t="shared" si="5"/>
        <v>19.227547314856778</v>
      </c>
    </row>
    <row r="318" spans="1:23" ht="21.75" customHeight="1" x14ac:dyDescent="0.2">
      <c r="A318" s="62"/>
      <c r="B318" s="368" t="s">
        <v>411</v>
      </c>
      <c r="C318" s="368"/>
      <c r="D318" s="368"/>
      <c r="E318" s="368"/>
      <c r="F318" s="368"/>
      <c r="G318" s="368"/>
      <c r="H318" s="368"/>
      <c r="I318" s="368"/>
      <c r="J318" s="368"/>
      <c r="K318" s="368"/>
      <c r="L318" s="368"/>
      <c r="M318" s="369"/>
      <c r="N318" s="123">
        <v>806</v>
      </c>
      <c r="O318" s="168">
        <v>7</v>
      </c>
      <c r="P318" s="168">
        <v>9</v>
      </c>
      <c r="Q318" s="64" t="s">
        <v>412</v>
      </c>
      <c r="R318" s="65">
        <v>0</v>
      </c>
      <c r="S318" s="370"/>
      <c r="T318" s="371"/>
      <c r="U318" s="390">
        <v>17851.8</v>
      </c>
      <c r="V318" s="391">
        <f>+V319</f>
        <v>4552.8689400000003</v>
      </c>
      <c r="W318" s="246">
        <f t="shared" si="5"/>
        <v>25.50369677007361</v>
      </c>
    </row>
    <row r="319" spans="1:23" ht="21.75" customHeight="1" x14ac:dyDescent="0.2">
      <c r="A319" s="62"/>
      <c r="B319" s="368" t="s">
        <v>430</v>
      </c>
      <c r="C319" s="368"/>
      <c r="D319" s="368"/>
      <c r="E319" s="368"/>
      <c r="F319" s="368"/>
      <c r="G319" s="368"/>
      <c r="H319" s="368"/>
      <c r="I319" s="368"/>
      <c r="J319" s="368"/>
      <c r="K319" s="368"/>
      <c r="L319" s="368"/>
      <c r="M319" s="369"/>
      <c r="N319" s="123">
        <v>806</v>
      </c>
      <c r="O319" s="168">
        <v>7</v>
      </c>
      <c r="P319" s="168">
        <v>9</v>
      </c>
      <c r="Q319" s="64" t="s">
        <v>431</v>
      </c>
      <c r="R319" s="65">
        <v>0</v>
      </c>
      <c r="S319" s="370"/>
      <c r="T319" s="371"/>
      <c r="U319" s="390">
        <v>17851.8</v>
      </c>
      <c r="V319" s="391">
        <f>+V320</f>
        <v>4552.8689400000003</v>
      </c>
      <c r="W319" s="246">
        <f t="shared" si="5"/>
        <v>25.50369677007361</v>
      </c>
    </row>
    <row r="320" spans="1:23" ht="21.75" customHeight="1" x14ac:dyDescent="0.2">
      <c r="A320" s="62"/>
      <c r="B320" s="368" t="s">
        <v>59</v>
      </c>
      <c r="C320" s="368"/>
      <c r="D320" s="368"/>
      <c r="E320" s="368"/>
      <c r="F320" s="368"/>
      <c r="G320" s="368"/>
      <c r="H320" s="368"/>
      <c r="I320" s="368"/>
      <c r="J320" s="368"/>
      <c r="K320" s="368"/>
      <c r="L320" s="368"/>
      <c r="M320" s="369"/>
      <c r="N320" s="123">
        <v>806</v>
      </c>
      <c r="O320" s="168">
        <v>7</v>
      </c>
      <c r="P320" s="168">
        <v>9</v>
      </c>
      <c r="Q320" s="64" t="s">
        <v>433</v>
      </c>
      <c r="R320" s="65">
        <v>0</v>
      </c>
      <c r="S320" s="370"/>
      <c r="T320" s="371"/>
      <c r="U320" s="390">
        <v>17851.8</v>
      </c>
      <c r="V320" s="391">
        <f>+V321+V325+V330</f>
        <v>4552.8689400000003</v>
      </c>
      <c r="W320" s="246">
        <f t="shared" si="5"/>
        <v>25.50369677007361</v>
      </c>
    </row>
    <row r="321" spans="1:31" ht="53.25" customHeight="1" x14ac:dyDescent="0.2">
      <c r="A321" s="62"/>
      <c r="B321" s="368" t="s">
        <v>17</v>
      </c>
      <c r="C321" s="368"/>
      <c r="D321" s="368"/>
      <c r="E321" s="368"/>
      <c r="F321" s="368"/>
      <c r="G321" s="368"/>
      <c r="H321" s="368"/>
      <c r="I321" s="368"/>
      <c r="J321" s="368"/>
      <c r="K321" s="368"/>
      <c r="L321" s="368"/>
      <c r="M321" s="369"/>
      <c r="N321" s="123">
        <v>806</v>
      </c>
      <c r="O321" s="168">
        <v>7</v>
      </c>
      <c r="P321" s="168">
        <v>9</v>
      </c>
      <c r="Q321" s="64" t="s">
        <v>433</v>
      </c>
      <c r="R321" s="65" t="s">
        <v>18</v>
      </c>
      <c r="S321" s="370"/>
      <c r="T321" s="371"/>
      <c r="U321" s="390">
        <v>16281.6</v>
      </c>
      <c r="V321" s="391">
        <f>+V322</f>
        <v>4094.57591</v>
      </c>
      <c r="W321" s="246">
        <f t="shared" si="5"/>
        <v>25.148486082448901</v>
      </c>
    </row>
    <row r="322" spans="1:31" ht="12" customHeight="1" x14ac:dyDescent="0.2">
      <c r="A322" s="62"/>
      <c r="B322" s="368" t="s">
        <v>19</v>
      </c>
      <c r="C322" s="368"/>
      <c r="D322" s="368"/>
      <c r="E322" s="368"/>
      <c r="F322" s="368"/>
      <c r="G322" s="368"/>
      <c r="H322" s="368"/>
      <c r="I322" s="368"/>
      <c r="J322" s="368"/>
      <c r="K322" s="368"/>
      <c r="L322" s="368"/>
      <c r="M322" s="369"/>
      <c r="N322" s="123">
        <v>806</v>
      </c>
      <c r="O322" s="168">
        <v>7</v>
      </c>
      <c r="P322" s="168">
        <v>9</v>
      </c>
      <c r="Q322" s="64" t="s">
        <v>433</v>
      </c>
      <c r="R322" s="65" t="s">
        <v>20</v>
      </c>
      <c r="S322" s="370"/>
      <c r="T322" s="371"/>
      <c r="U322" s="390">
        <v>16281.6</v>
      </c>
      <c r="V322" s="391">
        <f>+V323+V324</f>
        <v>4094.57591</v>
      </c>
      <c r="W322" s="246">
        <f t="shared" si="5"/>
        <v>25.148486082448901</v>
      </c>
    </row>
    <row r="323" spans="1:31" ht="12" customHeight="1" x14ac:dyDescent="0.2">
      <c r="A323" s="62"/>
      <c r="B323" s="368" t="s">
        <v>384</v>
      </c>
      <c r="C323" s="368"/>
      <c r="D323" s="368"/>
      <c r="E323" s="368"/>
      <c r="F323" s="368"/>
      <c r="G323" s="368"/>
      <c r="H323" s="368"/>
      <c r="I323" s="368"/>
      <c r="J323" s="368"/>
      <c r="K323" s="368"/>
      <c r="L323" s="368"/>
      <c r="M323" s="369"/>
      <c r="N323" s="123">
        <v>806</v>
      </c>
      <c r="O323" s="168">
        <v>7</v>
      </c>
      <c r="P323" s="168">
        <v>9</v>
      </c>
      <c r="Q323" s="64" t="s">
        <v>433</v>
      </c>
      <c r="R323" s="65" t="s">
        <v>21</v>
      </c>
      <c r="S323" s="370"/>
      <c r="T323" s="371"/>
      <c r="U323" s="390">
        <v>12505.069</v>
      </c>
      <c r="V323" s="391">
        <v>3151.61</v>
      </c>
      <c r="W323" s="246">
        <f t="shared" si="5"/>
        <v>25.202659817390856</v>
      </c>
    </row>
    <row r="324" spans="1:31" ht="32.25" customHeight="1" x14ac:dyDescent="0.2">
      <c r="A324" s="62"/>
      <c r="B324" s="368" t="s">
        <v>386</v>
      </c>
      <c r="C324" s="368"/>
      <c r="D324" s="368"/>
      <c r="E324" s="368"/>
      <c r="F324" s="368"/>
      <c r="G324" s="368"/>
      <c r="H324" s="368"/>
      <c r="I324" s="368"/>
      <c r="J324" s="368"/>
      <c r="K324" s="368"/>
      <c r="L324" s="368"/>
      <c r="M324" s="369"/>
      <c r="N324" s="123">
        <v>806</v>
      </c>
      <c r="O324" s="168">
        <v>7</v>
      </c>
      <c r="P324" s="168">
        <v>9</v>
      </c>
      <c r="Q324" s="64" t="s">
        <v>433</v>
      </c>
      <c r="R324" s="65" t="s">
        <v>23</v>
      </c>
      <c r="S324" s="370"/>
      <c r="T324" s="371"/>
      <c r="U324" s="390">
        <v>3776.5309999999999</v>
      </c>
      <c r="V324" s="391">
        <v>942.96591000000001</v>
      </c>
      <c r="W324" s="246">
        <f t="shared" si="5"/>
        <v>24.969102861859206</v>
      </c>
    </row>
    <row r="325" spans="1:31" ht="21.75" customHeight="1" x14ac:dyDescent="0.2">
      <c r="A325" s="62"/>
      <c r="B325" s="368" t="s">
        <v>329</v>
      </c>
      <c r="C325" s="368"/>
      <c r="D325" s="368"/>
      <c r="E325" s="368"/>
      <c r="F325" s="368"/>
      <c r="G325" s="368"/>
      <c r="H325" s="368"/>
      <c r="I325" s="368"/>
      <c r="J325" s="368"/>
      <c r="K325" s="368"/>
      <c r="L325" s="368"/>
      <c r="M325" s="369"/>
      <c r="N325" s="123">
        <v>806</v>
      </c>
      <c r="O325" s="168">
        <v>7</v>
      </c>
      <c r="P325" s="168">
        <v>9</v>
      </c>
      <c r="Q325" s="64" t="s">
        <v>433</v>
      </c>
      <c r="R325" s="65" t="s">
        <v>24</v>
      </c>
      <c r="S325" s="370"/>
      <c r="T325" s="371"/>
      <c r="U325" s="390">
        <v>1520.2</v>
      </c>
      <c r="V325" s="391">
        <f>+V326</f>
        <v>444.65643</v>
      </c>
      <c r="W325" s="246">
        <f t="shared" si="5"/>
        <v>29.24986383370609</v>
      </c>
    </row>
    <row r="326" spans="1:31" ht="21.75" customHeight="1" x14ac:dyDescent="0.2">
      <c r="A326" s="62"/>
      <c r="B326" s="368" t="s">
        <v>330</v>
      </c>
      <c r="C326" s="368"/>
      <c r="D326" s="368"/>
      <c r="E326" s="368"/>
      <c r="F326" s="368"/>
      <c r="G326" s="368"/>
      <c r="H326" s="368"/>
      <c r="I326" s="368"/>
      <c r="J326" s="368"/>
      <c r="K326" s="368"/>
      <c r="L326" s="368"/>
      <c r="M326" s="369"/>
      <c r="N326" s="123">
        <v>806</v>
      </c>
      <c r="O326" s="168">
        <v>7</v>
      </c>
      <c r="P326" s="168">
        <v>9</v>
      </c>
      <c r="Q326" s="64" t="s">
        <v>433</v>
      </c>
      <c r="R326" s="65" t="s">
        <v>26</v>
      </c>
      <c r="S326" s="370"/>
      <c r="T326" s="371"/>
      <c r="U326" s="390">
        <v>1520.2</v>
      </c>
      <c r="V326" s="391">
        <f>+V327+V328+V329</f>
        <v>444.65643</v>
      </c>
      <c r="W326" s="246">
        <f t="shared" si="5"/>
        <v>29.24986383370609</v>
      </c>
    </row>
    <row r="327" spans="1:31" ht="21.75" customHeight="1" x14ac:dyDescent="0.2">
      <c r="A327" s="62"/>
      <c r="B327" s="368" t="s">
        <v>331</v>
      </c>
      <c r="C327" s="368"/>
      <c r="D327" s="368"/>
      <c r="E327" s="368"/>
      <c r="F327" s="368"/>
      <c r="G327" s="368"/>
      <c r="H327" s="368"/>
      <c r="I327" s="368"/>
      <c r="J327" s="368"/>
      <c r="K327" s="368"/>
      <c r="L327" s="368"/>
      <c r="M327" s="369"/>
      <c r="N327" s="123">
        <v>806</v>
      </c>
      <c r="O327" s="168">
        <v>7</v>
      </c>
      <c r="P327" s="168">
        <v>9</v>
      </c>
      <c r="Q327" s="64" t="s">
        <v>433</v>
      </c>
      <c r="R327" s="65" t="s">
        <v>27</v>
      </c>
      <c r="S327" s="370"/>
      <c r="T327" s="371"/>
      <c r="U327" s="390">
        <v>310.3</v>
      </c>
      <c r="V327" s="391">
        <v>177.8295</v>
      </c>
      <c r="W327" s="246">
        <f t="shared" si="5"/>
        <v>57.308894618111509</v>
      </c>
    </row>
    <row r="328" spans="1:31" ht="12" customHeight="1" x14ac:dyDescent="0.2">
      <c r="A328" s="62"/>
      <c r="B328" s="368" t="s">
        <v>332</v>
      </c>
      <c r="C328" s="368"/>
      <c r="D328" s="368"/>
      <c r="E328" s="368"/>
      <c r="F328" s="368"/>
      <c r="G328" s="368"/>
      <c r="H328" s="368"/>
      <c r="I328" s="368"/>
      <c r="J328" s="368"/>
      <c r="K328" s="368"/>
      <c r="L328" s="368"/>
      <c r="M328" s="369"/>
      <c r="N328" s="123">
        <v>806</v>
      </c>
      <c r="O328" s="168">
        <v>7</v>
      </c>
      <c r="P328" s="168">
        <v>9</v>
      </c>
      <c r="Q328" s="64" t="s">
        <v>433</v>
      </c>
      <c r="R328" s="65" t="s">
        <v>28</v>
      </c>
      <c r="S328" s="370"/>
      <c r="T328" s="371"/>
      <c r="U328" s="390">
        <v>1209.9000000000001</v>
      </c>
      <c r="V328" s="391">
        <v>246.4512</v>
      </c>
      <c r="W328" s="246">
        <f t="shared" si="5"/>
        <v>20.369551202578723</v>
      </c>
    </row>
    <row r="329" spans="1:31" ht="12" customHeight="1" x14ac:dyDescent="0.2">
      <c r="A329" s="62"/>
      <c r="B329" s="368" t="s">
        <v>666</v>
      </c>
      <c r="C329" s="368"/>
      <c r="D329" s="368"/>
      <c r="E329" s="368"/>
      <c r="F329" s="368"/>
      <c r="G329" s="368"/>
      <c r="H329" s="368"/>
      <c r="I329" s="368"/>
      <c r="J329" s="368"/>
      <c r="K329" s="368"/>
      <c r="L329" s="368"/>
      <c r="M329" s="369"/>
      <c r="N329" s="123">
        <v>806</v>
      </c>
      <c r="O329" s="178">
        <v>7</v>
      </c>
      <c r="P329" s="178">
        <v>9</v>
      </c>
      <c r="Q329" s="64" t="s">
        <v>433</v>
      </c>
      <c r="R329" s="65" t="s">
        <v>667</v>
      </c>
      <c r="S329" s="370"/>
      <c r="T329" s="371"/>
      <c r="U329" s="392">
        <v>0</v>
      </c>
      <c r="V329" s="392">
        <v>20.375730000000001</v>
      </c>
      <c r="W329" s="247">
        <v>107.00700000000001</v>
      </c>
      <c r="X329" s="367"/>
      <c r="Y329" s="367"/>
      <c r="Z329" s="367"/>
      <c r="AA329" s="367"/>
      <c r="AB329" s="367"/>
      <c r="AC329" s="367"/>
      <c r="AD329" s="367"/>
      <c r="AE329" s="63"/>
    </row>
    <row r="330" spans="1:31" ht="12" customHeight="1" x14ac:dyDescent="0.2">
      <c r="A330" s="62"/>
      <c r="B330" s="368" t="s">
        <v>29</v>
      </c>
      <c r="C330" s="368"/>
      <c r="D330" s="368"/>
      <c r="E330" s="368"/>
      <c r="F330" s="368"/>
      <c r="G330" s="368"/>
      <c r="H330" s="368"/>
      <c r="I330" s="368"/>
      <c r="J330" s="368"/>
      <c r="K330" s="368"/>
      <c r="L330" s="368"/>
      <c r="M330" s="369"/>
      <c r="N330" s="123">
        <v>806</v>
      </c>
      <c r="O330" s="168">
        <v>7</v>
      </c>
      <c r="P330" s="168">
        <v>9</v>
      </c>
      <c r="Q330" s="64" t="s">
        <v>433</v>
      </c>
      <c r="R330" s="65" t="s">
        <v>30</v>
      </c>
      <c r="S330" s="370"/>
      <c r="T330" s="371"/>
      <c r="U330" s="390">
        <v>50</v>
      </c>
      <c r="V330" s="391">
        <f>+V331</f>
        <v>13.636599999999998</v>
      </c>
      <c r="W330" s="246">
        <f t="shared" si="5"/>
        <v>27.273199999999996</v>
      </c>
    </row>
    <row r="331" spans="1:31" ht="12" customHeight="1" x14ac:dyDescent="0.2">
      <c r="A331" s="62"/>
      <c r="B331" s="368" t="s">
        <v>333</v>
      </c>
      <c r="C331" s="368"/>
      <c r="D331" s="368"/>
      <c r="E331" s="368"/>
      <c r="F331" s="368"/>
      <c r="G331" s="368"/>
      <c r="H331" s="368"/>
      <c r="I331" s="368"/>
      <c r="J331" s="368"/>
      <c r="K331" s="368"/>
      <c r="L331" s="368"/>
      <c r="M331" s="369"/>
      <c r="N331" s="123">
        <v>806</v>
      </c>
      <c r="O331" s="168">
        <v>7</v>
      </c>
      <c r="P331" s="168">
        <v>9</v>
      </c>
      <c r="Q331" s="64" t="s">
        <v>433</v>
      </c>
      <c r="R331" s="65" t="s">
        <v>31</v>
      </c>
      <c r="S331" s="370"/>
      <c r="T331" s="371"/>
      <c r="U331" s="390">
        <v>50</v>
      </c>
      <c r="V331" s="391">
        <f>+V332+V333+V334</f>
        <v>13.636599999999998</v>
      </c>
      <c r="W331" s="246">
        <f t="shared" si="5"/>
        <v>27.273199999999996</v>
      </c>
    </row>
    <row r="332" spans="1:31" ht="21.75" customHeight="1" x14ac:dyDescent="0.2">
      <c r="A332" s="62"/>
      <c r="B332" s="368" t="s">
        <v>32</v>
      </c>
      <c r="C332" s="368"/>
      <c r="D332" s="368"/>
      <c r="E332" s="368"/>
      <c r="F332" s="368"/>
      <c r="G332" s="368"/>
      <c r="H332" s="368"/>
      <c r="I332" s="368"/>
      <c r="J332" s="368"/>
      <c r="K332" s="368"/>
      <c r="L332" s="368"/>
      <c r="M332" s="369"/>
      <c r="N332" s="123">
        <v>806</v>
      </c>
      <c r="O332" s="168">
        <v>7</v>
      </c>
      <c r="P332" s="168">
        <v>9</v>
      </c>
      <c r="Q332" s="64" t="s">
        <v>433</v>
      </c>
      <c r="R332" s="65" t="s">
        <v>33</v>
      </c>
      <c r="S332" s="370"/>
      <c r="T332" s="371"/>
      <c r="U332" s="390">
        <v>37</v>
      </c>
      <c r="V332" s="391">
        <v>4.0019999999999998</v>
      </c>
      <c r="W332" s="246">
        <f t="shared" si="5"/>
        <v>10.816216216216215</v>
      </c>
    </row>
    <row r="333" spans="1:31" ht="12" customHeight="1" x14ac:dyDescent="0.2">
      <c r="A333" s="62"/>
      <c r="B333" s="368" t="s">
        <v>334</v>
      </c>
      <c r="C333" s="368"/>
      <c r="D333" s="368"/>
      <c r="E333" s="368"/>
      <c r="F333" s="368"/>
      <c r="G333" s="368"/>
      <c r="H333" s="368"/>
      <c r="I333" s="368"/>
      <c r="J333" s="368"/>
      <c r="K333" s="368"/>
      <c r="L333" s="368"/>
      <c r="M333" s="369"/>
      <c r="N333" s="123">
        <v>806</v>
      </c>
      <c r="O333" s="168">
        <v>7</v>
      </c>
      <c r="P333" s="168">
        <v>9</v>
      </c>
      <c r="Q333" s="64" t="s">
        <v>433</v>
      </c>
      <c r="R333" s="65" t="s">
        <v>34</v>
      </c>
      <c r="S333" s="370"/>
      <c r="T333" s="371"/>
      <c r="U333" s="390">
        <v>6</v>
      </c>
      <c r="V333" s="391">
        <v>6</v>
      </c>
      <c r="W333" s="246">
        <f t="shared" si="5"/>
        <v>100</v>
      </c>
    </row>
    <row r="334" spans="1:31" ht="12" customHeight="1" x14ac:dyDescent="0.2">
      <c r="A334" s="62"/>
      <c r="B334" s="368" t="s">
        <v>81</v>
      </c>
      <c r="C334" s="368"/>
      <c r="D334" s="368"/>
      <c r="E334" s="368"/>
      <c r="F334" s="368"/>
      <c r="G334" s="368"/>
      <c r="H334" s="368"/>
      <c r="I334" s="368"/>
      <c r="J334" s="368"/>
      <c r="K334" s="368"/>
      <c r="L334" s="368"/>
      <c r="M334" s="369"/>
      <c r="N334" s="123">
        <v>806</v>
      </c>
      <c r="O334" s="168">
        <v>7</v>
      </c>
      <c r="P334" s="168">
        <v>9</v>
      </c>
      <c r="Q334" s="64" t="s">
        <v>433</v>
      </c>
      <c r="R334" s="65" t="s">
        <v>82</v>
      </c>
      <c r="S334" s="370"/>
      <c r="T334" s="371"/>
      <c r="U334" s="390">
        <v>7</v>
      </c>
      <c r="V334" s="391">
        <v>3.6345999999999998</v>
      </c>
      <c r="W334" s="246">
        <f t="shared" si="5"/>
        <v>51.92285714285714</v>
      </c>
    </row>
    <row r="335" spans="1:31" ht="12" customHeight="1" x14ac:dyDescent="0.2">
      <c r="A335" s="62"/>
      <c r="B335" s="368" t="s">
        <v>150</v>
      </c>
      <c r="C335" s="368"/>
      <c r="D335" s="368"/>
      <c r="E335" s="368"/>
      <c r="F335" s="368"/>
      <c r="G335" s="368"/>
      <c r="H335" s="368"/>
      <c r="I335" s="368"/>
      <c r="J335" s="368"/>
      <c r="K335" s="368"/>
      <c r="L335" s="368"/>
      <c r="M335" s="369"/>
      <c r="N335" s="123">
        <v>806</v>
      </c>
      <c r="O335" s="168">
        <v>10</v>
      </c>
      <c r="P335" s="168">
        <v>0</v>
      </c>
      <c r="Q335" s="64">
        <v>0</v>
      </c>
      <c r="R335" s="65">
        <v>0</v>
      </c>
      <c r="S335" s="370"/>
      <c r="T335" s="371"/>
      <c r="U335" s="390">
        <v>4548.6000000000004</v>
      </c>
      <c r="V335" s="391">
        <f>+V336+V343</f>
        <v>957.42499999999995</v>
      </c>
      <c r="W335" s="246">
        <f t="shared" si="5"/>
        <v>21.048784241305015</v>
      </c>
    </row>
    <row r="336" spans="1:31" ht="12" customHeight="1" x14ac:dyDescent="0.2">
      <c r="A336" s="62"/>
      <c r="B336" s="368" t="s">
        <v>52</v>
      </c>
      <c r="C336" s="368"/>
      <c r="D336" s="368"/>
      <c r="E336" s="368"/>
      <c r="F336" s="368"/>
      <c r="G336" s="368"/>
      <c r="H336" s="368"/>
      <c r="I336" s="368"/>
      <c r="J336" s="368"/>
      <c r="K336" s="368"/>
      <c r="L336" s="368"/>
      <c r="M336" s="369"/>
      <c r="N336" s="123">
        <v>806</v>
      </c>
      <c r="O336" s="168">
        <v>10</v>
      </c>
      <c r="P336" s="168">
        <v>3</v>
      </c>
      <c r="Q336" s="64">
        <v>0</v>
      </c>
      <c r="R336" s="65">
        <v>0</v>
      </c>
      <c r="S336" s="370"/>
      <c r="T336" s="371"/>
      <c r="U336" s="390">
        <v>847.4</v>
      </c>
      <c r="V336" s="391">
        <f t="shared" ref="V336:V341" si="9">+V337</f>
        <v>0</v>
      </c>
      <c r="W336" s="246">
        <f t="shared" si="5"/>
        <v>0</v>
      </c>
    </row>
    <row r="337" spans="1:23" ht="21.75" customHeight="1" x14ac:dyDescent="0.2">
      <c r="A337" s="62"/>
      <c r="B337" s="368" t="s">
        <v>411</v>
      </c>
      <c r="C337" s="368"/>
      <c r="D337" s="368"/>
      <c r="E337" s="368"/>
      <c r="F337" s="368"/>
      <c r="G337" s="368"/>
      <c r="H337" s="368"/>
      <c r="I337" s="368"/>
      <c r="J337" s="368"/>
      <c r="K337" s="368"/>
      <c r="L337" s="368"/>
      <c r="M337" s="369"/>
      <c r="N337" s="123">
        <v>806</v>
      </c>
      <c r="O337" s="168">
        <v>10</v>
      </c>
      <c r="P337" s="168">
        <v>3</v>
      </c>
      <c r="Q337" s="64" t="s">
        <v>412</v>
      </c>
      <c r="R337" s="65">
        <v>0</v>
      </c>
      <c r="S337" s="370"/>
      <c r="T337" s="371"/>
      <c r="U337" s="390">
        <v>847.4</v>
      </c>
      <c r="V337" s="391">
        <f t="shared" si="9"/>
        <v>0</v>
      </c>
      <c r="W337" s="246">
        <f t="shared" si="5"/>
        <v>0</v>
      </c>
    </row>
    <row r="338" spans="1:23" ht="32.25" customHeight="1" x14ac:dyDescent="0.2">
      <c r="A338" s="62"/>
      <c r="B338" s="368" t="s">
        <v>478</v>
      </c>
      <c r="C338" s="368"/>
      <c r="D338" s="368"/>
      <c r="E338" s="368"/>
      <c r="F338" s="368"/>
      <c r="G338" s="368"/>
      <c r="H338" s="368"/>
      <c r="I338" s="368"/>
      <c r="J338" s="368"/>
      <c r="K338" s="368"/>
      <c r="L338" s="368"/>
      <c r="M338" s="369"/>
      <c r="N338" s="123">
        <v>806</v>
      </c>
      <c r="O338" s="168">
        <v>10</v>
      </c>
      <c r="P338" s="168">
        <v>3</v>
      </c>
      <c r="Q338" s="64" t="s">
        <v>479</v>
      </c>
      <c r="R338" s="65">
        <v>0</v>
      </c>
      <c r="S338" s="370"/>
      <c r="T338" s="371"/>
      <c r="U338" s="390">
        <v>847.4</v>
      </c>
      <c r="V338" s="391">
        <f t="shared" si="9"/>
        <v>0</v>
      </c>
      <c r="W338" s="246">
        <f t="shared" si="5"/>
        <v>0</v>
      </c>
    </row>
    <row r="339" spans="1:23" ht="32.25" customHeight="1" x14ac:dyDescent="0.2">
      <c r="A339" s="62"/>
      <c r="B339" s="368" t="s">
        <v>7</v>
      </c>
      <c r="C339" s="368"/>
      <c r="D339" s="368"/>
      <c r="E339" s="368"/>
      <c r="F339" s="368"/>
      <c r="G339" s="368"/>
      <c r="H339" s="368"/>
      <c r="I339" s="368"/>
      <c r="J339" s="368"/>
      <c r="K339" s="368"/>
      <c r="L339" s="368"/>
      <c r="M339" s="369"/>
      <c r="N339" s="123">
        <v>806</v>
      </c>
      <c r="O339" s="168">
        <v>10</v>
      </c>
      <c r="P339" s="168">
        <v>3</v>
      </c>
      <c r="Q339" s="64" t="s">
        <v>480</v>
      </c>
      <c r="R339" s="65">
        <v>0</v>
      </c>
      <c r="S339" s="370"/>
      <c r="T339" s="371"/>
      <c r="U339" s="390">
        <v>847.4</v>
      </c>
      <c r="V339" s="391">
        <f t="shared" si="9"/>
        <v>0</v>
      </c>
      <c r="W339" s="246">
        <f t="shared" si="5"/>
        <v>0</v>
      </c>
    </row>
    <row r="340" spans="1:23" ht="21.75" customHeight="1" x14ac:dyDescent="0.2">
      <c r="A340" s="62"/>
      <c r="B340" s="368" t="s">
        <v>416</v>
      </c>
      <c r="C340" s="368"/>
      <c r="D340" s="368"/>
      <c r="E340" s="368"/>
      <c r="F340" s="368"/>
      <c r="G340" s="368"/>
      <c r="H340" s="368"/>
      <c r="I340" s="368"/>
      <c r="J340" s="368"/>
      <c r="K340" s="368"/>
      <c r="L340" s="368"/>
      <c r="M340" s="369"/>
      <c r="N340" s="123">
        <v>806</v>
      </c>
      <c r="O340" s="168">
        <v>10</v>
      </c>
      <c r="P340" s="168">
        <v>3</v>
      </c>
      <c r="Q340" s="64" t="s">
        <v>480</v>
      </c>
      <c r="R340" s="65" t="s">
        <v>8</v>
      </c>
      <c r="S340" s="370"/>
      <c r="T340" s="371"/>
      <c r="U340" s="390">
        <v>847.4</v>
      </c>
      <c r="V340" s="391">
        <f t="shared" si="9"/>
        <v>0</v>
      </c>
      <c r="W340" s="246">
        <f t="shared" si="5"/>
        <v>0</v>
      </c>
    </row>
    <row r="341" spans="1:23" ht="12" customHeight="1" x14ac:dyDescent="0.2">
      <c r="A341" s="62"/>
      <c r="B341" s="368" t="s">
        <v>9</v>
      </c>
      <c r="C341" s="368"/>
      <c r="D341" s="368"/>
      <c r="E341" s="368"/>
      <c r="F341" s="368"/>
      <c r="G341" s="368"/>
      <c r="H341" s="368"/>
      <c r="I341" s="368"/>
      <c r="J341" s="368"/>
      <c r="K341" s="368"/>
      <c r="L341" s="368"/>
      <c r="M341" s="369"/>
      <c r="N341" s="123">
        <v>806</v>
      </c>
      <c r="O341" s="168">
        <v>10</v>
      </c>
      <c r="P341" s="168">
        <v>3</v>
      </c>
      <c r="Q341" s="64" t="s">
        <v>480</v>
      </c>
      <c r="R341" s="65" t="s">
        <v>10</v>
      </c>
      <c r="S341" s="370"/>
      <c r="T341" s="371"/>
      <c r="U341" s="390">
        <v>847.4</v>
      </c>
      <c r="V341" s="391">
        <f t="shared" si="9"/>
        <v>0</v>
      </c>
      <c r="W341" s="246">
        <f t="shared" si="5"/>
        <v>0</v>
      </c>
    </row>
    <row r="342" spans="1:23" ht="42.75" customHeight="1" x14ac:dyDescent="0.2">
      <c r="A342" s="62"/>
      <c r="B342" s="368" t="s">
        <v>11</v>
      </c>
      <c r="C342" s="368"/>
      <c r="D342" s="368"/>
      <c r="E342" s="368"/>
      <c r="F342" s="368"/>
      <c r="G342" s="368"/>
      <c r="H342" s="368"/>
      <c r="I342" s="368"/>
      <c r="J342" s="368"/>
      <c r="K342" s="368"/>
      <c r="L342" s="368"/>
      <c r="M342" s="369"/>
      <c r="N342" s="123">
        <v>806</v>
      </c>
      <c r="O342" s="168">
        <v>10</v>
      </c>
      <c r="P342" s="168">
        <v>3</v>
      </c>
      <c r="Q342" s="64" t="s">
        <v>480</v>
      </c>
      <c r="R342" s="65" t="s">
        <v>12</v>
      </c>
      <c r="S342" s="370"/>
      <c r="T342" s="371"/>
      <c r="U342" s="390">
        <v>847.4</v>
      </c>
      <c r="V342" s="391"/>
      <c r="W342" s="246">
        <f t="shared" si="5"/>
        <v>0</v>
      </c>
    </row>
    <row r="343" spans="1:23" ht="12" customHeight="1" x14ac:dyDescent="0.2">
      <c r="A343" s="62"/>
      <c r="B343" s="368" t="s">
        <v>481</v>
      </c>
      <c r="C343" s="368"/>
      <c r="D343" s="368"/>
      <c r="E343" s="368"/>
      <c r="F343" s="368"/>
      <c r="G343" s="368"/>
      <c r="H343" s="368"/>
      <c r="I343" s="368"/>
      <c r="J343" s="368"/>
      <c r="K343" s="368"/>
      <c r="L343" s="368"/>
      <c r="M343" s="369"/>
      <c r="N343" s="123">
        <v>806</v>
      </c>
      <c r="O343" s="168">
        <v>10</v>
      </c>
      <c r="P343" s="168">
        <v>4</v>
      </c>
      <c r="Q343" s="64">
        <v>0</v>
      </c>
      <c r="R343" s="65">
        <v>0</v>
      </c>
      <c r="S343" s="370"/>
      <c r="T343" s="371"/>
      <c r="U343" s="390">
        <v>3701.2</v>
      </c>
      <c r="V343" s="391">
        <f t="shared" ref="V343:V348" si="10">+V344</f>
        <v>957.42499999999995</v>
      </c>
      <c r="W343" s="246">
        <f t="shared" si="5"/>
        <v>25.867961742137684</v>
      </c>
    </row>
    <row r="344" spans="1:23" ht="21.75" customHeight="1" x14ac:dyDescent="0.2">
      <c r="A344" s="62"/>
      <c r="B344" s="368" t="s">
        <v>411</v>
      </c>
      <c r="C344" s="368"/>
      <c r="D344" s="368"/>
      <c r="E344" s="368"/>
      <c r="F344" s="368"/>
      <c r="G344" s="368"/>
      <c r="H344" s="368"/>
      <c r="I344" s="368"/>
      <c r="J344" s="368"/>
      <c r="K344" s="368"/>
      <c r="L344" s="368"/>
      <c r="M344" s="369"/>
      <c r="N344" s="123">
        <v>806</v>
      </c>
      <c r="O344" s="168">
        <v>10</v>
      </c>
      <c r="P344" s="168">
        <v>4</v>
      </c>
      <c r="Q344" s="64" t="s">
        <v>412</v>
      </c>
      <c r="R344" s="65">
        <v>0</v>
      </c>
      <c r="S344" s="370"/>
      <c r="T344" s="371"/>
      <c r="U344" s="390">
        <v>3701.2</v>
      </c>
      <c r="V344" s="391">
        <f t="shared" si="10"/>
        <v>957.42499999999995</v>
      </c>
      <c r="W344" s="246">
        <f t="shared" si="5"/>
        <v>25.867961742137684</v>
      </c>
    </row>
    <row r="345" spans="1:23" ht="12" customHeight="1" x14ac:dyDescent="0.2">
      <c r="A345" s="62"/>
      <c r="B345" s="368" t="s">
        <v>413</v>
      </c>
      <c r="C345" s="368"/>
      <c r="D345" s="368"/>
      <c r="E345" s="368"/>
      <c r="F345" s="368"/>
      <c r="G345" s="368"/>
      <c r="H345" s="368"/>
      <c r="I345" s="368"/>
      <c r="J345" s="368"/>
      <c r="K345" s="368"/>
      <c r="L345" s="368"/>
      <c r="M345" s="369"/>
      <c r="N345" s="123">
        <v>806</v>
      </c>
      <c r="O345" s="168">
        <v>10</v>
      </c>
      <c r="P345" s="168">
        <v>4</v>
      </c>
      <c r="Q345" s="64" t="s">
        <v>414</v>
      </c>
      <c r="R345" s="65">
        <v>0</v>
      </c>
      <c r="S345" s="370"/>
      <c r="T345" s="371"/>
      <c r="U345" s="390">
        <v>3701.2</v>
      </c>
      <c r="V345" s="391">
        <f t="shared" si="10"/>
        <v>957.42499999999995</v>
      </c>
      <c r="W345" s="246">
        <f t="shared" si="5"/>
        <v>25.867961742137684</v>
      </c>
    </row>
    <row r="346" spans="1:23" ht="53.25" customHeight="1" x14ac:dyDescent="0.2">
      <c r="A346" s="62"/>
      <c r="B346" s="368" t="s">
        <v>76</v>
      </c>
      <c r="C346" s="368"/>
      <c r="D346" s="368"/>
      <c r="E346" s="368"/>
      <c r="F346" s="368"/>
      <c r="G346" s="368"/>
      <c r="H346" s="368"/>
      <c r="I346" s="368"/>
      <c r="J346" s="368"/>
      <c r="K346" s="368"/>
      <c r="L346" s="368"/>
      <c r="M346" s="369"/>
      <c r="N346" s="123">
        <v>806</v>
      </c>
      <c r="O346" s="168">
        <v>10</v>
      </c>
      <c r="P346" s="168">
        <v>4</v>
      </c>
      <c r="Q346" s="64" t="s">
        <v>482</v>
      </c>
      <c r="R346" s="65">
        <v>0</v>
      </c>
      <c r="S346" s="370"/>
      <c r="T346" s="371"/>
      <c r="U346" s="390">
        <v>3701.2</v>
      </c>
      <c r="V346" s="391">
        <f t="shared" si="10"/>
        <v>957.42499999999995</v>
      </c>
      <c r="W346" s="246">
        <f t="shared" si="5"/>
        <v>25.867961742137684</v>
      </c>
    </row>
    <row r="347" spans="1:23" ht="12" customHeight="1" x14ac:dyDescent="0.2">
      <c r="A347" s="62"/>
      <c r="B347" s="368" t="s">
        <v>46</v>
      </c>
      <c r="C347" s="368"/>
      <c r="D347" s="368"/>
      <c r="E347" s="368"/>
      <c r="F347" s="368"/>
      <c r="G347" s="368"/>
      <c r="H347" s="368"/>
      <c r="I347" s="368"/>
      <c r="J347" s="368"/>
      <c r="K347" s="368"/>
      <c r="L347" s="368"/>
      <c r="M347" s="369"/>
      <c r="N347" s="123">
        <v>806</v>
      </c>
      <c r="O347" s="168">
        <v>10</v>
      </c>
      <c r="P347" s="168">
        <v>4</v>
      </c>
      <c r="Q347" s="64" t="s">
        <v>482</v>
      </c>
      <c r="R347" s="65" t="s">
        <v>43</v>
      </c>
      <c r="S347" s="370"/>
      <c r="T347" s="371"/>
      <c r="U347" s="390">
        <v>3701.2</v>
      </c>
      <c r="V347" s="391">
        <f t="shared" si="10"/>
        <v>957.42499999999995</v>
      </c>
      <c r="W347" s="246">
        <f t="shared" si="5"/>
        <v>25.867961742137684</v>
      </c>
    </row>
    <row r="348" spans="1:23" ht="12" customHeight="1" x14ac:dyDescent="0.2">
      <c r="A348" s="62"/>
      <c r="B348" s="368" t="s">
        <v>47</v>
      </c>
      <c r="C348" s="368"/>
      <c r="D348" s="368"/>
      <c r="E348" s="368"/>
      <c r="F348" s="368"/>
      <c r="G348" s="368"/>
      <c r="H348" s="368"/>
      <c r="I348" s="368"/>
      <c r="J348" s="368"/>
      <c r="K348" s="368"/>
      <c r="L348" s="368"/>
      <c r="M348" s="369"/>
      <c r="N348" s="123">
        <v>806</v>
      </c>
      <c r="O348" s="168">
        <v>10</v>
      </c>
      <c r="P348" s="168">
        <v>4</v>
      </c>
      <c r="Q348" s="64" t="s">
        <v>482</v>
      </c>
      <c r="R348" s="65" t="s">
        <v>44</v>
      </c>
      <c r="S348" s="370"/>
      <c r="T348" s="371"/>
      <c r="U348" s="390">
        <v>3701.2</v>
      </c>
      <c r="V348" s="391">
        <f t="shared" si="10"/>
        <v>957.42499999999995</v>
      </c>
      <c r="W348" s="246">
        <f t="shared" si="5"/>
        <v>25.867961742137684</v>
      </c>
    </row>
    <row r="349" spans="1:23" ht="21.75" customHeight="1" x14ac:dyDescent="0.2">
      <c r="A349" s="62"/>
      <c r="B349" s="368" t="s">
        <v>455</v>
      </c>
      <c r="C349" s="368"/>
      <c r="D349" s="368"/>
      <c r="E349" s="368"/>
      <c r="F349" s="368"/>
      <c r="G349" s="368"/>
      <c r="H349" s="368"/>
      <c r="I349" s="368"/>
      <c r="J349" s="368"/>
      <c r="K349" s="368"/>
      <c r="L349" s="368"/>
      <c r="M349" s="369"/>
      <c r="N349" s="123">
        <v>806</v>
      </c>
      <c r="O349" s="168">
        <v>10</v>
      </c>
      <c r="P349" s="168">
        <v>4</v>
      </c>
      <c r="Q349" s="64" t="s">
        <v>482</v>
      </c>
      <c r="R349" s="65" t="s">
        <v>48</v>
      </c>
      <c r="S349" s="370"/>
      <c r="T349" s="371"/>
      <c r="U349" s="390">
        <v>3701.2</v>
      </c>
      <c r="V349" s="391">
        <v>957.42499999999995</v>
      </c>
      <c r="W349" s="246">
        <f t="shared" si="5"/>
        <v>25.867961742137684</v>
      </c>
    </row>
    <row r="350" spans="1:23" ht="21.75" customHeight="1" x14ac:dyDescent="0.2">
      <c r="A350" s="62"/>
      <c r="B350" s="368" t="s">
        <v>506</v>
      </c>
      <c r="C350" s="368"/>
      <c r="D350" s="368"/>
      <c r="E350" s="368"/>
      <c r="F350" s="368"/>
      <c r="G350" s="368"/>
      <c r="H350" s="368"/>
      <c r="I350" s="368"/>
      <c r="J350" s="368"/>
      <c r="K350" s="368"/>
      <c r="L350" s="368"/>
      <c r="M350" s="369"/>
      <c r="N350" s="123">
        <v>808</v>
      </c>
      <c r="O350" s="168">
        <v>0</v>
      </c>
      <c r="P350" s="168">
        <v>0</v>
      </c>
      <c r="Q350" s="64">
        <v>0</v>
      </c>
      <c r="R350" s="65">
        <v>0</v>
      </c>
      <c r="S350" s="370"/>
      <c r="T350" s="371"/>
      <c r="U350" s="390">
        <v>5298.06</v>
      </c>
      <c r="V350" s="391">
        <f>+V351</f>
        <v>1532.6147599999999</v>
      </c>
      <c r="W350" s="246">
        <f t="shared" si="5"/>
        <v>28.927848306738689</v>
      </c>
    </row>
    <row r="351" spans="1:23" ht="12" customHeight="1" x14ac:dyDescent="0.2">
      <c r="A351" s="62"/>
      <c r="B351" s="368" t="s">
        <v>312</v>
      </c>
      <c r="C351" s="368"/>
      <c r="D351" s="368"/>
      <c r="E351" s="368"/>
      <c r="F351" s="368"/>
      <c r="G351" s="368"/>
      <c r="H351" s="368"/>
      <c r="I351" s="368"/>
      <c r="J351" s="368"/>
      <c r="K351" s="368"/>
      <c r="L351" s="368"/>
      <c r="M351" s="369"/>
      <c r="N351" s="123">
        <v>808</v>
      </c>
      <c r="O351" s="168">
        <v>1</v>
      </c>
      <c r="P351" s="168">
        <v>0</v>
      </c>
      <c r="Q351" s="64">
        <v>0</v>
      </c>
      <c r="R351" s="65">
        <v>0</v>
      </c>
      <c r="S351" s="370"/>
      <c r="T351" s="371"/>
      <c r="U351" s="390">
        <v>5298.06</v>
      </c>
      <c r="V351" s="391">
        <f>+V352+V383</f>
        <v>1532.6147599999999</v>
      </c>
      <c r="W351" s="246">
        <f t="shared" si="5"/>
        <v>28.927848306738689</v>
      </c>
    </row>
    <row r="352" spans="1:23" ht="32.25" customHeight="1" x14ac:dyDescent="0.2">
      <c r="A352" s="62"/>
      <c r="B352" s="368" t="s">
        <v>77</v>
      </c>
      <c r="C352" s="368"/>
      <c r="D352" s="368"/>
      <c r="E352" s="368"/>
      <c r="F352" s="368"/>
      <c r="G352" s="368"/>
      <c r="H352" s="368"/>
      <c r="I352" s="368"/>
      <c r="J352" s="368"/>
      <c r="K352" s="368"/>
      <c r="L352" s="368"/>
      <c r="M352" s="369"/>
      <c r="N352" s="123">
        <v>808</v>
      </c>
      <c r="O352" s="168">
        <v>1</v>
      </c>
      <c r="P352" s="168">
        <v>3</v>
      </c>
      <c r="Q352" s="64">
        <v>0</v>
      </c>
      <c r="R352" s="65">
        <v>0</v>
      </c>
      <c r="S352" s="370"/>
      <c r="T352" s="371"/>
      <c r="U352" s="390">
        <v>3760.221</v>
      </c>
      <c r="V352" s="391">
        <f>+V353</f>
        <v>1078.75379</v>
      </c>
      <c r="W352" s="246">
        <f t="shared" ref="W352:W415" si="11">V352/U352*100</f>
        <v>28.688574155614788</v>
      </c>
    </row>
    <row r="353" spans="1:23" ht="21.75" customHeight="1" x14ac:dyDescent="0.2">
      <c r="A353" s="62"/>
      <c r="B353" s="368" t="s">
        <v>319</v>
      </c>
      <c r="C353" s="368"/>
      <c r="D353" s="368"/>
      <c r="E353" s="368"/>
      <c r="F353" s="368"/>
      <c r="G353" s="368"/>
      <c r="H353" s="368"/>
      <c r="I353" s="368"/>
      <c r="J353" s="368"/>
      <c r="K353" s="368"/>
      <c r="L353" s="368"/>
      <c r="M353" s="369"/>
      <c r="N353" s="123">
        <v>808</v>
      </c>
      <c r="O353" s="168">
        <v>1</v>
      </c>
      <c r="P353" s="168">
        <v>3</v>
      </c>
      <c r="Q353" s="64" t="s">
        <v>320</v>
      </c>
      <c r="R353" s="65">
        <v>0</v>
      </c>
      <c r="S353" s="370"/>
      <c r="T353" s="371"/>
      <c r="U353" s="390">
        <v>3760.221</v>
      </c>
      <c r="V353" s="391">
        <f>+V354+V359+V364+V369+V379</f>
        <v>1078.75379</v>
      </c>
      <c r="W353" s="246">
        <f t="shared" si="11"/>
        <v>28.688574155614788</v>
      </c>
    </row>
    <row r="354" spans="1:23" ht="21.75" customHeight="1" x14ac:dyDescent="0.2">
      <c r="A354" s="62"/>
      <c r="B354" s="368" t="s">
        <v>321</v>
      </c>
      <c r="C354" s="368"/>
      <c r="D354" s="368"/>
      <c r="E354" s="368"/>
      <c r="F354" s="368"/>
      <c r="G354" s="368"/>
      <c r="H354" s="368"/>
      <c r="I354" s="368"/>
      <c r="J354" s="368"/>
      <c r="K354" s="368"/>
      <c r="L354" s="368"/>
      <c r="M354" s="369"/>
      <c r="N354" s="123">
        <v>808</v>
      </c>
      <c r="O354" s="168">
        <v>1</v>
      </c>
      <c r="P354" s="168">
        <v>3</v>
      </c>
      <c r="Q354" s="64" t="s">
        <v>322</v>
      </c>
      <c r="R354" s="65">
        <v>0</v>
      </c>
      <c r="S354" s="370"/>
      <c r="T354" s="371"/>
      <c r="U354" s="390">
        <v>1112.441</v>
      </c>
      <c r="V354" s="391">
        <f>+V355</f>
        <v>505.42022000000003</v>
      </c>
      <c r="W354" s="246">
        <f t="shared" si="11"/>
        <v>45.433440515047543</v>
      </c>
    </row>
    <row r="355" spans="1:23" ht="53.25" customHeight="1" x14ac:dyDescent="0.2">
      <c r="A355" s="62"/>
      <c r="B355" s="368" t="s">
        <v>17</v>
      </c>
      <c r="C355" s="368"/>
      <c r="D355" s="368"/>
      <c r="E355" s="368"/>
      <c r="F355" s="368"/>
      <c r="G355" s="368"/>
      <c r="H355" s="368"/>
      <c r="I355" s="368"/>
      <c r="J355" s="368"/>
      <c r="K355" s="368"/>
      <c r="L355" s="368"/>
      <c r="M355" s="369"/>
      <c r="N355" s="123">
        <v>808</v>
      </c>
      <c r="O355" s="168">
        <v>1</v>
      </c>
      <c r="P355" s="168">
        <v>3</v>
      </c>
      <c r="Q355" s="64" t="s">
        <v>322</v>
      </c>
      <c r="R355" s="65" t="s">
        <v>18</v>
      </c>
      <c r="S355" s="370"/>
      <c r="T355" s="371"/>
      <c r="U355" s="390">
        <v>1112.441</v>
      </c>
      <c r="V355" s="391">
        <f>+V356</f>
        <v>505.42022000000003</v>
      </c>
      <c r="W355" s="246">
        <f t="shared" si="11"/>
        <v>45.433440515047543</v>
      </c>
    </row>
    <row r="356" spans="1:23" ht="21.75" customHeight="1" x14ac:dyDescent="0.2">
      <c r="A356" s="62"/>
      <c r="B356" s="368" t="s">
        <v>37</v>
      </c>
      <c r="C356" s="368"/>
      <c r="D356" s="368"/>
      <c r="E356" s="368"/>
      <c r="F356" s="368"/>
      <c r="G356" s="368"/>
      <c r="H356" s="368"/>
      <c r="I356" s="368"/>
      <c r="J356" s="368"/>
      <c r="K356" s="368"/>
      <c r="L356" s="368"/>
      <c r="M356" s="369"/>
      <c r="N356" s="123">
        <v>808</v>
      </c>
      <c r="O356" s="168">
        <v>1</v>
      </c>
      <c r="P356" s="168">
        <v>3</v>
      </c>
      <c r="Q356" s="64" t="s">
        <v>322</v>
      </c>
      <c r="R356" s="65" t="s">
        <v>38</v>
      </c>
      <c r="S356" s="370"/>
      <c r="T356" s="371"/>
      <c r="U356" s="390">
        <v>1112.441</v>
      </c>
      <c r="V356" s="391">
        <f>+V357+V358</f>
        <v>505.42022000000003</v>
      </c>
      <c r="W356" s="246">
        <f t="shared" si="11"/>
        <v>45.433440515047543</v>
      </c>
    </row>
    <row r="357" spans="1:23" ht="21.75" customHeight="1" x14ac:dyDescent="0.2">
      <c r="A357" s="62"/>
      <c r="B357" s="368" t="s">
        <v>317</v>
      </c>
      <c r="C357" s="368"/>
      <c r="D357" s="368"/>
      <c r="E357" s="368"/>
      <c r="F357" s="368"/>
      <c r="G357" s="368"/>
      <c r="H357" s="368"/>
      <c r="I357" s="368"/>
      <c r="J357" s="368"/>
      <c r="K357" s="368"/>
      <c r="L357" s="368"/>
      <c r="M357" s="369"/>
      <c r="N357" s="123">
        <v>808</v>
      </c>
      <c r="O357" s="168">
        <v>1</v>
      </c>
      <c r="P357" s="168">
        <v>3</v>
      </c>
      <c r="Q357" s="64" t="s">
        <v>322</v>
      </c>
      <c r="R357" s="65" t="s">
        <v>39</v>
      </c>
      <c r="S357" s="370"/>
      <c r="T357" s="371"/>
      <c r="U357" s="390">
        <v>854.40899999999999</v>
      </c>
      <c r="V357" s="391">
        <v>389.10923000000003</v>
      </c>
      <c r="W357" s="246">
        <f t="shared" si="11"/>
        <v>45.541330908265252</v>
      </c>
    </row>
    <row r="358" spans="1:23" ht="32.25" customHeight="1" x14ac:dyDescent="0.2">
      <c r="A358" s="62"/>
      <c r="B358" s="368" t="s">
        <v>318</v>
      </c>
      <c r="C358" s="368"/>
      <c r="D358" s="368"/>
      <c r="E358" s="368"/>
      <c r="F358" s="368"/>
      <c r="G358" s="368"/>
      <c r="H358" s="368"/>
      <c r="I358" s="368"/>
      <c r="J358" s="368"/>
      <c r="K358" s="368"/>
      <c r="L358" s="368"/>
      <c r="M358" s="369"/>
      <c r="N358" s="123">
        <v>808</v>
      </c>
      <c r="O358" s="168">
        <v>1</v>
      </c>
      <c r="P358" s="168">
        <v>3</v>
      </c>
      <c r="Q358" s="64" t="s">
        <v>322</v>
      </c>
      <c r="R358" s="65" t="s">
        <v>41</v>
      </c>
      <c r="S358" s="370"/>
      <c r="T358" s="371"/>
      <c r="U358" s="390">
        <v>258.03199999999998</v>
      </c>
      <c r="V358" s="391">
        <v>116.31099</v>
      </c>
      <c r="W358" s="246">
        <f t="shared" si="11"/>
        <v>45.076188224716319</v>
      </c>
    </row>
    <row r="359" spans="1:23" ht="21.75" customHeight="1" x14ac:dyDescent="0.2">
      <c r="A359" s="62"/>
      <c r="B359" s="368" t="s">
        <v>323</v>
      </c>
      <c r="C359" s="368"/>
      <c r="D359" s="368"/>
      <c r="E359" s="368"/>
      <c r="F359" s="368"/>
      <c r="G359" s="368"/>
      <c r="H359" s="368"/>
      <c r="I359" s="368"/>
      <c r="J359" s="368"/>
      <c r="K359" s="368"/>
      <c r="L359" s="368"/>
      <c r="M359" s="369"/>
      <c r="N359" s="123">
        <v>808</v>
      </c>
      <c r="O359" s="168">
        <v>1</v>
      </c>
      <c r="P359" s="168">
        <v>3</v>
      </c>
      <c r="Q359" s="64" t="s">
        <v>324</v>
      </c>
      <c r="R359" s="65">
        <v>0</v>
      </c>
      <c r="S359" s="370"/>
      <c r="T359" s="371"/>
      <c r="U359" s="390">
        <v>947.94500000000005</v>
      </c>
      <c r="V359" s="391">
        <f>+V360</f>
        <v>172.17350999999999</v>
      </c>
      <c r="W359" s="246">
        <f t="shared" si="11"/>
        <v>18.162816408124943</v>
      </c>
    </row>
    <row r="360" spans="1:23" ht="53.25" customHeight="1" x14ac:dyDescent="0.2">
      <c r="A360" s="62"/>
      <c r="B360" s="368" t="s">
        <v>17</v>
      </c>
      <c r="C360" s="368"/>
      <c r="D360" s="368"/>
      <c r="E360" s="368"/>
      <c r="F360" s="368"/>
      <c r="G360" s="368"/>
      <c r="H360" s="368"/>
      <c r="I360" s="368"/>
      <c r="J360" s="368"/>
      <c r="K360" s="368"/>
      <c r="L360" s="368"/>
      <c r="M360" s="369"/>
      <c r="N360" s="123">
        <v>808</v>
      </c>
      <c r="O360" s="168">
        <v>1</v>
      </c>
      <c r="P360" s="168">
        <v>3</v>
      </c>
      <c r="Q360" s="64" t="s">
        <v>324</v>
      </c>
      <c r="R360" s="65" t="s">
        <v>18</v>
      </c>
      <c r="S360" s="370"/>
      <c r="T360" s="371"/>
      <c r="U360" s="390">
        <v>947.94500000000005</v>
      </c>
      <c r="V360" s="391">
        <f>+V361</f>
        <v>172.17350999999999</v>
      </c>
      <c r="W360" s="246">
        <f t="shared" si="11"/>
        <v>18.162816408124943</v>
      </c>
    </row>
    <row r="361" spans="1:23" ht="21.75" customHeight="1" x14ac:dyDescent="0.2">
      <c r="A361" s="62"/>
      <c r="B361" s="368" t="s">
        <v>37</v>
      </c>
      <c r="C361" s="368"/>
      <c r="D361" s="368"/>
      <c r="E361" s="368"/>
      <c r="F361" s="368"/>
      <c r="G361" s="368"/>
      <c r="H361" s="368"/>
      <c r="I361" s="368"/>
      <c r="J361" s="368"/>
      <c r="K361" s="368"/>
      <c r="L361" s="368"/>
      <c r="M361" s="369"/>
      <c r="N361" s="123">
        <v>808</v>
      </c>
      <c r="O361" s="168">
        <v>1</v>
      </c>
      <c r="P361" s="168">
        <v>3</v>
      </c>
      <c r="Q361" s="64" t="s">
        <v>324</v>
      </c>
      <c r="R361" s="65" t="s">
        <v>38</v>
      </c>
      <c r="S361" s="370"/>
      <c r="T361" s="371"/>
      <c r="U361" s="390">
        <v>947.94500000000005</v>
      </c>
      <c r="V361" s="391">
        <f>+V362+V363</f>
        <v>172.17350999999999</v>
      </c>
      <c r="W361" s="246">
        <f t="shared" si="11"/>
        <v>18.162816408124943</v>
      </c>
    </row>
    <row r="362" spans="1:23" ht="21.75" customHeight="1" x14ac:dyDescent="0.2">
      <c r="A362" s="62"/>
      <c r="B362" s="368" t="s">
        <v>317</v>
      </c>
      <c r="C362" s="368"/>
      <c r="D362" s="368"/>
      <c r="E362" s="368"/>
      <c r="F362" s="368"/>
      <c r="G362" s="368"/>
      <c r="H362" s="368"/>
      <c r="I362" s="368"/>
      <c r="J362" s="368"/>
      <c r="K362" s="368"/>
      <c r="L362" s="368"/>
      <c r="M362" s="369"/>
      <c r="N362" s="123">
        <v>808</v>
      </c>
      <c r="O362" s="168">
        <v>1</v>
      </c>
      <c r="P362" s="168">
        <v>3</v>
      </c>
      <c r="Q362" s="64" t="s">
        <v>324</v>
      </c>
      <c r="R362" s="65" t="s">
        <v>39</v>
      </c>
      <c r="S362" s="370"/>
      <c r="T362" s="371"/>
      <c r="U362" s="390">
        <v>728.06799999999998</v>
      </c>
      <c r="V362" s="391">
        <v>132.23772</v>
      </c>
      <c r="W362" s="246">
        <f t="shared" si="11"/>
        <v>18.162825450370022</v>
      </c>
    </row>
    <row r="363" spans="1:23" ht="32.25" customHeight="1" x14ac:dyDescent="0.2">
      <c r="A363" s="62"/>
      <c r="B363" s="368" t="s">
        <v>318</v>
      </c>
      <c r="C363" s="368"/>
      <c r="D363" s="368"/>
      <c r="E363" s="368"/>
      <c r="F363" s="368"/>
      <c r="G363" s="368"/>
      <c r="H363" s="368"/>
      <c r="I363" s="368"/>
      <c r="J363" s="368"/>
      <c r="K363" s="368"/>
      <c r="L363" s="368"/>
      <c r="M363" s="369"/>
      <c r="N363" s="123">
        <v>808</v>
      </c>
      <c r="O363" s="168">
        <v>1</v>
      </c>
      <c r="P363" s="168">
        <v>3</v>
      </c>
      <c r="Q363" s="64" t="s">
        <v>324</v>
      </c>
      <c r="R363" s="65" t="s">
        <v>41</v>
      </c>
      <c r="S363" s="370"/>
      <c r="T363" s="371"/>
      <c r="U363" s="390">
        <v>219.87700000000001</v>
      </c>
      <c r="V363" s="391">
        <v>39.935789999999997</v>
      </c>
      <c r="W363" s="246">
        <f t="shared" si="11"/>
        <v>18.162786466979263</v>
      </c>
    </row>
    <row r="364" spans="1:23" ht="42.75" customHeight="1" x14ac:dyDescent="0.2">
      <c r="A364" s="62"/>
      <c r="B364" s="368" t="s">
        <v>325</v>
      </c>
      <c r="C364" s="368"/>
      <c r="D364" s="368"/>
      <c r="E364" s="368"/>
      <c r="F364" s="368"/>
      <c r="G364" s="368"/>
      <c r="H364" s="368"/>
      <c r="I364" s="368"/>
      <c r="J364" s="368"/>
      <c r="K364" s="368"/>
      <c r="L364" s="368"/>
      <c r="M364" s="369"/>
      <c r="N364" s="123">
        <v>808</v>
      </c>
      <c r="O364" s="168">
        <v>1</v>
      </c>
      <c r="P364" s="168">
        <v>3</v>
      </c>
      <c r="Q364" s="64" t="s">
        <v>326</v>
      </c>
      <c r="R364" s="65">
        <v>0</v>
      </c>
      <c r="S364" s="370"/>
      <c r="T364" s="371"/>
      <c r="U364" s="390">
        <v>841.53499999999997</v>
      </c>
      <c r="V364" s="391">
        <f>+V365</f>
        <v>188.20401999999999</v>
      </c>
      <c r="W364" s="246">
        <f t="shared" si="11"/>
        <v>22.364372248331915</v>
      </c>
    </row>
    <row r="365" spans="1:23" ht="53.25" customHeight="1" x14ac:dyDescent="0.2">
      <c r="A365" s="62"/>
      <c r="B365" s="368" t="s">
        <v>17</v>
      </c>
      <c r="C365" s="368"/>
      <c r="D365" s="368"/>
      <c r="E365" s="368"/>
      <c r="F365" s="368"/>
      <c r="G365" s="368"/>
      <c r="H365" s="368"/>
      <c r="I365" s="368"/>
      <c r="J365" s="368"/>
      <c r="K365" s="368"/>
      <c r="L365" s="368"/>
      <c r="M365" s="369"/>
      <c r="N365" s="123">
        <v>808</v>
      </c>
      <c r="O365" s="168">
        <v>1</v>
      </c>
      <c r="P365" s="168">
        <v>3</v>
      </c>
      <c r="Q365" s="64" t="s">
        <v>326</v>
      </c>
      <c r="R365" s="65" t="s">
        <v>18</v>
      </c>
      <c r="S365" s="370"/>
      <c r="T365" s="371"/>
      <c r="U365" s="390">
        <v>841.53499999999997</v>
      </c>
      <c r="V365" s="391">
        <f>+V366</f>
        <v>188.20401999999999</v>
      </c>
      <c r="W365" s="246">
        <f t="shared" si="11"/>
        <v>22.364372248331915</v>
      </c>
    </row>
    <row r="366" spans="1:23" ht="21.75" customHeight="1" x14ac:dyDescent="0.2">
      <c r="A366" s="62"/>
      <c r="B366" s="368" t="s">
        <v>37</v>
      </c>
      <c r="C366" s="368"/>
      <c r="D366" s="368"/>
      <c r="E366" s="368"/>
      <c r="F366" s="368"/>
      <c r="G366" s="368"/>
      <c r="H366" s="368"/>
      <c r="I366" s="368"/>
      <c r="J366" s="368"/>
      <c r="K366" s="368"/>
      <c r="L366" s="368"/>
      <c r="M366" s="369"/>
      <c r="N366" s="123">
        <v>808</v>
      </c>
      <c r="O366" s="168">
        <v>1</v>
      </c>
      <c r="P366" s="168">
        <v>3</v>
      </c>
      <c r="Q366" s="64" t="s">
        <v>326</v>
      </c>
      <c r="R366" s="65" t="s">
        <v>38</v>
      </c>
      <c r="S366" s="370"/>
      <c r="T366" s="371"/>
      <c r="U366" s="390">
        <v>841.53499999999997</v>
      </c>
      <c r="V366" s="391">
        <f>+V367+V368</f>
        <v>188.20401999999999</v>
      </c>
      <c r="W366" s="246">
        <f t="shared" si="11"/>
        <v>22.364372248331915</v>
      </c>
    </row>
    <row r="367" spans="1:23" ht="21.75" customHeight="1" x14ac:dyDescent="0.2">
      <c r="A367" s="62"/>
      <c r="B367" s="368" t="s">
        <v>317</v>
      </c>
      <c r="C367" s="368"/>
      <c r="D367" s="368"/>
      <c r="E367" s="368"/>
      <c r="F367" s="368"/>
      <c r="G367" s="368"/>
      <c r="H367" s="368"/>
      <c r="I367" s="368"/>
      <c r="J367" s="368"/>
      <c r="K367" s="368"/>
      <c r="L367" s="368"/>
      <c r="M367" s="369"/>
      <c r="N367" s="123">
        <v>808</v>
      </c>
      <c r="O367" s="168">
        <v>1</v>
      </c>
      <c r="P367" s="168">
        <v>3</v>
      </c>
      <c r="Q367" s="64" t="s">
        <v>326</v>
      </c>
      <c r="R367" s="65" t="s">
        <v>39</v>
      </c>
      <c r="S367" s="370"/>
      <c r="T367" s="371"/>
      <c r="U367" s="390">
        <v>646.34</v>
      </c>
      <c r="V367" s="391">
        <v>144.54993999999999</v>
      </c>
      <c r="W367" s="246">
        <f t="shared" si="11"/>
        <v>22.364380975956923</v>
      </c>
    </row>
    <row r="368" spans="1:23" ht="32.25" customHeight="1" x14ac:dyDescent="0.2">
      <c r="A368" s="62"/>
      <c r="B368" s="368" t="s">
        <v>318</v>
      </c>
      <c r="C368" s="368"/>
      <c r="D368" s="368"/>
      <c r="E368" s="368"/>
      <c r="F368" s="368"/>
      <c r="G368" s="368"/>
      <c r="H368" s="368"/>
      <c r="I368" s="368"/>
      <c r="J368" s="368"/>
      <c r="K368" s="368"/>
      <c r="L368" s="368"/>
      <c r="M368" s="369"/>
      <c r="N368" s="123">
        <v>808</v>
      </c>
      <c r="O368" s="168">
        <v>1</v>
      </c>
      <c r="P368" s="168">
        <v>3</v>
      </c>
      <c r="Q368" s="64" t="s">
        <v>326</v>
      </c>
      <c r="R368" s="65" t="s">
        <v>41</v>
      </c>
      <c r="S368" s="370"/>
      <c r="T368" s="371"/>
      <c r="U368" s="390">
        <v>195.19499999999999</v>
      </c>
      <c r="V368" s="391">
        <v>43.65408</v>
      </c>
      <c r="W368" s="246">
        <f t="shared" si="11"/>
        <v>22.364343348958734</v>
      </c>
    </row>
    <row r="369" spans="1:23" ht="32.25" customHeight="1" x14ac:dyDescent="0.2">
      <c r="A369" s="62"/>
      <c r="B369" s="368" t="s">
        <v>327</v>
      </c>
      <c r="C369" s="368"/>
      <c r="D369" s="368"/>
      <c r="E369" s="368"/>
      <c r="F369" s="368"/>
      <c r="G369" s="368"/>
      <c r="H369" s="368"/>
      <c r="I369" s="368"/>
      <c r="J369" s="368"/>
      <c r="K369" s="368"/>
      <c r="L369" s="368"/>
      <c r="M369" s="369"/>
      <c r="N369" s="123">
        <v>808</v>
      </c>
      <c r="O369" s="168">
        <v>1</v>
      </c>
      <c r="P369" s="168">
        <v>3</v>
      </c>
      <c r="Q369" s="64" t="s">
        <v>328</v>
      </c>
      <c r="R369" s="65">
        <v>0</v>
      </c>
      <c r="S369" s="370"/>
      <c r="T369" s="371"/>
      <c r="U369" s="390">
        <v>836.3</v>
      </c>
      <c r="V369" s="391">
        <f>+V370+V374</f>
        <v>212.95604</v>
      </c>
      <c r="W369" s="246">
        <f t="shared" si="11"/>
        <v>25.464072701183788</v>
      </c>
    </row>
    <row r="370" spans="1:23" ht="21.75" customHeight="1" x14ac:dyDescent="0.2">
      <c r="A370" s="62"/>
      <c r="B370" s="368" t="s">
        <v>329</v>
      </c>
      <c r="C370" s="368"/>
      <c r="D370" s="368"/>
      <c r="E370" s="368"/>
      <c r="F370" s="368"/>
      <c r="G370" s="368"/>
      <c r="H370" s="368"/>
      <c r="I370" s="368"/>
      <c r="J370" s="368"/>
      <c r="K370" s="368"/>
      <c r="L370" s="368"/>
      <c r="M370" s="369"/>
      <c r="N370" s="123">
        <v>808</v>
      </c>
      <c r="O370" s="168">
        <v>1</v>
      </c>
      <c r="P370" s="168">
        <v>3</v>
      </c>
      <c r="Q370" s="64" t="s">
        <v>328</v>
      </c>
      <c r="R370" s="65" t="s">
        <v>24</v>
      </c>
      <c r="S370" s="370"/>
      <c r="T370" s="371"/>
      <c r="U370" s="390">
        <v>826.3</v>
      </c>
      <c r="V370" s="391">
        <f>+V371</f>
        <v>212.58682999999999</v>
      </c>
      <c r="W370" s="246">
        <f t="shared" si="11"/>
        <v>25.727560208156845</v>
      </c>
    </row>
    <row r="371" spans="1:23" ht="21.75" customHeight="1" x14ac:dyDescent="0.2">
      <c r="A371" s="62"/>
      <c r="B371" s="368" t="s">
        <v>330</v>
      </c>
      <c r="C371" s="368"/>
      <c r="D371" s="368"/>
      <c r="E371" s="368"/>
      <c r="F371" s="368"/>
      <c r="G371" s="368"/>
      <c r="H371" s="368"/>
      <c r="I371" s="368"/>
      <c r="J371" s="368"/>
      <c r="K371" s="368"/>
      <c r="L371" s="368"/>
      <c r="M371" s="369"/>
      <c r="N371" s="123">
        <v>808</v>
      </c>
      <c r="O371" s="168">
        <v>1</v>
      </c>
      <c r="P371" s="168">
        <v>3</v>
      </c>
      <c r="Q371" s="64" t="s">
        <v>328</v>
      </c>
      <c r="R371" s="65" t="s">
        <v>26</v>
      </c>
      <c r="S371" s="370"/>
      <c r="T371" s="371"/>
      <c r="U371" s="390">
        <v>826.3</v>
      </c>
      <c r="V371" s="391">
        <f>+V372+V373</f>
        <v>212.58682999999999</v>
      </c>
      <c r="W371" s="246">
        <f t="shared" si="11"/>
        <v>25.727560208156845</v>
      </c>
    </row>
    <row r="372" spans="1:23" ht="21.75" customHeight="1" x14ac:dyDescent="0.2">
      <c r="A372" s="62"/>
      <c r="B372" s="368" t="s">
        <v>331</v>
      </c>
      <c r="C372" s="368"/>
      <c r="D372" s="368"/>
      <c r="E372" s="368"/>
      <c r="F372" s="368"/>
      <c r="G372" s="368"/>
      <c r="H372" s="368"/>
      <c r="I372" s="368"/>
      <c r="J372" s="368"/>
      <c r="K372" s="368"/>
      <c r="L372" s="368"/>
      <c r="M372" s="369"/>
      <c r="N372" s="123">
        <v>808</v>
      </c>
      <c r="O372" s="168">
        <v>1</v>
      </c>
      <c r="P372" s="168">
        <v>3</v>
      </c>
      <c r="Q372" s="64" t="s">
        <v>328</v>
      </c>
      <c r="R372" s="65" t="s">
        <v>27</v>
      </c>
      <c r="S372" s="370"/>
      <c r="T372" s="371"/>
      <c r="U372" s="390">
        <v>127.9</v>
      </c>
      <c r="V372" s="391">
        <v>23.736830000000001</v>
      </c>
      <c r="W372" s="246">
        <f t="shared" si="11"/>
        <v>18.558897576231431</v>
      </c>
    </row>
    <row r="373" spans="1:23" ht="12" customHeight="1" x14ac:dyDescent="0.2">
      <c r="A373" s="62"/>
      <c r="B373" s="368" t="s">
        <v>332</v>
      </c>
      <c r="C373" s="368"/>
      <c r="D373" s="368"/>
      <c r="E373" s="368"/>
      <c r="F373" s="368"/>
      <c r="G373" s="368"/>
      <c r="H373" s="368"/>
      <c r="I373" s="368"/>
      <c r="J373" s="368"/>
      <c r="K373" s="368"/>
      <c r="L373" s="368"/>
      <c r="M373" s="369"/>
      <c r="N373" s="123">
        <v>808</v>
      </c>
      <c r="O373" s="168">
        <v>1</v>
      </c>
      <c r="P373" s="168">
        <v>3</v>
      </c>
      <c r="Q373" s="64" t="s">
        <v>328</v>
      </c>
      <c r="R373" s="65" t="s">
        <v>28</v>
      </c>
      <c r="S373" s="370"/>
      <c r="T373" s="371"/>
      <c r="U373" s="390">
        <v>698.4</v>
      </c>
      <c r="V373" s="391">
        <v>188.85</v>
      </c>
      <c r="W373" s="246">
        <f t="shared" si="11"/>
        <v>27.040378006872849</v>
      </c>
    </row>
    <row r="374" spans="1:23" ht="12" customHeight="1" x14ac:dyDescent="0.2">
      <c r="A374" s="62"/>
      <c r="B374" s="368" t="s">
        <v>29</v>
      </c>
      <c r="C374" s="368"/>
      <c r="D374" s="368"/>
      <c r="E374" s="368"/>
      <c r="F374" s="368"/>
      <c r="G374" s="368"/>
      <c r="H374" s="368"/>
      <c r="I374" s="368"/>
      <c r="J374" s="368"/>
      <c r="K374" s="368"/>
      <c r="L374" s="368"/>
      <c r="M374" s="369"/>
      <c r="N374" s="123">
        <v>808</v>
      </c>
      <c r="O374" s="168">
        <v>1</v>
      </c>
      <c r="P374" s="168">
        <v>3</v>
      </c>
      <c r="Q374" s="64" t="s">
        <v>328</v>
      </c>
      <c r="R374" s="65" t="s">
        <v>30</v>
      </c>
      <c r="S374" s="370"/>
      <c r="T374" s="371"/>
      <c r="U374" s="390">
        <v>10</v>
      </c>
      <c r="V374" s="391">
        <f>+V375</f>
        <v>0.36920999999999998</v>
      </c>
      <c r="W374" s="246">
        <f t="shared" si="11"/>
        <v>3.6920999999999995</v>
      </c>
    </row>
    <row r="375" spans="1:23" ht="12" customHeight="1" x14ac:dyDescent="0.2">
      <c r="A375" s="62"/>
      <c r="B375" s="368" t="s">
        <v>333</v>
      </c>
      <c r="C375" s="368"/>
      <c r="D375" s="368"/>
      <c r="E375" s="368"/>
      <c r="F375" s="368"/>
      <c r="G375" s="368"/>
      <c r="H375" s="368"/>
      <c r="I375" s="368"/>
      <c r="J375" s="368"/>
      <c r="K375" s="368"/>
      <c r="L375" s="368"/>
      <c r="M375" s="369"/>
      <c r="N375" s="123">
        <v>808</v>
      </c>
      <c r="O375" s="168">
        <v>1</v>
      </c>
      <c r="P375" s="168">
        <v>3</v>
      </c>
      <c r="Q375" s="64" t="s">
        <v>328</v>
      </c>
      <c r="R375" s="65" t="s">
        <v>31</v>
      </c>
      <c r="S375" s="370"/>
      <c r="T375" s="371"/>
      <c r="U375" s="390">
        <v>10</v>
      </c>
      <c r="V375" s="391">
        <f>+V376+V377+V378</f>
        <v>0.36920999999999998</v>
      </c>
      <c r="W375" s="246">
        <f t="shared" si="11"/>
        <v>3.6920999999999995</v>
      </c>
    </row>
    <row r="376" spans="1:23" ht="21.75" customHeight="1" x14ac:dyDescent="0.2">
      <c r="A376" s="62"/>
      <c r="B376" s="368" t="s">
        <v>32</v>
      </c>
      <c r="C376" s="368"/>
      <c r="D376" s="368"/>
      <c r="E376" s="368"/>
      <c r="F376" s="368"/>
      <c r="G376" s="368"/>
      <c r="H376" s="368"/>
      <c r="I376" s="368"/>
      <c r="J376" s="368"/>
      <c r="K376" s="368"/>
      <c r="L376" s="368"/>
      <c r="M376" s="369"/>
      <c r="N376" s="123">
        <v>808</v>
      </c>
      <c r="O376" s="168">
        <v>1</v>
      </c>
      <c r="P376" s="168">
        <v>3</v>
      </c>
      <c r="Q376" s="64" t="s">
        <v>328</v>
      </c>
      <c r="R376" s="65" t="s">
        <v>33</v>
      </c>
      <c r="S376" s="370"/>
      <c r="T376" s="371"/>
      <c r="U376" s="390">
        <v>6.5</v>
      </c>
      <c r="V376" s="391">
        <v>0.35199999999999998</v>
      </c>
      <c r="W376" s="246">
        <f t="shared" si="11"/>
        <v>5.4153846153846148</v>
      </c>
    </row>
    <row r="377" spans="1:23" ht="12" customHeight="1" x14ac:dyDescent="0.2">
      <c r="A377" s="62"/>
      <c r="B377" s="368" t="s">
        <v>334</v>
      </c>
      <c r="C377" s="368"/>
      <c r="D377" s="368"/>
      <c r="E377" s="368"/>
      <c r="F377" s="368"/>
      <c r="G377" s="368"/>
      <c r="H377" s="368"/>
      <c r="I377" s="368"/>
      <c r="J377" s="368"/>
      <c r="K377" s="368"/>
      <c r="L377" s="368"/>
      <c r="M377" s="369"/>
      <c r="N377" s="123">
        <v>808</v>
      </c>
      <c r="O377" s="168">
        <v>1</v>
      </c>
      <c r="P377" s="168">
        <v>3</v>
      </c>
      <c r="Q377" s="64" t="s">
        <v>328</v>
      </c>
      <c r="R377" s="65" t="s">
        <v>34</v>
      </c>
      <c r="S377" s="370"/>
      <c r="T377" s="371"/>
      <c r="U377" s="390">
        <v>2</v>
      </c>
      <c r="V377" s="391"/>
      <c r="W377" s="246">
        <f t="shared" si="11"/>
        <v>0</v>
      </c>
    </row>
    <row r="378" spans="1:23" ht="12" customHeight="1" x14ac:dyDescent="0.2">
      <c r="A378" s="62"/>
      <c r="B378" s="368" t="s">
        <v>81</v>
      </c>
      <c r="C378" s="368"/>
      <c r="D378" s="368"/>
      <c r="E378" s="368"/>
      <c r="F378" s="368"/>
      <c r="G378" s="368"/>
      <c r="H378" s="368"/>
      <c r="I378" s="368"/>
      <c r="J378" s="368"/>
      <c r="K378" s="368"/>
      <c r="L378" s="368"/>
      <c r="M378" s="369"/>
      <c r="N378" s="123">
        <v>808</v>
      </c>
      <c r="O378" s="168">
        <v>1</v>
      </c>
      <c r="P378" s="168">
        <v>3</v>
      </c>
      <c r="Q378" s="64" t="s">
        <v>328</v>
      </c>
      <c r="R378" s="65" t="s">
        <v>82</v>
      </c>
      <c r="S378" s="370"/>
      <c r="T378" s="371"/>
      <c r="U378" s="390">
        <v>1.5</v>
      </c>
      <c r="V378" s="391">
        <v>1.721E-2</v>
      </c>
      <c r="W378" s="246">
        <f t="shared" si="11"/>
        <v>1.1473333333333333</v>
      </c>
    </row>
    <row r="379" spans="1:23" ht="42.75" customHeight="1" x14ac:dyDescent="0.2">
      <c r="A379" s="62"/>
      <c r="B379" s="368" t="s">
        <v>590</v>
      </c>
      <c r="C379" s="368"/>
      <c r="D379" s="368"/>
      <c r="E379" s="368"/>
      <c r="F379" s="368"/>
      <c r="G379" s="368"/>
      <c r="H379" s="368"/>
      <c r="I379" s="368"/>
      <c r="J379" s="368"/>
      <c r="K379" s="368"/>
      <c r="L379" s="368"/>
      <c r="M379" s="369"/>
      <c r="N379" s="123">
        <v>808</v>
      </c>
      <c r="O379" s="168">
        <v>1</v>
      </c>
      <c r="P379" s="168">
        <v>3</v>
      </c>
      <c r="Q379" s="64" t="s">
        <v>591</v>
      </c>
      <c r="R379" s="65">
        <v>0</v>
      </c>
      <c r="S379" s="370"/>
      <c r="T379" s="371"/>
      <c r="U379" s="390">
        <v>22</v>
      </c>
      <c r="V379" s="391">
        <f>+V380</f>
        <v>0</v>
      </c>
      <c r="W379" s="246">
        <f t="shared" si="11"/>
        <v>0</v>
      </c>
    </row>
    <row r="380" spans="1:23" ht="53.25" customHeight="1" x14ac:dyDescent="0.2">
      <c r="A380" s="62"/>
      <c r="B380" s="368" t="s">
        <v>17</v>
      </c>
      <c r="C380" s="368"/>
      <c r="D380" s="368"/>
      <c r="E380" s="368"/>
      <c r="F380" s="368"/>
      <c r="G380" s="368"/>
      <c r="H380" s="368"/>
      <c r="I380" s="368"/>
      <c r="J380" s="368"/>
      <c r="K380" s="368"/>
      <c r="L380" s="368"/>
      <c r="M380" s="369"/>
      <c r="N380" s="123">
        <v>808</v>
      </c>
      <c r="O380" s="168">
        <v>1</v>
      </c>
      <c r="P380" s="168">
        <v>3</v>
      </c>
      <c r="Q380" s="64" t="s">
        <v>591</v>
      </c>
      <c r="R380" s="65" t="s">
        <v>18</v>
      </c>
      <c r="S380" s="370"/>
      <c r="T380" s="371"/>
      <c r="U380" s="390">
        <v>22</v>
      </c>
      <c r="V380" s="391">
        <f>+V381</f>
        <v>0</v>
      </c>
      <c r="W380" s="246">
        <f t="shared" si="11"/>
        <v>0</v>
      </c>
    </row>
    <row r="381" spans="1:23" ht="21.75" customHeight="1" x14ac:dyDescent="0.2">
      <c r="A381" s="62"/>
      <c r="B381" s="368" t="s">
        <v>37</v>
      </c>
      <c r="C381" s="368"/>
      <c r="D381" s="368"/>
      <c r="E381" s="368"/>
      <c r="F381" s="368"/>
      <c r="G381" s="368"/>
      <c r="H381" s="368"/>
      <c r="I381" s="368"/>
      <c r="J381" s="368"/>
      <c r="K381" s="368"/>
      <c r="L381" s="368"/>
      <c r="M381" s="369"/>
      <c r="N381" s="123">
        <v>808</v>
      </c>
      <c r="O381" s="168">
        <v>1</v>
      </c>
      <c r="P381" s="168">
        <v>3</v>
      </c>
      <c r="Q381" s="64" t="s">
        <v>591</v>
      </c>
      <c r="R381" s="65" t="s">
        <v>38</v>
      </c>
      <c r="S381" s="370"/>
      <c r="T381" s="371"/>
      <c r="U381" s="390">
        <v>22</v>
      </c>
      <c r="V381" s="391">
        <f>+V382</f>
        <v>0</v>
      </c>
      <c r="W381" s="246">
        <f t="shared" si="11"/>
        <v>0</v>
      </c>
    </row>
    <row r="382" spans="1:23" ht="32.25" customHeight="1" x14ac:dyDescent="0.2">
      <c r="A382" s="62"/>
      <c r="B382" s="368" t="s">
        <v>335</v>
      </c>
      <c r="C382" s="368"/>
      <c r="D382" s="368"/>
      <c r="E382" s="368"/>
      <c r="F382" s="368"/>
      <c r="G382" s="368"/>
      <c r="H382" s="368"/>
      <c r="I382" s="368"/>
      <c r="J382" s="368"/>
      <c r="K382" s="368"/>
      <c r="L382" s="368"/>
      <c r="M382" s="369"/>
      <c r="N382" s="123">
        <v>808</v>
      </c>
      <c r="O382" s="168">
        <v>1</v>
      </c>
      <c r="P382" s="168">
        <v>3</v>
      </c>
      <c r="Q382" s="64" t="s">
        <v>591</v>
      </c>
      <c r="R382" s="65" t="s">
        <v>40</v>
      </c>
      <c r="S382" s="370"/>
      <c r="T382" s="371"/>
      <c r="U382" s="390">
        <v>22</v>
      </c>
      <c r="V382" s="391"/>
      <c r="W382" s="246">
        <f t="shared" si="11"/>
        <v>0</v>
      </c>
    </row>
    <row r="383" spans="1:23" ht="32.25" customHeight="1" x14ac:dyDescent="0.2">
      <c r="A383" s="62"/>
      <c r="B383" s="368" t="s">
        <v>78</v>
      </c>
      <c r="C383" s="368"/>
      <c r="D383" s="368"/>
      <c r="E383" s="368"/>
      <c r="F383" s="368"/>
      <c r="G383" s="368"/>
      <c r="H383" s="368"/>
      <c r="I383" s="368"/>
      <c r="J383" s="368"/>
      <c r="K383" s="368"/>
      <c r="L383" s="368"/>
      <c r="M383" s="369"/>
      <c r="N383" s="123">
        <v>808</v>
      </c>
      <c r="O383" s="168">
        <v>1</v>
      </c>
      <c r="P383" s="168">
        <v>6</v>
      </c>
      <c r="Q383" s="64">
        <v>0</v>
      </c>
      <c r="R383" s="65">
        <v>0</v>
      </c>
      <c r="S383" s="370"/>
      <c r="T383" s="371"/>
      <c r="U383" s="390">
        <v>1537.8389999999999</v>
      </c>
      <c r="V383" s="391">
        <f>+V384</f>
        <v>453.86096999999995</v>
      </c>
      <c r="W383" s="246">
        <f t="shared" si="11"/>
        <v>29.512905447189201</v>
      </c>
    </row>
    <row r="384" spans="1:23" ht="32.25" customHeight="1" x14ac:dyDescent="0.2">
      <c r="A384" s="62"/>
      <c r="B384" s="368" t="s">
        <v>351</v>
      </c>
      <c r="C384" s="368"/>
      <c r="D384" s="368"/>
      <c r="E384" s="368"/>
      <c r="F384" s="368"/>
      <c r="G384" s="368"/>
      <c r="H384" s="368"/>
      <c r="I384" s="368"/>
      <c r="J384" s="368"/>
      <c r="K384" s="368"/>
      <c r="L384" s="368"/>
      <c r="M384" s="369"/>
      <c r="N384" s="123">
        <v>808</v>
      </c>
      <c r="O384" s="168">
        <v>1</v>
      </c>
      <c r="P384" s="168">
        <v>6</v>
      </c>
      <c r="Q384" s="64" t="s">
        <v>352</v>
      </c>
      <c r="R384" s="65">
        <v>0</v>
      </c>
      <c r="S384" s="370"/>
      <c r="T384" s="371"/>
      <c r="U384" s="390">
        <v>1537.8389999999999</v>
      </c>
      <c r="V384" s="391">
        <f>+V385+V390+V395</f>
        <v>453.86096999999995</v>
      </c>
      <c r="W384" s="246">
        <f t="shared" si="11"/>
        <v>29.512905447189201</v>
      </c>
    </row>
    <row r="385" spans="1:23" ht="32.25" customHeight="1" x14ac:dyDescent="0.2">
      <c r="A385" s="62"/>
      <c r="B385" s="368" t="s">
        <v>353</v>
      </c>
      <c r="C385" s="368"/>
      <c r="D385" s="368"/>
      <c r="E385" s="368"/>
      <c r="F385" s="368"/>
      <c r="G385" s="368"/>
      <c r="H385" s="368"/>
      <c r="I385" s="368"/>
      <c r="J385" s="368"/>
      <c r="K385" s="368"/>
      <c r="L385" s="368"/>
      <c r="M385" s="369"/>
      <c r="N385" s="123">
        <v>808</v>
      </c>
      <c r="O385" s="168">
        <v>1</v>
      </c>
      <c r="P385" s="168">
        <v>6</v>
      </c>
      <c r="Q385" s="64" t="s">
        <v>354</v>
      </c>
      <c r="R385" s="65">
        <v>0</v>
      </c>
      <c r="S385" s="370"/>
      <c r="T385" s="371"/>
      <c r="U385" s="390">
        <v>786.44399999999996</v>
      </c>
      <c r="V385" s="391">
        <f>+V386</f>
        <v>182.02665999999999</v>
      </c>
      <c r="W385" s="246">
        <f t="shared" si="11"/>
        <v>23.145533566280626</v>
      </c>
    </row>
    <row r="386" spans="1:23" ht="53.25" customHeight="1" x14ac:dyDescent="0.2">
      <c r="A386" s="62"/>
      <c r="B386" s="368" t="s">
        <v>17</v>
      </c>
      <c r="C386" s="368"/>
      <c r="D386" s="368"/>
      <c r="E386" s="368"/>
      <c r="F386" s="368"/>
      <c r="G386" s="368"/>
      <c r="H386" s="368"/>
      <c r="I386" s="368"/>
      <c r="J386" s="368"/>
      <c r="K386" s="368"/>
      <c r="L386" s="368"/>
      <c r="M386" s="369"/>
      <c r="N386" s="123">
        <v>808</v>
      </c>
      <c r="O386" s="168">
        <v>1</v>
      </c>
      <c r="P386" s="168">
        <v>6</v>
      </c>
      <c r="Q386" s="64" t="s">
        <v>354</v>
      </c>
      <c r="R386" s="65" t="s">
        <v>18</v>
      </c>
      <c r="S386" s="370"/>
      <c r="T386" s="371"/>
      <c r="U386" s="390">
        <v>786.44399999999996</v>
      </c>
      <c r="V386" s="391">
        <f>+V387</f>
        <v>182.02665999999999</v>
      </c>
      <c r="W386" s="246">
        <f t="shared" si="11"/>
        <v>23.145533566280626</v>
      </c>
    </row>
    <row r="387" spans="1:23" ht="21.75" customHeight="1" x14ac:dyDescent="0.2">
      <c r="A387" s="62"/>
      <c r="B387" s="368" t="s">
        <v>37</v>
      </c>
      <c r="C387" s="368"/>
      <c r="D387" s="368"/>
      <c r="E387" s="368"/>
      <c r="F387" s="368"/>
      <c r="G387" s="368"/>
      <c r="H387" s="368"/>
      <c r="I387" s="368"/>
      <c r="J387" s="368"/>
      <c r="K387" s="368"/>
      <c r="L387" s="368"/>
      <c r="M387" s="369"/>
      <c r="N387" s="123">
        <v>808</v>
      </c>
      <c r="O387" s="168">
        <v>1</v>
      </c>
      <c r="P387" s="168">
        <v>6</v>
      </c>
      <c r="Q387" s="64" t="s">
        <v>354</v>
      </c>
      <c r="R387" s="65" t="s">
        <v>38</v>
      </c>
      <c r="S387" s="370"/>
      <c r="T387" s="371"/>
      <c r="U387" s="390">
        <v>786.44399999999996</v>
      </c>
      <c r="V387" s="391">
        <f>+V388+V389</f>
        <v>182.02665999999999</v>
      </c>
      <c r="W387" s="246">
        <f t="shared" si="11"/>
        <v>23.145533566280626</v>
      </c>
    </row>
    <row r="388" spans="1:23" ht="21.75" customHeight="1" x14ac:dyDescent="0.2">
      <c r="A388" s="62"/>
      <c r="B388" s="368" t="s">
        <v>317</v>
      </c>
      <c r="C388" s="368"/>
      <c r="D388" s="368"/>
      <c r="E388" s="368"/>
      <c r="F388" s="368"/>
      <c r="G388" s="368"/>
      <c r="H388" s="368"/>
      <c r="I388" s="368"/>
      <c r="J388" s="368"/>
      <c r="K388" s="368"/>
      <c r="L388" s="368"/>
      <c r="M388" s="369"/>
      <c r="N388" s="123">
        <v>808</v>
      </c>
      <c r="O388" s="168">
        <v>1</v>
      </c>
      <c r="P388" s="168">
        <v>6</v>
      </c>
      <c r="Q388" s="64" t="s">
        <v>354</v>
      </c>
      <c r="R388" s="65" t="s">
        <v>39</v>
      </c>
      <c r="S388" s="370"/>
      <c r="T388" s="371"/>
      <c r="U388" s="390">
        <v>604.02700000000004</v>
      </c>
      <c r="V388" s="391">
        <v>139.80542</v>
      </c>
      <c r="W388" s="246">
        <f t="shared" si="11"/>
        <v>23.145558062801825</v>
      </c>
    </row>
    <row r="389" spans="1:23" ht="32.25" customHeight="1" x14ac:dyDescent="0.2">
      <c r="A389" s="62"/>
      <c r="B389" s="368" t="s">
        <v>318</v>
      </c>
      <c r="C389" s="368"/>
      <c r="D389" s="368"/>
      <c r="E389" s="368"/>
      <c r="F389" s="368"/>
      <c r="G389" s="368"/>
      <c r="H389" s="368"/>
      <c r="I389" s="368"/>
      <c r="J389" s="368"/>
      <c r="K389" s="368"/>
      <c r="L389" s="368"/>
      <c r="M389" s="369"/>
      <c r="N389" s="123">
        <v>808</v>
      </c>
      <c r="O389" s="168">
        <v>1</v>
      </c>
      <c r="P389" s="168">
        <v>6</v>
      </c>
      <c r="Q389" s="64" t="s">
        <v>354</v>
      </c>
      <c r="R389" s="65" t="s">
        <v>41</v>
      </c>
      <c r="S389" s="370"/>
      <c r="T389" s="371"/>
      <c r="U389" s="390">
        <v>182.417</v>
      </c>
      <c r="V389" s="391">
        <v>42.221240000000002</v>
      </c>
      <c r="W389" s="246">
        <f t="shared" si="11"/>
        <v>23.145452452348191</v>
      </c>
    </row>
    <row r="390" spans="1:23" ht="32.25" customHeight="1" x14ac:dyDescent="0.2">
      <c r="A390" s="62"/>
      <c r="B390" s="368" t="s">
        <v>355</v>
      </c>
      <c r="C390" s="368"/>
      <c r="D390" s="368"/>
      <c r="E390" s="368"/>
      <c r="F390" s="368"/>
      <c r="G390" s="368"/>
      <c r="H390" s="368"/>
      <c r="I390" s="368"/>
      <c r="J390" s="368"/>
      <c r="K390" s="368"/>
      <c r="L390" s="368"/>
      <c r="M390" s="369"/>
      <c r="N390" s="123">
        <v>808</v>
      </c>
      <c r="O390" s="168">
        <v>1</v>
      </c>
      <c r="P390" s="168">
        <v>6</v>
      </c>
      <c r="Q390" s="64" t="s">
        <v>356</v>
      </c>
      <c r="R390" s="65">
        <v>0</v>
      </c>
      <c r="S390" s="370"/>
      <c r="T390" s="371"/>
      <c r="U390" s="390">
        <v>680.39499999999998</v>
      </c>
      <c r="V390" s="391">
        <f>+V391</f>
        <v>268.51704999999998</v>
      </c>
      <c r="W390" s="246">
        <f t="shared" si="11"/>
        <v>39.464877019966345</v>
      </c>
    </row>
    <row r="391" spans="1:23" ht="53.25" customHeight="1" x14ac:dyDescent="0.2">
      <c r="A391" s="62"/>
      <c r="B391" s="368" t="s">
        <v>17</v>
      </c>
      <c r="C391" s="368"/>
      <c r="D391" s="368"/>
      <c r="E391" s="368"/>
      <c r="F391" s="368"/>
      <c r="G391" s="368"/>
      <c r="H391" s="368"/>
      <c r="I391" s="368"/>
      <c r="J391" s="368"/>
      <c r="K391" s="368"/>
      <c r="L391" s="368"/>
      <c r="M391" s="369"/>
      <c r="N391" s="123">
        <v>808</v>
      </c>
      <c r="O391" s="168">
        <v>1</v>
      </c>
      <c r="P391" s="168">
        <v>6</v>
      </c>
      <c r="Q391" s="64" t="s">
        <v>356</v>
      </c>
      <c r="R391" s="65" t="s">
        <v>18</v>
      </c>
      <c r="S391" s="370"/>
      <c r="T391" s="371"/>
      <c r="U391" s="390">
        <v>680.39499999999998</v>
      </c>
      <c r="V391" s="391">
        <f>+V392</f>
        <v>268.51704999999998</v>
      </c>
      <c r="W391" s="246">
        <f t="shared" si="11"/>
        <v>39.464877019966345</v>
      </c>
    </row>
    <row r="392" spans="1:23" ht="21.75" customHeight="1" x14ac:dyDescent="0.2">
      <c r="A392" s="62"/>
      <c r="B392" s="368" t="s">
        <v>37</v>
      </c>
      <c r="C392" s="368"/>
      <c r="D392" s="368"/>
      <c r="E392" s="368"/>
      <c r="F392" s="368"/>
      <c r="G392" s="368"/>
      <c r="H392" s="368"/>
      <c r="I392" s="368"/>
      <c r="J392" s="368"/>
      <c r="K392" s="368"/>
      <c r="L392" s="368"/>
      <c r="M392" s="369"/>
      <c r="N392" s="123">
        <v>808</v>
      </c>
      <c r="O392" s="168">
        <v>1</v>
      </c>
      <c r="P392" s="168">
        <v>6</v>
      </c>
      <c r="Q392" s="64" t="s">
        <v>356</v>
      </c>
      <c r="R392" s="65" t="s">
        <v>38</v>
      </c>
      <c r="S392" s="370"/>
      <c r="T392" s="371"/>
      <c r="U392" s="390">
        <v>680.39499999999998</v>
      </c>
      <c r="V392" s="391">
        <f>+V393+V394</f>
        <v>268.51704999999998</v>
      </c>
      <c r="W392" s="246">
        <f t="shared" si="11"/>
        <v>39.464877019966345</v>
      </c>
    </row>
    <row r="393" spans="1:23" ht="21.75" customHeight="1" x14ac:dyDescent="0.2">
      <c r="A393" s="62"/>
      <c r="B393" s="368" t="s">
        <v>317</v>
      </c>
      <c r="C393" s="368"/>
      <c r="D393" s="368"/>
      <c r="E393" s="368"/>
      <c r="F393" s="368"/>
      <c r="G393" s="368"/>
      <c r="H393" s="368"/>
      <c r="I393" s="368"/>
      <c r="J393" s="368"/>
      <c r="K393" s="368"/>
      <c r="L393" s="368"/>
      <c r="M393" s="369"/>
      <c r="N393" s="123">
        <v>808</v>
      </c>
      <c r="O393" s="168">
        <v>1</v>
      </c>
      <c r="P393" s="168">
        <v>6</v>
      </c>
      <c r="Q393" s="64" t="s">
        <v>356</v>
      </c>
      <c r="R393" s="65" t="s">
        <v>39</v>
      </c>
      <c r="S393" s="370"/>
      <c r="T393" s="371"/>
      <c r="U393" s="390">
        <v>522.577</v>
      </c>
      <c r="V393" s="391">
        <v>207.15594999999999</v>
      </c>
      <c r="W393" s="246">
        <f t="shared" si="11"/>
        <v>39.64122990487526</v>
      </c>
    </row>
    <row r="394" spans="1:23" ht="32.25" customHeight="1" x14ac:dyDescent="0.2">
      <c r="A394" s="62"/>
      <c r="B394" s="368" t="s">
        <v>318</v>
      </c>
      <c r="C394" s="368"/>
      <c r="D394" s="368"/>
      <c r="E394" s="368"/>
      <c r="F394" s="368"/>
      <c r="G394" s="368"/>
      <c r="H394" s="368"/>
      <c r="I394" s="368"/>
      <c r="J394" s="368"/>
      <c r="K394" s="368"/>
      <c r="L394" s="368"/>
      <c r="M394" s="369"/>
      <c r="N394" s="123">
        <v>808</v>
      </c>
      <c r="O394" s="168">
        <v>1</v>
      </c>
      <c r="P394" s="168">
        <v>6</v>
      </c>
      <c r="Q394" s="64" t="s">
        <v>356</v>
      </c>
      <c r="R394" s="65" t="s">
        <v>41</v>
      </c>
      <c r="S394" s="370"/>
      <c r="T394" s="371"/>
      <c r="U394" s="390">
        <v>157.81800000000001</v>
      </c>
      <c r="V394" s="391">
        <v>61.3611</v>
      </c>
      <c r="W394" s="246">
        <f t="shared" si="11"/>
        <v>38.880926130099226</v>
      </c>
    </row>
    <row r="395" spans="1:23" ht="32.25" customHeight="1" x14ac:dyDescent="0.2">
      <c r="A395" s="62"/>
      <c r="B395" s="368" t="s">
        <v>357</v>
      </c>
      <c r="C395" s="368"/>
      <c r="D395" s="368"/>
      <c r="E395" s="368"/>
      <c r="F395" s="368"/>
      <c r="G395" s="368"/>
      <c r="H395" s="368"/>
      <c r="I395" s="368"/>
      <c r="J395" s="368"/>
      <c r="K395" s="368"/>
      <c r="L395" s="368"/>
      <c r="M395" s="369"/>
      <c r="N395" s="123">
        <v>808</v>
      </c>
      <c r="O395" s="168">
        <v>1</v>
      </c>
      <c r="P395" s="168">
        <v>6</v>
      </c>
      <c r="Q395" s="64" t="s">
        <v>358</v>
      </c>
      <c r="R395" s="65">
        <v>0</v>
      </c>
      <c r="S395" s="370"/>
      <c r="T395" s="371"/>
      <c r="U395" s="390">
        <v>66</v>
      </c>
      <c r="V395" s="391">
        <f>+V396</f>
        <v>3.3172600000000001</v>
      </c>
      <c r="W395" s="246">
        <f t="shared" si="11"/>
        <v>5.0261515151515157</v>
      </c>
    </row>
    <row r="396" spans="1:23" ht="21.75" customHeight="1" x14ac:dyDescent="0.2">
      <c r="A396" s="62"/>
      <c r="B396" s="368" t="s">
        <v>329</v>
      </c>
      <c r="C396" s="368"/>
      <c r="D396" s="368"/>
      <c r="E396" s="368"/>
      <c r="F396" s="368"/>
      <c r="G396" s="368"/>
      <c r="H396" s="368"/>
      <c r="I396" s="368"/>
      <c r="J396" s="368"/>
      <c r="K396" s="368"/>
      <c r="L396" s="368"/>
      <c r="M396" s="369"/>
      <c r="N396" s="123">
        <v>808</v>
      </c>
      <c r="O396" s="168">
        <v>1</v>
      </c>
      <c r="P396" s="168">
        <v>6</v>
      </c>
      <c r="Q396" s="64" t="s">
        <v>358</v>
      </c>
      <c r="R396" s="65" t="s">
        <v>24</v>
      </c>
      <c r="S396" s="370"/>
      <c r="T396" s="371"/>
      <c r="U396" s="390">
        <v>66</v>
      </c>
      <c r="V396" s="391">
        <f>+V397</f>
        <v>3.3172600000000001</v>
      </c>
      <c r="W396" s="246">
        <f t="shared" si="11"/>
        <v>5.0261515151515157</v>
      </c>
    </row>
    <row r="397" spans="1:23" ht="21.75" customHeight="1" x14ac:dyDescent="0.2">
      <c r="A397" s="62"/>
      <c r="B397" s="368" t="s">
        <v>330</v>
      </c>
      <c r="C397" s="368"/>
      <c r="D397" s="368"/>
      <c r="E397" s="368"/>
      <c r="F397" s="368"/>
      <c r="G397" s="368"/>
      <c r="H397" s="368"/>
      <c r="I397" s="368"/>
      <c r="J397" s="368"/>
      <c r="K397" s="368"/>
      <c r="L397" s="368"/>
      <c r="M397" s="369"/>
      <c r="N397" s="123">
        <v>808</v>
      </c>
      <c r="O397" s="168">
        <v>1</v>
      </c>
      <c r="P397" s="168">
        <v>6</v>
      </c>
      <c r="Q397" s="64" t="s">
        <v>358</v>
      </c>
      <c r="R397" s="65" t="s">
        <v>26</v>
      </c>
      <c r="S397" s="370"/>
      <c r="T397" s="371"/>
      <c r="U397" s="390">
        <v>66</v>
      </c>
      <c r="V397" s="391">
        <f>+V398+V399</f>
        <v>3.3172600000000001</v>
      </c>
      <c r="W397" s="246">
        <f t="shared" si="11"/>
        <v>5.0261515151515157</v>
      </c>
    </row>
    <row r="398" spans="1:23" ht="21.75" customHeight="1" x14ac:dyDescent="0.2">
      <c r="A398" s="62"/>
      <c r="B398" s="368" t="s">
        <v>331</v>
      </c>
      <c r="C398" s="368"/>
      <c r="D398" s="368"/>
      <c r="E398" s="368"/>
      <c r="F398" s="368"/>
      <c r="G398" s="368"/>
      <c r="H398" s="368"/>
      <c r="I398" s="368"/>
      <c r="J398" s="368"/>
      <c r="K398" s="368"/>
      <c r="L398" s="368"/>
      <c r="M398" s="369"/>
      <c r="N398" s="123">
        <v>808</v>
      </c>
      <c r="O398" s="168">
        <v>1</v>
      </c>
      <c r="P398" s="168">
        <v>6</v>
      </c>
      <c r="Q398" s="64" t="s">
        <v>358</v>
      </c>
      <c r="R398" s="65" t="s">
        <v>27</v>
      </c>
      <c r="S398" s="370"/>
      <c r="T398" s="371"/>
      <c r="U398" s="390">
        <v>42.4</v>
      </c>
      <c r="V398" s="391">
        <v>3.3172600000000001</v>
      </c>
      <c r="W398" s="246">
        <f t="shared" si="11"/>
        <v>7.82372641509434</v>
      </c>
    </row>
    <row r="399" spans="1:23" ht="12" customHeight="1" x14ac:dyDescent="0.2">
      <c r="A399" s="62"/>
      <c r="B399" s="368" t="s">
        <v>332</v>
      </c>
      <c r="C399" s="368"/>
      <c r="D399" s="368"/>
      <c r="E399" s="368"/>
      <c r="F399" s="368"/>
      <c r="G399" s="368"/>
      <c r="H399" s="368"/>
      <c r="I399" s="368"/>
      <c r="J399" s="368"/>
      <c r="K399" s="368"/>
      <c r="L399" s="368"/>
      <c r="M399" s="369"/>
      <c r="N399" s="123">
        <v>808</v>
      </c>
      <c r="O399" s="168">
        <v>1</v>
      </c>
      <c r="P399" s="168">
        <v>6</v>
      </c>
      <c r="Q399" s="64" t="s">
        <v>358</v>
      </c>
      <c r="R399" s="65" t="s">
        <v>28</v>
      </c>
      <c r="S399" s="370"/>
      <c r="T399" s="371"/>
      <c r="U399" s="390">
        <v>23.6</v>
      </c>
      <c r="V399" s="391"/>
      <c r="W399" s="246">
        <f t="shared" si="11"/>
        <v>0</v>
      </c>
    </row>
    <row r="400" spans="1:23" ht="32.25" customHeight="1" x14ac:dyDescent="0.2">
      <c r="A400" s="62"/>
      <c r="B400" s="368" t="s">
        <v>592</v>
      </c>
      <c r="C400" s="368"/>
      <c r="D400" s="368"/>
      <c r="E400" s="368"/>
      <c r="F400" s="368"/>
      <c r="G400" s="368"/>
      <c r="H400" s="368"/>
      <c r="I400" s="368"/>
      <c r="J400" s="368"/>
      <c r="K400" s="368"/>
      <c r="L400" s="368"/>
      <c r="M400" s="369"/>
      <c r="N400" s="123">
        <v>808</v>
      </c>
      <c r="O400" s="168">
        <v>1</v>
      </c>
      <c r="P400" s="168">
        <v>6</v>
      </c>
      <c r="Q400" s="64" t="s">
        <v>593</v>
      </c>
      <c r="R400" s="65">
        <v>0</v>
      </c>
      <c r="S400" s="370"/>
      <c r="T400" s="371"/>
      <c r="U400" s="390">
        <v>5</v>
      </c>
      <c r="V400" s="391">
        <f>+V401</f>
        <v>0</v>
      </c>
      <c r="W400" s="246">
        <f t="shared" si="11"/>
        <v>0</v>
      </c>
    </row>
    <row r="401" spans="1:24" ht="53.25" customHeight="1" x14ac:dyDescent="0.2">
      <c r="A401" s="62"/>
      <c r="B401" s="368" t="s">
        <v>17</v>
      </c>
      <c r="C401" s="368"/>
      <c r="D401" s="368"/>
      <c r="E401" s="368"/>
      <c r="F401" s="368"/>
      <c r="G401" s="368"/>
      <c r="H401" s="368"/>
      <c r="I401" s="368"/>
      <c r="J401" s="368"/>
      <c r="K401" s="368"/>
      <c r="L401" s="368"/>
      <c r="M401" s="369"/>
      <c r="N401" s="123">
        <v>808</v>
      </c>
      <c r="O401" s="168">
        <v>1</v>
      </c>
      <c r="P401" s="168">
        <v>6</v>
      </c>
      <c r="Q401" s="64" t="s">
        <v>593</v>
      </c>
      <c r="R401" s="65" t="s">
        <v>18</v>
      </c>
      <c r="S401" s="370"/>
      <c r="T401" s="371"/>
      <c r="U401" s="390">
        <v>5</v>
      </c>
      <c r="V401" s="391">
        <f>+V402</f>
        <v>0</v>
      </c>
      <c r="W401" s="246">
        <f t="shared" si="11"/>
        <v>0</v>
      </c>
    </row>
    <row r="402" spans="1:24" ht="21.75" customHeight="1" x14ac:dyDescent="0.2">
      <c r="A402" s="62"/>
      <c r="B402" s="368" t="s">
        <v>37</v>
      </c>
      <c r="C402" s="368"/>
      <c r="D402" s="368"/>
      <c r="E402" s="368"/>
      <c r="F402" s="368"/>
      <c r="G402" s="368"/>
      <c r="H402" s="368"/>
      <c r="I402" s="368"/>
      <c r="J402" s="368"/>
      <c r="K402" s="368"/>
      <c r="L402" s="368"/>
      <c r="M402" s="369"/>
      <c r="N402" s="123">
        <v>808</v>
      </c>
      <c r="O402" s="168">
        <v>1</v>
      </c>
      <c r="P402" s="168">
        <v>6</v>
      </c>
      <c r="Q402" s="64" t="s">
        <v>593</v>
      </c>
      <c r="R402" s="65" t="s">
        <v>38</v>
      </c>
      <c r="S402" s="370"/>
      <c r="T402" s="371"/>
      <c r="U402" s="390">
        <v>5</v>
      </c>
      <c r="V402" s="391">
        <f>+V403</f>
        <v>0</v>
      </c>
      <c r="W402" s="246">
        <f t="shared" si="11"/>
        <v>0</v>
      </c>
    </row>
    <row r="403" spans="1:24" ht="32.25" customHeight="1" x14ac:dyDescent="0.2">
      <c r="A403" s="62"/>
      <c r="B403" s="368" t="s">
        <v>335</v>
      </c>
      <c r="C403" s="368"/>
      <c r="D403" s="368"/>
      <c r="E403" s="368"/>
      <c r="F403" s="368"/>
      <c r="G403" s="368"/>
      <c r="H403" s="368"/>
      <c r="I403" s="368"/>
      <c r="J403" s="368"/>
      <c r="K403" s="368"/>
      <c r="L403" s="368"/>
      <c r="M403" s="369"/>
      <c r="N403" s="123">
        <v>808</v>
      </c>
      <c r="O403" s="168">
        <v>1</v>
      </c>
      <c r="P403" s="168">
        <v>6</v>
      </c>
      <c r="Q403" s="64" t="s">
        <v>593</v>
      </c>
      <c r="R403" s="65" t="s">
        <v>40</v>
      </c>
      <c r="S403" s="370"/>
      <c r="T403" s="371"/>
      <c r="U403" s="390">
        <v>5</v>
      </c>
      <c r="V403" s="391"/>
      <c r="W403" s="246">
        <f t="shared" si="11"/>
        <v>0</v>
      </c>
    </row>
    <row r="404" spans="1:24" ht="12" customHeight="1" x14ac:dyDescent="0.2">
      <c r="A404" s="62"/>
      <c r="B404" s="368" t="s">
        <v>507</v>
      </c>
      <c r="C404" s="368"/>
      <c r="D404" s="368"/>
      <c r="E404" s="368"/>
      <c r="F404" s="368"/>
      <c r="G404" s="368"/>
      <c r="H404" s="368"/>
      <c r="I404" s="368"/>
      <c r="J404" s="368"/>
      <c r="K404" s="368"/>
      <c r="L404" s="368"/>
      <c r="M404" s="369"/>
      <c r="N404" s="123">
        <v>991</v>
      </c>
      <c r="O404" s="168">
        <v>0</v>
      </c>
      <c r="P404" s="168">
        <v>0</v>
      </c>
      <c r="Q404" s="64">
        <v>0</v>
      </c>
      <c r="R404" s="65">
        <v>0</v>
      </c>
      <c r="S404" s="370"/>
      <c r="T404" s="371"/>
      <c r="U404" s="391">
        <f>+U405+U494+U505+U524+U556+U590+U612+U619+U637+U651</f>
        <v>44619.678</v>
      </c>
      <c r="V404" s="391">
        <f>+V405+V494+V505+V524+V556+V590+V612+V619+V637+V651</f>
        <v>8219.0261100000007</v>
      </c>
      <c r="W404" s="246">
        <f t="shared" si="11"/>
        <v>18.420182480922431</v>
      </c>
      <c r="X404" s="61">
        <v>8219.0261100000007</v>
      </c>
    </row>
    <row r="405" spans="1:24" ht="12" customHeight="1" x14ac:dyDescent="0.2">
      <c r="A405" s="62"/>
      <c r="B405" s="368" t="s">
        <v>312</v>
      </c>
      <c r="C405" s="368"/>
      <c r="D405" s="368"/>
      <c r="E405" s="368"/>
      <c r="F405" s="368"/>
      <c r="G405" s="368"/>
      <c r="H405" s="368"/>
      <c r="I405" s="368"/>
      <c r="J405" s="368"/>
      <c r="K405" s="368"/>
      <c r="L405" s="368"/>
      <c r="M405" s="369"/>
      <c r="N405" s="123">
        <v>991</v>
      </c>
      <c r="O405" s="168">
        <v>1</v>
      </c>
      <c r="P405" s="168">
        <v>0</v>
      </c>
      <c r="Q405" s="64">
        <v>0</v>
      </c>
      <c r="R405" s="65">
        <v>0</v>
      </c>
      <c r="S405" s="370"/>
      <c r="T405" s="371"/>
      <c r="U405" s="390">
        <v>27917.728999999999</v>
      </c>
      <c r="V405" s="391">
        <f>+V406+V413+V436+V442+V447</f>
        <v>7265.8826499999996</v>
      </c>
      <c r="W405" s="246">
        <f t="shared" si="11"/>
        <v>26.026051939969758</v>
      </c>
    </row>
    <row r="406" spans="1:24" ht="21.75" customHeight="1" x14ac:dyDescent="0.2">
      <c r="A406" s="62"/>
      <c r="B406" s="368" t="s">
        <v>79</v>
      </c>
      <c r="C406" s="368"/>
      <c r="D406" s="368"/>
      <c r="E406" s="368"/>
      <c r="F406" s="368"/>
      <c r="G406" s="368"/>
      <c r="H406" s="368"/>
      <c r="I406" s="368"/>
      <c r="J406" s="368"/>
      <c r="K406" s="368"/>
      <c r="L406" s="368"/>
      <c r="M406" s="369"/>
      <c r="N406" s="123">
        <v>991</v>
      </c>
      <c r="O406" s="168">
        <v>1</v>
      </c>
      <c r="P406" s="168">
        <v>2</v>
      </c>
      <c r="Q406" s="64">
        <v>0</v>
      </c>
      <c r="R406" s="65">
        <v>0</v>
      </c>
      <c r="S406" s="370"/>
      <c r="T406" s="371"/>
      <c r="U406" s="390">
        <v>1026.5229999999999</v>
      </c>
      <c r="V406" s="391">
        <f>+V407</f>
        <v>427.92303999999996</v>
      </c>
      <c r="W406" s="246">
        <f t="shared" si="11"/>
        <v>41.686649008351495</v>
      </c>
      <c r="X406" s="245">
        <f>X404-V404</f>
        <v>0</v>
      </c>
    </row>
    <row r="407" spans="1:24" ht="32.25" customHeight="1" x14ac:dyDescent="0.2">
      <c r="A407" s="62"/>
      <c r="B407" s="368" t="s">
        <v>313</v>
      </c>
      <c r="C407" s="368"/>
      <c r="D407" s="368"/>
      <c r="E407" s="368"/>
      <c r="F407" s="368"/>
      <c r="G407" s="368"/>
      <c r="H407" s="368"/>
      <c r="I407" s="368"/>
      <c r="J407" s="368"/>
      <c r="K407" s="368"/>
      <c r="L407" s="368"/>
      <c r="M407" s="369"/>
      <c r="N407" s="123">
        <v>991</v>
      </c>
      <c r="O407" s="168">
        <v>1</v>
      </c>
      <c r="P407" s="168">
        <v>2</v>
      </c>
      <c r="Q407" s="64" t="s">
        <v>314</v>
      </c>
      <c r="R407" s="65">
        <v>0</v>
      </c>
      <c r="S407" s="370"/>
      <c r="T407" s="371"/>
      <c r="U407" s="390">
        <v>1026.5229999999999</v>
      </c>
      <c r="V407" s="391">
        <f>+V408</f>
        <v>427.92303999999996</v>
      </c>
      <c r="W407" s="246">
        <f t="shared" si="11"/>
        <v>41.686649008351495</v>
      </c>
    </row>
    <row r="408" spans="1:24" ht="21.75" customHeight="1" x14ac:dyDescent="0.2">
      <c r="A408" s="62"/>
      <c r="B408" s="368" t="s">
        <v>315</v>
      </c>
      <c r="C408" s="368"/>
      <c r="D408" s="368"/>
      <c r="E408" s="368"/>
      <c r="F408" s="368"/>
      <c r="G408" s="368"/>
      <c r="H408" s="368"/>
      <c r="I408" s="368"/>
      <c r="J408" s="368"/>
      <c r="K408" s="368"/>
      <c r="L408" s="368"/>
      <c r="M408" s="369"/>
      <c r="N408" s="123">
        <v>991</v>
      </c>
      <c r="O408" s="168">
        <v>1</v>
      </c>
      <c r="P408" s="168">
        <v>2</v>
      </c>
      <c r="Q408" s="64" t="s">
        <v>316</v>
      </c>
      <c r="R408" s="65">
        <v>0</v>
      </c>
      <c r="S408" s="370"/>
      <c r="T408" s="371"/>
      <c r="U408" s="390">
        <v>1026.5229999999999</v>
      </c>
      <c r="V408" s="391">
        <f>+V409</f>
        <v>427.92303999999996</v>
      </c>
      <c r="W408" s="246">
        <f t="shared" si="11"/>
        <v>41.686649008351495</v>
      </c>
    </row>
    <row r="409" spans="1:24" ht="53.25" customHeight="1" x14ac:dyDescent="0.2">
      <c r="A409" s="62"/>
      <c r="B409" s="368" t="s">
        <v>17</v>
      </c>
      <c r="C409" s="368"/>
      <c r="D409" s="368"/>
      <c r="E409" s="368"/>
      <c r="F409" s="368"/>
      <c r="G409" s="368"/>
      <c r="H409" s="368"/>
      <c r="I409" s="368"/>
      <c r="J409" s="368"/>
      <c r="K409" s="368"/>
      <c r="L409" s="368"/>
      <c r="M409" s="369"/>
      <c r="N409" s="123">
        <v>991</v>
      </c>
      <c r="O409" s="168">
        <v>1</v>
      </c>
      <c r="P409" s="168">
        <v>2</v>
      </c>
      <c r="Q409" s="64" t="s">
        <v>316</v>
      </c>
      <c r="R409" s="65" t="s">
        <v>18</v>
      </c>
      <c r="S409" s="370"/>
      <c r="T409" s="371"/>
      <c r="U409" s="390">
        <v>1026.5229999999999</v>
      </c>
      <c r="V409" s="391">
        <f>+V410</f>
        <v>427.92303999999996</v>
      </c>
      <c r="W409" s="246">
        <f t="shared" si="11"/>
        <v>41.686649008351495</v>
      </c>
    </row>
    <row r="410" spans="1:24" ht="21.75" customHeight="1" x14ac:dyDescent="0.2">
      <c r="A410" s="62"/>
      <c r="B410" s="368" t="s">
        <v>37</v>
      </c>
      <c r="C410" s="368"/>
      <c r="D410" s="368"/>
      <c r="E410" s="368"/>
      <c r="F410" s="368"/>
      <c r="G410" s="368"/>
      <c r="H410" s="368"/>
      <c r="I410" s="368"/>
      <c r="J410" s="368"/>
      <c r="K410" s="368"/>
      <c r="L410" s="368"/>
      <c r="M410" s="369"/>
      <c r="N410" s="123">
        <v>991</v>
      </c>
      <c r="O410" s="168">
        <v>1</v>
      </c>
      <c r="P410" s="168">
        <v>2</v>
      </c>
      <c r="Q410" s="64" t="s">
        <v>316</v>
      </c>
      <c r="R410" s="65" t="s">
        <v>38</v>
      </c>
      <c r="S410" s="370"/>
      <c r="T410" s="371"/>
      <c r="U410" s="390">
        <v>1026.5229999999999</v>
      </c>
      <c r="V410" s="391">
        <f>+V411+V412</f>
        <v>427.92303999999996</v>
      </c>
      <c r="W410" s="246">
        <f t="shared" si="11"/>
        <v>41.686649008351495</v>
      </c>
    </row>
    <row r="411" spans="1:24" ht="21.75" customHeight="1" x14ac:dyDescent="0.2">
      <c r="A411" s="62"/>
      <c r="B411" s="368" t="s">
        <v>317</v>
      </c>
      <c r="C411" s="368"/>
      <c r="D411" s="368"/>
      <c r="E411" s="368"/>
      <c r="F411" s="368"/>
      <c r="G411" s="368"/>
      <c r="H411" s="368"/>
      <c r="I411" s="368"/>
      <c r="J411" s="368"/>
      <c r="K411" s="368"/>
      <c r="L411" s="368"/>
      <c r="M411" s="369"/>
      <c r="N411" s="123">
        <v>991</v>
      </c>
      <c r="O411" s="168">
        <v>1</v>
      </c>
      <c r="P411" s="168">
        <v>2</v>
      </c>
      <c r="Q411" s="64" t="s">
        <v>316</v>
      </c>
      <c r="R411" s="65" t="s">
        <v>39</v>
      </c>
      <c r="S411" s="370"/>
      <c r="T411" s="371"/>
      <c r="U411" s="390">
        <v>788.42</v>
      </c>
      <c r="V411" s="391">
        <v>329.58758999999998</v>
      </c>
      <c r="W411" s="246">
        <f t="shared" si="11"/>
        <v>41.803555211689201</v>
      </c>
    </row>
    <row r="412" spans="1:24" ht="32.25" customHeight="1" x14ac:dyDescent="0.2">
      <c r="A412" s="62"/>
      <c r="B412" s="368" t="s">
        <v>318</v>
      </c>
      <c r="C412" s="368"/>
      <c r="D412" s="368"/>
      <c r="E412" s="368"/>
      <c r="F412" s="368"/>
      <c r="G412" s="368"/>
      <c r="H412" s="368"/>
      <c r="I412" s="368"/>
      <c r="J412" s="368"/>
      <c r="K412" s="368"/>
      <c r="L412" s="368"/>
      <c r="M412" s="369"/>
      <c r="N412" s="123">
        <v>991</v>
      </c>
      <c r="O412" s="168">
        <v>1</v>
      </c>
      <c r="P412" s="168">
        <v>2</v>
      </c>
      <c r="Q412" s="64" t="s">
        <v>316</v>
      </c>
      <c r="R412" s="65" t="s">
        <v>41</v>
      </c>
      <c r="S412" s="370"/>
      <c r="T412" s="371"/>
      <c r="U412" s="390">
        <v>238.10300000000001</v>
      </c>
      <c r="V412" s="391">
        <v>98.335449999999994</v>
      </c>
      <c r="W412" s="246">
        <f t="shared" si="11"/>
        <v>41.299542634910097</v>
      </c>
    </row>
    <row r="413" spans="1:24" ht="42.75" customHeight="1" x14ac:dyDescent="0.2">
      <c r="A413" s="62"/>
      <c r="B413" s="368" t="s">
        <v>80</v>
      </c>
      <c r="C413" s="368"/>
      <c r="D413" s="368"/>
      <c r="E413" s="368"/>
      <c r="F413" s="368"/>
      <c r="G413" s="368"/>
      <c r="H413" s="368"/>
      <c r="I413" s="368"/>
      <c r="J413" s="368"/>
      <c r="K413" s="368"/>
      <c r="L413" s="368"/>
      <c r="M413" s="369"/>
      <c r="N413" s="123">
        <v>991</v>
      </c>
      <c r="O413" s="168">
        <v>1</v>
      </c>
      <c r="P413" s="168">
        <v>4</v>
      </c>
      <c r="Q413" s="64">
        <v>0</v>
      </c>
      <c r="R413" s="65">
        <v>0</v>
      </c>
      <c r="S413" s="370"/>
      <c r="T413" s="371"/>
      <c r="U413" s="390">
        <v>20363.179</v>
      </c>
      <c r="V413" s="391">
        <f>+V414+V419</f>
        <v>5330.3606799999998</v>
      </c>
      <c r="W413" s="246">
        <f t="shared" si="11"/>
        <v>26.176466258043501</v>
      </c>
    </row>
    <row r="414" spans="1:24" ht="32.25" customHeight="1" x14ac:dyDescent="0.2">
      <c r="A414" s="62"/>
      <c r="B414" s="368" t="s">
        <v>156</v>
      </c>
      <c r="C414" s="368"/>
      <c r="D414" s="368"/>
      <c r="E414" s="368"/>
      <c r="F414" s="368"/>
      <c r="G414" s="368"/>
      <c r="H414" s="368"/>
      <c r="I414" s="368"/>
      <c r="J414" s="368"/>
      <c r="K414" s="368"/>
      <c r="L414" s="368"/>
      <c r="M414" s="369"/>
      <c r="N414" s="123">
        <v>991</v>
      </c>
      <c r="O414" s="168">
        <v>1</v>
      </c>
      <c r="P414" s="168">
        <v>4</v>
      </c>
      <c r="Q414" s="64" t="s">
        <v>425</v>
      </c>
      <c r="R414" s="65">
        <v>0</v>
      </c>
      <c r="S414" s="370"/>
      <c r="T414" s="371"/>
      <c r="U414" s="390">
        <v>50</v>
      </c>
      <c r="V414" s="391">
        <f>+V415</f>
        <v>4.5</v>
      </c>
      <c r="W414" s="246">
        <f t="shared" si="11"/>
        <v>9</v>
      </c>
    </row>
    <row r="415" spans="1:24" ht="21.75" customHeight="1" x14ac:dyDescent="0.2">
      <c r="A415" s="62"/>
      <c r="B415" s="368" t="s">
        <v>25</v>
      </c>
      <c r="C415" s="368"/>
      <c r="D415" s="368"/>
      <c r="E415" s="368"/>
      <c r="F415" s="368"/>
      <c r="G415" s="368"/>
      <c r="H415" s="368"/>
      <c r="I415" s="368"/>
      <c r="J415" s="368"/>
      <c r="K415" s="368"/>
      <c r="L415" s="368"/>
      <c r="M415" s="369"/>
      <c r="N415" s="123">
        <v>991</v>
      </c>
      <c r="O415" s="168">
        <v>1</v>
      </c>
      <c r="P415" s="168">
        <v>4</v>
      </c>
      <c r="Q415" s="64" t="s">
        <v>426</v>
      </c>
      <c r="R415" s="65">
        <v>0</v>
      </c>
      <c r="S415" s="370"/>
      <c r="T415" s="371"/>
      <c r="U415" s="390">
        <v>50</v>
      </c>
      <c r="V415" s="391">
        <f>+V416</f>
        <v>4.5</v>
      </c>
      <c r="W415" s="246">
        <f t="shared" si="11"/>
        <v>9</v>
      </c>
    </row>
    <row r="416" spans="1:24" ht="21.75" customHeight="1" x14ac:dyDescent="0.2">
      <c r="A416" s="62"/>
      <c r="B416" s="368" t="s">
        <v>329</v>
      </c>
      <c r="C416" s="368"/>
      <c r="D416" s="368"/>
      <c r="E416" s="368"/>
      <c r="F416" s="368"/>
      <c r="G416" s="368"/>
      <c r="H416" s="368"/>
      <c r="I416" s="368"/>
      <c r="J416" s="368"/>
      <c r="K416" s="368"/>
      <c r="L416" s="368"/>
      <c r="M416" s="369"/>
      <c r="N416" s="123">
        <v>991</v>
      </c>
      <c r="O416" s="168">
        <v>1</v>
      </c>
      <c r="P416" s="168">
        <v>4</v>
      </c>
      <c r="Q416" s="64" t="s">
        <v>426</v>
      </c>
      <c r="R416" s="65" t="s">
        <v>24</v>
      </c>
      <c r="S416" s="370"/>
      <c r="T416" s="371"/>
      <c r="U416" s="390">
        <v>50</v>
      </c>
      <c r="V416" s="391">
        <f>+V417</f>
        <v>4.5</v>
      </c>
      <c r="W416" s="246">
        <f t="shared" ref="W416:W480" si="12">V416/U416*100</f>
        <v>9</v>
      </c>
    </row>
    <row r="417" spans="1:31" ht="21.75" customHeight="1" x14ac:dyDescent="0.2">
      <c r="A417" s="62"/>
      <c r="B417" s="368" t="s">
        <v>330</v>
      </c>
      <c r="C417" s="368"/>
      <c r="D417" s="368"/>
      <c r="E417" s="368"/>
      <c r="F417" s="368"/>
      <c r="G417" s="368"/>
      <c r="H417" s="368"/>
      <c r="I417" s="368"/>
      <c r="J417" s="368"/>
      <c r="K417" s="368"/>
      <c r="L417" s="368"/>
      <c r="M417" s="369"/>
      <c r="N417" s="123">
        <v>991</v>
      </c>
      <c r="O417" s="168">
        <v>1</v>
      </c>
      <c r="P417" s="168">
        <v>4</v>
      </c>
      <c r="Q417" s="64" t="s">
        <v>426</v>
      </c>
      <c r="R417" s="65" t="s">
        <v>26</v>
      </c>
      <c r="S417" s="370"/>
      <c r="T417" s="371"/>
      <c r="U417" s="390">
        <v>50</v>
      </c>
      <c r="V417" s="391">
        <f>+V418</f>
        <v>4.5</v>
      </c>
      <c r="W417" s="246">
        <f t="shared" si="12"/>
        <v>9</v>
      </c>
    </row>
    <row r="418" spans="1:31" ht="12" customHeight="1" x14ac:dyDescent="0.2">
      <c r="A418" s="62"/>
      <c r="B418" s="368" t="s">
        <v>332</v>
      </c>
      <c r="C418" s="368"/>
      <c r="D418" s="368"/>
      <c r="E418" s="368"/>
      <c r="F418" s="368"/>
      <c r="G418" s="368"/>
      <c r="H418" s="368"/>
      <c r="I418" s="368"/>
      <c r="J418" s="368"/>
      <c r="K418" s="368"/>
      <c r="L418" s="368"/>
      <c r="M418" s="369"/>
      <c r="N418" s="123">
        <v>991</v>
      </c>
      <c r="O418" s="168">
        <v>1</v>
      </c>
      <c r="P418" s="168">
        <v>4</v>
      </c>
      <c r="Q418" s="64" t="s">
        <v>426</v>
      </c>
      <c r="R418" s="65" t="s">
        <v>28</v>
      </c>
      <c r="S418" s="370"/>
      <c r="T418" s="371"/>
      <c r="U418" s="390">
        <v>50</v>
      </c>
      <c r="V418" s="391">
        <v>4.5</v>
      </c>
      <c r="W418" s="246">
        <f t="shared" si="12"/>
        <v>9</v>
      </c>
    </row>
    <row r="419" spans="1:31" ht="32.25" customHeight="1" x14ac:dyDescent="0.2">
      <c r="A419" s="62"/>
      <c r="B419" s="368" t="s">
        <v>313</v>
      </c>
      <c r="C419" s="368"/>
      <c r="D419" s="368"/>
      <c r="E419" s="368"/>
      <c r="F419" s="368"/>
      <c r="G419" s="368"/>
      <c r="H419" s="368"/>
      <c r="I419" s="368"/>
      <c r="J419" s="368"/>
      <c r="K419" s="368"/>
      <c r="L419" s="368"/>
      <c r="M419" s="369"/>
      <c r="N419" s="123">
        <v>991</v>
      </c>
      <c r="O419" s="168">
        <v>1</v>
      </c>
      <c r="P419" s="168">
        <v>4</v>
      </c>
      <c r="Q419" s="64" t="s">
        <v>314</v>
      </c>
      <c r="R419" s="65">
        <v>0</v>
      </c>
      <c r="S419" s="370"/>
      <c r="T419" s="371"/>
      <c r="U419" s="391">
        <f>+U420+U425</f>
        <v>20313.179</v>
      </c>
      <c r="V419" s="391">
        <f>+V420+V425</f>
        <v>5325.8606799999998</v>
      </c>
      <c r="W419" s="246">
        <f t="shared" si="12"/>
        <v>26.218745377077607</v>
      </c>
    </row>
    <row r="420" spans="1:31" ht="21.75" customHeight="1" x14ac:dyDescent="0.2">
      <c r="A420" s="62"/>
      <c r="B420" s="368" t="s">
        <v>336</v>
      </c>
      <c r="C420" s="368"/>
      <c r="D420" s="368"/>
      <c r="E420" s="368"/>
      <c r="F420" s="368"/>
      <c r="G420" s="368"/>
      <c r="H420" s="368"/>
      <c r="I420" s="368"/>
      <c r="J420" s="368"/>
      <c r="K420" s="368"/>
      <c r="L420" s="368"/>
      <c r="M420" s="369"/>
      <c r="N420" s="123">
        <v>991</v>
      </c>
      <c r="O420" s="168">
        <v>1</v>
      </c>
      <c r="P420" s="168">
        <v>4</v>
      </c>
      <c r="Q420" s="64" t="s">
        <v>337</v>
      </c>
      <c r="R420" s="65">
        <v>0</v>
      </c>
      <c r="S420" s="370"/>
      <c r="T420" s="371"/>
      <c r="U420" s="390">
        <v>14479.722</v>
      </c>
      <c r="V420" s="391">
        <f>+V421</f>
        <v>3915.6708699999999</v>
      </c>
      <c r="W420" s="246">
        <f t="shared" si="12"/>
        <v>27.042445082854492</v>
      </c>
    </row>
    <row r="421" spans="1:31" ht="53.25" customHeight="1" x14ac:dyDescent="0.2">
      <c r="A421" s="62"/>
      <c r="B421" s="368" t="s">
        <v>17</v>
      </c>
      <c r="C421" s="368"/>
      <c r="D421" s="368"/>
      <c r="E421" s="368"/>
      <c r="F421" s="368"/>
      <c r="G421" s="368"/>
      <c r="H421" s="368"/>
      <c r="I421" s="368"/>
      <c r="J421" s="368"/>
      <c r="K421" s="368"/>
      <c r="L421" s="368"/>
      <c r="M421" s="369"/>
      <c r="N421" s="123">
        <v>991</v>
      </c>
      <c r="O421" s="168">
        <v>1</v>
      </c>
      <c r="P421" s="168">
        <v>4</v>
      </c>
      <c r="Q421" s="64" t="s">
        <v>337</v>
      </c>
      <c r="R421" s="65" t="s">
        <v>18</v>
      </c>
      <c r="S421" s="370"/>
      <c r="T421" s="371"/>
      <c r="U421" s="390">
        <v>14479.722</v>
      </c>
      <c r="V421" s="391">
        <f>+V422</f>
        <v>3915.6708699999999</v>
      </c>
      <c r="W421" s="246">
        <f t="shared" si="12"/>
        <v>27.042445082854492</v>
      </c>
    </row>
    <row r="422" spans="1:31" ht="21.75" customHeight="1" x14ac:dyDescent="0.2">
      <c r="A422" s="62"/>
      <c r="B422" s="368" t="s">
        <v>37</v>
      </c>
      <c r="C422" s="368"/>
      <c r="D422" s="368"/>
      <c r="E422" s="368"/>
      <c r="F422" s="368"/>
      <c r="G422" s="368"/>
      <c r="H422" s="368"/>
      <c r="I422" s="368"/>
      <c r="J422" s="368"/>
      <c r="K422" s="368"/>
      <c r="L422" s="368"/>
      <c r="M422" s="369"/>
      <c r="N422" s="123">
        <v>991</v>
      </c>
      <c r="O422" s="168">
        <v>1</v>
      </c>
      <c r="P422" s="168">
        <v>4</v>
      </c>
      <c r="Q422" s="64" t="s">
        <v>337</v>
      </c>
      <c r="R422" s="65" t="s">
        <v>38</v>
      </c>
      <c r="S422" s="370"/>
      <c r="T422" s="371"/>
      <c r="U422" s="390">
        <v>14479.722</v>
      </c>
      <c r="V422" s="391">
        <f>+V423+V424</f>
        <v>3915.6708699999999</v>
      </c>
      <c r="W422" s="246">
        <f t="shared" si="12"/>
        <v>27.042445082854492</v>
      </c>
    </row>
    <row r="423" spans="1:31" ht="21.75" customHeight="1" x14ac:dyDescent="0.2">
      <c r="A423" s="62"/>
      <c r="B423" s="368" t="s">
        <v>317</v>
      </c>
      <c r="C423" s="368"/>
      <c r="D423" s="368"/>
      <c r="E423" s="368"/>
      <c r="F423" s="368"/>
      <c r="G423" s="368"/>
      <c r="H423" s="368"/>
      <c r="I423" s="368"/>
      <c r="J423" s="368"/>
      <c r="K423" s="368"/>
      <c r="L423" s="368"/>
      <c r="M423" s="369"/>
      <c r="N423" s="123">
        <v>991</v>
      </c>
      <c r="O423" s="168">
        <v>1</v>
      </c>
      <c r="P423" s="168">
        <v>4</v>
      </c>
      <c r="Q423" s="64" t="s">
        <v>337</v>
      </c>
      <c r="R423" s="65" t="s">
        <v>39</v>
      </c>
      <c r="S423" s="370"/>
      <c r="T423" s="371"/>
      <c r="U423" s="390">
        <v>11121.138000000001</v>
      </c>
      <c r="V423" s="391">
        <v>3015.85835</v>
      </c>
      <c r="W423" s="246">
        <f t="shared" si="12"/>
        <v>27.118253096041066</v>
      </c>
    </row>
    <row r="424" spans="1:31" ht="32.25" customHeight="1" x14ac:dyDescent="0.2">
      <c r="A424" s="62"/>
      <c r="B424" s="368" t="s">
        <v>318</v>
      </c>
      <c r="C424" s="368"/>
      <c r="D424" s="368"/>
      <c r="E424" s="368"/>
      <c r="F424" s="368"/>
      <c r="G424" s="368"/>
      <c r="H424" s="368"/>
      <c r="I424" s="368"/>
      <c r="J424" s="368"/>
      <c r="K424" s="368"/>
      <c r="L424" s="368"/>
      <c r="M424" s="369"/>
      <c r="N424" s="123">
        <v>991</v>
      </c>
      <c r="O424" s="168">
        <v>1</v>
      </c>
      <c r="P424" s="168">
        <v>4</v>
      </c>
      <c r="Q424" s="64" t="s">
        <v>337</v>
      </c>
      <c r="R424" s="65" t="s">
        <v>41</v>
      </c>
      <c r="S424" s="370"/>
      <c r="T424" s="371"/>
      <c r="U424" s="390">
        <v>3358.5839999999998</v>
      </c>
      <c r="V424" s="391">
        <v>899.81251999999995</v>
      </c>
      <c r="W424" s="246">
        <f t="shared" si="12"/>
        <v>26.791425195856348</v>
      </c>
    </row>
    <row r="425" spans="1:31" ht="32.25" customHeight="1" x14ac:dyDescent="0.2">
      <c r="A425" s="62"/>
      <c r="B425" s="368" t="s">
        <v>338</v>
      </c>
      <c r="C425" s="368"/>
      <c r="D425" s="368"/>
      <c r="E425" s="368"/>
      <c r="F425" s="368"/>
      <c r="G425" s="368"/>
      <c r="H425" s="368"/>
      <c r="I425" s="368"/>
      <c r="J425" s="368"/>
      <c r="K425" s="368"/>
      <c r="L425" s="368"/>
      <c r="M425" s="369"/>
      <c r="N425" s="123">
        <v>991</v>
      </c>
      <c r="O425" s="168">
        <v>1</v>
      </c>
      <c r="P425" s="168">
        <v>4</v>
      </c>
      <c r="Q425" s="64" t="s">
        <v>339</v>
      </c>
      <c r="R425" s="65">
        <v>0</v>
      </c>
      <c r="S425" s="370"/>
      <c r="T425" s="371"/>
      <c r="U425" s="390">
        <v>5833.4570000000003</v>
      </c>
      <c r="V425" s="391">
        <f>+V426+V431</f>
        <v>1410.1898099999999</v>
      </c>
      <c r="W425" s="246">
        <f t="shared" si="12"/>
        <v>24.174169964739601</v>
      </c>
    </row>
    <row r="426" spans="1:31" ht="21.75" customHeight="1" x14ac:dyDescent="0.2">
      <c r="A426" s="62"/>
      <c r="B426" s="368" t="s">
        <v>329</v>
      </c>
      <c r="C426" s="368"/>
      <c r="D426" s="368"/>
      <c r="E426" s="368"/>
      <c r="F426" s="368"/>
      <c r="G426" s="368"/>
      <c r="H426" s="368"/>
      <c r="I426" s="368"/>
      <c r="J426" s="368"/>
      <c r="K426" s="368"/>
      <c r="L426" s="368"/>
      <c r="M426" s="369"/>
      <c r="N426" s="123">
        <v>991</v>
      </c>
      <c r="O426" s="168">
        <v>1</v>
      </c>
      <c r="P426" s="168">
        <v>4</v>
      </c>
      <c r="Q426" s="64" t="s">
        <v>339</v>
      </c>
      <c r="R426" s="65" t="s">
        <v>24</v>
      </c>
      <c r="S426" s="370"/>
      <c r="T426" s="371"/>
      <c r="U426" s="390">
        <v>5386.4570000000003</v>
      </c>
      <c r="V426" s="391">
        <f>+V427</f>
        <v>1095.4309699999999</v>
      </c>
      <c r="W426" s="246">
        <f t="shared" si="12"/>
        <v>20.336762550968103</v>
      </c>
    </row>
    <row r="427" spans="1:31" ht="21.75" customHeight="1" x14ac:dyDescent="0.2">
      <c r="A427" s="62"/>
      <c r="B427" s="368" t="s">
        <v>330</v>
      </c>
      <c r="C427" s="368"/>
      <c r="D427" s="368"/>
      <c r="E427" s="368"/>
      <c r="F427" s="368"/>
      <c r="G427" s="368"/>
      <c r="H427" s="368"/>
      <c r="I427" s="368"/>
      <c r="J427" s="368"/>
      <c r="K427" s="368"/>
      <c r="L427" s="368"/>
      <c r="M427" s="369"/>
      <c r="N427" s="123">
        <v>991</v>
      </c>
      <c r="O427" s="168">
        <v>1</v>
      </c>
      <c r="P427" s="168">
        <v>4</v>
      </c>
      <c r="Q427" s="64" t="s">
        <v>339</v>
      </c>
      <c r="R427" s="65" t="s">
        <v>26</v>
      </c>
      <c r="S427" s="370"/>
      <c r="T427" s="371"/>
      <c r="U427" s="390">
        <v>5386.4570000000003</v>
      </c>
      <c r="V427" s="391">
        <f>+V428+V429+V430</f>
        <v>1095.4309699999999</v>
      </c>
      <c r="W427" s="246">
        <f t="shared" si="12"/>
        <v>20.336762550968103</v>
      </c>
    </row>
    <row r="428" spans="1:31" ht="21.75" customHeight="1" x14ac:dyDescent="0.2">
      <c r="A428" s="62"/>
      <c r="B428" s="368" t="s">
        <v>331</v>
      </c>
      <c r="C428" s="368"/>
      <c r="D428" s="368"/>
      <c r="E428" s="368"/>
      <c r="F428" s="368"/>
      <c r="G428" s="368"/>
      <c r="H428" s="368"/>
      <c r="I428" s="368"/>
      <c r="J428" s="368"/>
      <c r="K428" s="368"/>
      <c r="L428" s="368"/>
      <c r="M428" s="369"/>
      <c r="N428" s="123">
        <v>991</v>
      </c>
      <c r="O428" s="168">
        <v>1</v>
      </c>
      <c r="P428" s="168">
        <v>4</v>
      </c>
      <c r="Q428" s="64" t="s">
        <v>339</v>
      </c>
      <c r="R428" s="65" t="s">
        <v>27</v>
      </c>
      <c r="S428" s="370"/>
      <c r="T428" s="371"/>
      <c r="U428" s="390">
        <v>859.93799999999999</v>
      </c>
      <c r="V428" s="391">
        <v>346.70603</v>
      </c>
      <c r="W428" s="246">
        <f t="shared" si="12"/>
        <v>40.317561266044763</v>
      </c>
    </row>
    <row r="429" spans="1:31" ht="12" customHeight="1" x14ac:dyDescent="0.2">
      <c r="A429" s="62"/>
      <c r="B429" s="368" t="s">
        <v>332</v>
      </c>
      <c r="C429" s="368"/>
      <c r="D429" s="368"/>
      <c r="E429" s="368"/>
      <c r="F429" s="368"/>
      <c r="G429" s="368"/>
      <c r="H429" s="368"/>
      <c r="I429" s="368"/>
      <c r="J429" s="368"/>
      <c r="K429" s="368"/>
      <c r="L429" s="368"/>
      <c r="M429" s="369"/>
      <c r="N429" s="123">
        <v>991</v>
      </c>
      <c r="O429" s="168">
        <v>1</v>
      </c>
      <c r="P429" s="168">
        <v>4</v>
      </c>
      <c r="Q429" s="64" t="s">
        <v>339</v>
      </c>
      <c r="R429" s="65" t="s">
        <v>28</v>
      </c>
      <c r="S429" s="370"/>
      <c r="T429" s="371"/>
      <c r="U429" s="390">
        <v>4526.5190000000002</v>
      </c>
      <c r="V429" s="391">
        <v>536.13720999999998</v>
      </c>
      <c r="W429" s="246">
        <f t="shared" si="12"/>
        <v>11.844360092159118</v>
      </c>
    </row>
    <row r="430" spans="1:31" ht="12" customHeight="1" x14ac:dyDescent="0.2">
      <c r="A430" s="62"/>
      <c r="B430" s="368" t="s">
        <v>666</v>
      </c>
      <c r="C430" s="368"/>
      <c r="D430" s="368"/>
      <c r="E430" s="368"/>
      <c r="F430" s="368"/>
      <c r="G430" s="368"/>
      <c r="H430" s="368"/>
      <c r="I430" s="368"/>
      <c r="J430" s="368"/>
      <c r="K430" s="368"/>
      <c r="L430" s="368"/>
      <c r="M430" s="369"/>
      <c r="N430" s="123">
        <v>991</v>
      </c>
      <c r="O430" s="178">
        <v>1</v>
      </c>
      <c r="P430" s="178">
        <v>4</v>
      </c>
      <c r="Q430" s="64" t="s">
        <v>339</v>
      </c>
      <c r="R430" s="65" t="s">
        <v>667</v>
      </c>
      <c r="S430" s="370"/>
      <c r="T430" s="371"/>
      <c r="U430" s="392">
        <v>0</v>
      </c>
      <c r="V430" s="392">
        <v>212.58772999999999</v>
      </c>
      <c r="W430" s="246" t="e">
        <f t="shared" si="12"/>
        <v>#DIV/0!</v>
      </c>
      <c r="X430" s="367"/>
      <c r="Y430" s="367"/>
      <c r="Z430" s="367"/>
      <c r="AA430" s="367"/>
      <c r="AB430" s="367"/>
      <c r="AC430" s="367"/>
      <c r="AD430" s="367"/>
      <c r="AE430" s="63"/>
    </row>
    <row r="431" spans="1:31" ht="12" customHeight="1" x14ac:dyDescent="0.2">
      <c r="A431" s="62"/>
      <c r="B431" s="368" t="s">
        <v>29</v>
      </c>
      <c r="C431" s="368"/>
      <c r="D431" s="368"/>
      <c r="E431" s="368"/>
      <c r="F431" s="368"/>
      <c r="G431" s="368"/>
      <c r="H431" s="368"/>
      <c r="I431" s="368"/>
      <c r="J431" s="368"/>
      <c r="K431" s="368"/>
      <c r="L431" s="368"/>
      <c r="M431" s="369"/>
      <c r="N431" s="123">
        <v>991</v>
      </c>
      <c r="O431" s="168">
        <v>1</v>
      </c>
      <c r="P431" s="168">
        <v>4</v>
      </c>
      <c r="Q431" s="64" t="s">
        <v>339</v>
      </c>
      <c r="R431" s="65" t="s">
        <v>30</v>
      </c>
      <c r="S431" s="370"/>
      <c r="T431" s="371"/>
      <c r="U431" s="390">
        <v>447</v>
      </c>
      <c r="V431" s="391">
        <f>+V432</f>
        <v>314.75884000000002</v>
      </c>
      <c r="W431" s="246">
        <f t="shared" si="12"/>
        <v>70.415847874720356</v>
      </c>
    </row>
    <row r="432" spans="1:31" ht="12" customHeight="1" x14ac:dyDescent="0.2">
      <c r="A432" s="62"/>
      <c r="B432" s="368" t="s">
        <v>333</v>
      </c>
      <c r="C432" s="368"/>
      <c r="D432" s="368"/>
      <c r="E432" s="368"/>
      <c r="F432" s="368"/>
      <c r="G432" s="368"/>
      <c r="H432" s="368"/>
      <c r="I432" s="368"/>
      <c r="J432" s="368"/>
      <c r="K432" s="368"/>
      <c r="L432" s="368"/>
      <c r="M432" s="369"/>
      <c r="N432" s="123">
        <v>991</v>
      </c>
      <c r="O432" s="168">
        <v>1</v>
      </c>
      <c r="P432" s="168">
        <v>4</v>
      </c>
      <c r="Q432" s="64" t="s">
        <v>339</v>
      </c>
      <c r="R432" s="65" t="s">
        <v>31</v>
      </c>
      <c r="S432" s="370"/>
      <c r="T432" s="371"/>
      <c r="U432" s="390">
        <v>447</v>
      </c>
      <c r="V432" s="391">
        <f>+V433+V434+V435</f>
        <v>314.75884000000002</v>
      </c>
      <c r="W432" s="246">
        <f t="shared" si="12"/>
        <v>70.415847874720356</v>
      </c>
    </row>
    <row r="433" spans="1:23" ht="21.75" customHeight="1" x14ac:dyDescent="0.2">
      <c r="A433" s="62"/>
      <c r="B433" s="368" t="s">
        <v>32</v>
      </c>
      <c r="C433" s="368"/>
      <c r="D433" s="368"/>
      <c r="E433" s="368"/>
      <c r="F433" s="368"/>
      <c r="G433" s="368"/>
      <c r="H433" s="368"/>
      <c r="I433" s="368"/>
      <c r="J433" s="368"/>
      <c r="K433" s="368"/>
      <c r="L433" s="368"/>
      <c r="M433" s="369"/>
      <c r="N433" s="123">
        <v>991</v>
      </c>
      <c r="O433" s="168">
        <v>1</v>
      </c>
      <c r="P433" s="168">
        <v>4</v>
      </c>
      <c r="Q433" s="64" t="s">
        <v>339</v>
      </c>
      <c r="R433" s="65" t="s">
        <v>33</v>
      </c>
      <c r="S433" s="370"/>
      <c r="T433" s="371"/>
      <c r="U433" s="390">
        <v>190</v>
      </c>
      <c r="V433" s="391">
        <v>190</v>
      </c>
      <c r="W433" s="246">
        <f t="shared" si="12"/>
        <v>100</v>
      </c>
    </row>
    <row r="434" spans="1:23" ht="12" customHeight="1" x14ac:dyDescent="0.2">
      <c r="A434" s="62"/>
      <c r="B434" s="368" t="s">
        <v>334</v>
      </c>
      <c r="C434" s="368"/>
      <c r="D434" s="368"/>
      <c r="E434" s="368"/>
      <c r="F434" s="368"/>
      <c r="G434" s="368"/>
      <c r="H434" s="368"/>
      <c r="I434" s="368"/>
      <c r="J434" s="368"/>
      <c r="K434" s="368"/>
      <c r="L434" s="368"/>
      <c r="M434" s="369"/>
      <c r="N434" s="123">
        <v>991</v>
      </c>
      <c r="O434" s="168">
        <v>1</v>
      </c>
      <c r="P434" s="168">
        <v>4</v>
      </c>
      <c r="Q434" s="64" t="s">
        <v>339</v>
      </c>
      <c r="R434" s="65" t="s">
        <v>34</v>
      </c>
      <c r="S434" s="370"/>
      <c r="T434" s="371"/>
      <c r="U434" s="390">
        <v>80</v>
      </c>
      <c r="V434" s="391">
        <v>80</v>
      </c>
      <c r="W434" s="246">
        <f t="shared" si="12"/>
        <v>100</v>
      </c>
    </row>
    <row r="435" spans="1:23" ht="12" customHeight="1" x14ac:dyDescent="0.2">
      <c r="A435" s="62"/>
      <c r="B435" s="368" t="s">
        <v>81</v>
      </c>
      <c r="C435" s="368"/>
      <c r="D435" s="368"/>
      <c r="E435" s="368"/>
      <c r="F435" s="368"/>
      <c r="G435" s="368"/>
      <c r="H435" s="368"/>
      <c r="I435" s="368"/>
      <c r="J435" s="368"/>
      <c r="K435" s="368"/>
      <c r="L435" s="368"/>
      <c r="M435" s="369"/>
      <c r="N435" s="123">
        <v>991</v>
      </c>
      <c r="O435" s="168">
        <v>1</v>
      </c>
      <c r="P435" s="168">
        <v>4</v>
      </c>
      <c r="Q435" s="64" t="s">
        <v>339</v>
      </c>
      <c r="R435" s="65" t="s">
        <v>82</v>
      </c>
      <c r="S435" s="370"/>
      <c r="T435" s="371"/>
      <c r="U435" s="390">
        <v>177</v>
      </c>
      <c r="V435" s="391">
        <v>44.758839999999999</v>
      </c>
      <c r="W435" s="246">
        <f t="shared" si="12"/>
        <v>25.287480225988702</v>
      </c>
    </row>
    <row r="436" spans="1:23" ht="12" customHeight="1" x14ac:dyDescent="0.2">
      <c r="A436" s="62"/>
      <c r="B436" s="368" t="s">
        <v>340</v>
      </c>
      <c r="C436" s="368"/>
      <c r="D436" s="368"/>
      <c r="E436" s="368"/>
      <c r="F436" s="368"/>
      <c r="G436" s="368"/>
      <c r="H436" s="368"/>
      <c r="I436" s="368"/>
      <c r="J436" s="368"/>
      <c r="K436" s="368"/>
      <c r="L436" s="368"/>
      <c r="M436" s="369"/>
      <c r="N436" s="123">
        <v>991</v>
      </c>
      <c r="O436" s="168">
        <v>1</v>
      </c>
      <c r="P436" s="168">
        <v>5</v>
      </c>
      <c r="Q436" s="64">
        <v>0</v>
      </c>
      <c r="R436" s="65">
        <v>0</v>
      </c>
      <c r="S436" s="370"/>
      <c r="T436" s="371"/>
      <c r="U436" s="390">
        <v>17.7</v>
      </c>
      <c r="V436" s="391">
        <f>+V437</f>
        <v>0</v>
      </c>
      <c r="W436" s="246">
        <f t="shared" si="12"/>
        <v>0</v>
      </c>
    </row>
    <row r="437" spans="1:23" ht="32.25" customHeight="1" x14ac:dyDescent="0.2">
      <c r="A437" s="62"/>
      <c r="B437" s="368" t="s">
        <v>341</v>
      </c>
      <c r="C437" s="368"/>
      <c r="D437" s="368"/>
      <c r="E437" s="368"/>
      <c r="F437" s="368"/>
      <c r="G437" s="368"/>
      <c r="H437" s="368"/>
      <c r="I437" s="368"/>
      <c r="J437" s="368"/>
      <c r="K437" s="368"/>
      <c r="L437" s="368"/>
      <c r="M437" s="369"/>
      <c r="N437" s="123">
        <v>991</v>
      </c>
      <c r="O437" s="168">
        <v>1</v>
      </c>
      <c r="P437" s="168">
        <v>5</v>
      </c>
      <c r="Q437" s="64" t="s">
        <v>342</v>
      </c>
      <c r="R437" s="65">
        <v>0</v>
      </c>
      <c r="S437" s="370"/>
      <c r="T437" s="371"/>
      <c r="U437" s="390">
        <v>17.7</v>
      </c>
      <c r="V437" s="391">
        <f>+V438</f>
        <v>0</v>
      </c>
      <c r="W437" s="246">
        <f t="shared" si="12"/>
        <v>0</v>
      </c>
    </row>
    <row r="438" spans="1:23" ht="42.75" customHeight="1" x14ac:dyDescent="0.2">
      <c r="A438" s="62"/>
      <c r="B438" s="368" t="s">
        <v>343</v>
      </c>
      <c r="C438" s="368"/>
      <c r="D438" s="368"/>
      <c r="E438" s="368"/>
      <c r="F438" s="368"/>
      <c r="G438" s="368"/>
      <c r="H438" s="368"/>
      <c r="I438" s="368"/>
      <c r="J438" s="368"/>
      <c r="K438" s="368"/>
      <c r="L438" s="368"/>
      <c r="M438" s="369"/>
      <c r="N438" s="123">
        <v>991</v>
      </c>
      <c r="O438" s="168">
        <v>1</v>
      </c>
      <c r="P438" s="168">
        <v>5</v>
      </c>
      <c r="Q438" s="64" t="s">
        <v>344</v>
      </c>
      <c r="R438" s="65">
        <v>0</v>
      </c>
      <c r="S438" s="370"/>
      <c r="T438" s="371"/>
      <c r="U438" s="390">
        <v>17.7</v>
      </c>
      <c r="V438" s="391">
        <f>+V439</f>
        <v>0</v>
      </c>
      <c r="W438" s="246">
        <f t="shared" si="12"/>
        <v>0</v>
      </c>
    </row>
    <row r="439" spans="1:23" ht="21.75" customHeight="1" x14ac:dyDescent="0.2">
      <c r="A439" s="62"/>
      <c r="B439" s="368" t="s">
        <v>329</v>
      </c>
      <c r="C439" s="368"/>
      <c r="D439" s="368"/>
      <c r="E439" s="368"/>
      <c r="F439" s="368"/>
      <c r="G439" s="368"/>
      <c r="H439" s="368"/>
      <c r="I439" s="368"/>
      <c r="J439" s="368"/>
      <c r="K439" s="368"/>
      <c r="L439" s="368"/>
      <c r="M439" s="369"/>
      <c r="N439" s="123">
        <v>991</v>
      </c>
      <c r="O439" s="168">
        <v>1</v>
      </c>
      <c r="P439" s="168">
        <v>5</v>
      </c>
      <c r="Q439" s="64" t="s">
        <v>344</v>
      </c>
      <c r="R439" s="65" t="s">
        <v>24</v>
      </c>
      <c r="S439" s="370"/>
      <c r="T439" s="371"/>
      <c r="U439" s="390">
        <v>17.7</v>
      </c>
      <c r="V439" s="391">
        <f>+V440</f>
        <v>0</v>
      </c>
      <c r="W439" s="246">
        <f t="shared" si="12"/>
        <v>0</v>
      </c>
    </row>
    <row r="440" spans="1:23" ht="21.75" customHeight="1" x14ac:dyDescent="0.2">
      <c r="A440" s="62"/>
      <c r="B440" s="368" t="s">
        <v>330</v>
      </c>
      <c r="C440" s="368"/>
      <c r="D440" s="368"/>
      <c r="E440" s="368"/>
      <c r="F440" s="368"/>
      <c r="G440" s="368"/>
      <c r="H440" s="368"/>
      <c r="I440" s="368"/>
      <c r="J440" s="368"/>
      <c r="K440" s="368"/>
      <c r="L440" s="368"/>
      <c r="M440" s="369"/>
      <c r="N440" s="123">
        <v>991</v>
      </c>
      <c r="O440" s="168">
        <v>1</v>
      </c>
      <c r="P440" s="168">
        <v>5</v>
      </c>
      <c r="Q440" s="64" t="s">
        <v>344</v>
      </c>
      <c r="R440" s="65" t="s">
        <v>26</v>
      </c>
      <c r="S440" s="370"/>
      <c r="T440" s="371"/>
      <c r="U440" s="390">
        <v>17.7</v>
      </c>
      <c r="V440" s="391">
        <f>+V441</f>
        <v>0</v>
      </c>
      <c r="W440" s="246">
        <f t="shared" si="12"/>
        <v>0</v>
      </c>
    </row>
    <row r="441" spans="1:23" ht="12" customHeight="1" x14ac:dyDescent="0.2">
      <c r="A441" s="62"/>
      <c r="B441" s="368" t="s">
        <v>332</v>
      </c>
      <c r="C441" s="368"/>
      <c r="D441" s="368"/>
      <c r="E441" s="368"/>
      <c r="F441" s="368"/>
      <c r="G441" s="368"/>
      <c r="H441" s="368"/>
      <c r="I441" s="368"/>
      <c r="J441" s="368"/>
      <c r="K441" s="368"/>
      <c r="L441" s="368"/>
      <c r="M441" s="369"/>
      <c r="N441" s="123">
        <v>991</v>
      </c>
      <c r="O441" s="168">
        <v>1</v>
      </c>
      <c r="P441" s="168">
        <v>5</v>
      </c>
      <c r="Q441" s="64" t="s">
        <v>344</v>
      </c>
      <c r="R441" s="65" t="s">
        <v>28</v>
      </c>
      <c r="S441" s="370"/>
      <c r="T441" s="371"/>
      <c r="U441" s="390">
        <v>17.7</v>
      </c>
      <c r="V441" s="391"/>
      <c r="W441" s="246">
        <f t="shared" si="12"/>
        <v>0</v>
      </c>
    </row>
    <row r="442" spans="1:23" ht="12" customHeight="1" x14ac:dyDescent="0.2">
      <c r="A442" s="62"/>
      <c r="B442" s="368" t="s">
        <v>84</v>
      </c>
      <c r="C442" s="368"/>
      <c r="D442" s="368"/>
      <c r="E442" s="368"/>
      <c r="F442" s="368"/>
      <c r="G442" s="368"/>
      <c r="H442" s="368"/>
      <c r="I442" s="368"/>
      <c r="J442" s="368"/>
      <c r="K442" s="368"/>
      <c r="L442" s="368"/>
      <c r="M442" s="369"/>
      <c r="N442" s="123">
        <v>991</v>
      </c>
      <c r="O442" s="168">
        <v>1</v>
      </c>
      <c r="P442" s="168">
        <v>11</v>
      </c>
      <c r="Q442" s="64">
        <v>0</v>
      </c>
      <c r="R442" s="65">
        <v>0</v>
      </c>
      <c r="S442" s="370"/>
      <c r="T442" s="371"/>
      <c r="U442" s="390">
        <v>200</v>
      </c>
      <c r="V442" s="391">
        <f>+V443</f>
        <v>0</v>
      </c>
      <c r="W442" s="246">
        <f t="shared" si="12"/>
        <v>0</v>
      </c>
    </row>
    <row r="443" spans="1:23" ht="21.75" customHeight="1" x14ac:dyDescent="0.2">
      <c r="A443" s="62"/>
      <c r="B443" s="368" t="s">
        <v>359</v>
      </c>
      <c r="C443" s="368"/>
      <c r="D443" s="368"/>
      <c r="E443" s="368"/>
      <c r="F443" s="368"/>
      <c r="G443" s="368"/>
      <c r="H443" s="368"/>
      <c r="I443" s="368"/>
      <c r="J443" s="368"/>
      <c r="K443" s="368"/>
      <c r="L443" s="368"/>
      <c r="M443" s="369"/>
      <c r="N443" s="123">
        <v>991</v>
      </c>
      <c r="O443" s="168">
        <v>1</v>
      </c>
      <c r="P443" s="168">
        <v>11</v>
      </c>
      <c r="Q443" s="64" t="s">
        <v>360</v>
      </c>
      <c r="R443" s="65">
        <v>0</v>
      </c>
      <c r="S443" s="370"/>
      <c r="T443" s="371"/>
      <c r="U443" s="390">
        <v>200</v>
      </c>
      <c r="V443" s="391">
        <f>+V444</f>
        <v>0</v>
      </c>
      <c r="W443" s="246">
        <f t="shared" si="12"/>
        <v>0</v>
      </c>
    </row>
    <row r="444" spans="1:23" ht="12" customHeight="1" x14ac:dyDescent="0.2">
      <c r="A444" s="62"/>
      <c r="B444" s="368" t="s">
        <v>361</v>
      </c>
      <c r="C444" s="368"/>
      <c r="D444" s="368"/>
      <c r="E444" s="368"/>
      <c r="F444" s="368"/>
      <c r="G444" s="368"/>
      <c r="H444" s="368"/>
      <c r="I444" s="368"/>
      <c r="J444" s="368"/>
      <c r="K444" s="368"/>
      <c r="L444" s="368"/>
      <c r="M444" s="369"/>
      <c r="N444" s="123">
        <v>991</v>
      </c>
      <c r="O444" s="168">
        <v>1</v>
      </c>
      <c r="P444" s="168">
        <v>11</v>
      </c>
      <c r="Q444" s="64" t="s">
        <v>362</v>
      </c>
      <c r="R444" s="65">
        <v>0</v>
      </c>
      <c r="S444" s="370"/>
      <c r="T444" s="371"/>
      <c r="U444" s="390">
        <v>200</v>
      </c>
      <c r="V444" s="391">
        <f>+V445</f>
        <v>0</v>
      </c>
      <c r="W444" s="246">
        <f t="shared" si="12"/>
        <v>0</v>
      </c>
    </row>
    <row r="445" spans="1:23" ht="12" customHeight="1" x14ac:dyDescent="0.2">
      <c r="A445" s="62"/>
      <c r="B445" s="368" t="s">
        <v>29</v>
      </c>
      <c r="C445" s="368"/>
      <c r="D445" s="368"/>
      <c r="E445" s="368"/>
      <c r="F445" s="368"/>
      <c r="G445" s="368"/>
      <c r="H445" s="368"/>
      <c r="I445" s="368"/>
      <c r="J445" s="368"/>
      <c r="K445" s="368"/>
      <c r="L445" s="368"/>
      <c r="M445" s="369"/>
      <c r="N445" s="123">
        <v>991</v>
      </c>
      <c r="O445" s="168">
        <v>1</v>
      </c>
      <c r="P445" s="168">
        <v>11</v>
      </c>
      <c r="Q445" s="64" t="s">
        <v>362</v>
      </c>
      <c r="R445" s="65" t="s">
        <v>30</v>
      </c>
      <c r="S445" s="370"/>
      <c r="T445" s="371"/>
      <c r="U445" s="390">
        <v>200</v>
      </c>
      <c r="V445" s="391">
        <f>+V446</f>
        <v>0</v>
      </c>
      <c r="W445" s="246">
        <f t="shared" si="12"/>
        <v>0</v>
      </c>
    </row>
    <row r="446" spans="1:23" ht="12" customHeight="1" x14ac:dyDescent="0.2">
      <c r="A446" s="62"/>
      <c r="B446" s="368" t="s">
        <v>83</v>
      </c>
      <c r="C446" s="368"/>
      <c r="D446" s="368"/>
      <c r="E446" s="368"/>
      <c r="F446" s="368"/>
      <c r="G446" s="368"/>
      <c r="H446" s="368"/>
      <c r="I446" s="368"/>
      <c r="J446" s="368"/>
      <c r="K446" s="368"/>
      <c r="L446" s="368"/>
      <c r="M446" s="369"/>
      <c r="N446" s="123">
        <v>991</v>
      </c>
      <c r="O446" s="168">
        <v>1</v>
      </c>
      <c r="P446" s="168">
        <v>11</v>
      </c>
      <c r="Q446" s="64" t="s">
        <v>362</v>
      </c>
      <c r="R446" s="65" t="s">
        <v>363</v>
      </c>
      <c r="S446" s="370"/>
      <c r="T446" s="371"/>
      <c r="U446" s="390">
        <v>200</v>
      </c>
      <c r="V446" s="391"/>
      <c r="W446" s="246">
        <f t="shared" si="12"/>
        <v>0</v>
      </c>
    </row>
    <row r="447" spans="1:23" ht="12" customHeight="1" x14ac:dyDescent="0.2">
      <c r="A447" s="62"/>
      <c r="B447" s="368" t="s">
        <v>85</v>
      </c>
      <c r="C447" s="368"/>
      <c r="D447" s="368"/>
      <c r="E447" s="368"/>
      <c r="F447" s="368"/>
      <c r="G447" s="368"/>
      <c r="H447" s="368"/>
      <c r="I447" s="368"/>
      <c r="J447" s="368"/>
      <c r="K447" s="368"/>
      <c r="L447" s="368"/>
      <c r="M447" s="369"/>
      <c r="N447" s="123">
        <v>991</v>
      </c>
      <c r="O447" s="168">
        <v>1</v>
      </c>
      <c r="P447" s="168">
        <v>13</v>
      </c>
      <c r="Q447" s="64">
        <v>0</v>
      </c>
      <c r="R447" s="65">
        <v>0</v>
      </c>
      <c r="S447" s="370"/>
      <c r="T447" s="371"/>
      <c r="U447" s="391">
        <f>+U448+U454+U460+U465+U470+U476+U481</f>
        <v>6310.3269999999993</v>
      </c>
      <c r="V447" s="391">
        <f>+V448+V454+V460+V465+V470+V476+V481</f>
        <v>1507.5989299999999</v>
      </c>
      <c r="W447" s="246">
        <f t="shared" si="12"/>
        <v>23.890979500745367</v>
      </c>
    </row>
    <row r="448" spans="1:23" ht="21.75" customHeight="1" x14ac:dyDescent="0.2">
      <c r="A448" s="62"/>
      <c r="B448" s="368" t="s">
        <v>364</v>
      </c>
      <c r="C448" s="368"/>
      <c r="D448" s="368"/>
      <c r="E448" s="368"/>
      <c r="F448" s="368"/>
      <c r="G448" s="368"/>
      <c r="H448" s="368"/>
      <c r="I448" s="368"/>
      <c r="J448" s="368"/>
      <c r="K448" s="368"/>
      <c r="L448" s="368"/>
      <c r="M448" s="369"/>
      <c r="N448" s="123">
        <v>991</v>
      </c>
      <c r="O448" s="168">
        <v>1</v>
      </c>
      <c r="P448" s="168">
        <v>13</v>
      </c>
      <c r="Q448" s="64" t="s">
        <v>365</v>
      </c>
      <c r="R448" s="65">
        <v>0</v>
      </c>
      <c r="S448" s="370"/>
      <c r="T448" s="371"/>
      <c r="U448" s="390">
        <v>111</v>
      </c>
      <c r="V448" s="391">
        <f>+V449</f>
        <v>11.17</v>
      </c>
      <c r="W448" s="246">
        <f t="shared" si="12"/>
        <v>10.063063063063064</v>
      </c>
    </row>
    <row r="449" spans="1:23" ht="12" customHeight="1" x14ac:dyDescent="0.2">
      <c r="A449" s="62"/>
      <c r="B449" s="368" t="s">
        <v>366</v>
      </c>
      <c r="C449" s="368"/>
      <c r="D449" s="368"/>
      <c r="E449" s="368"/>
      <c r="F449" s="368"/>
      <c r="G449" s="368"/>
      <c r="H449" s="368"/>
      <c r="I449" s="368"/>
      <c r="J449" s="368"/>
      <c r="K449" s="368"/>
      <c r="L449" s="368"/>
      <c r="M449" s="369"/>
      <c r="N449" s="123">
        <v>991</v>
      </c>
      <c r="O449" s="168">
        <v>1</v>
      </c>
      <c r="P449" s="168">
        <v>13</v>
      </c>
      <c r="Q449" s="64" t="s">
        <v>367</v>
      </c>
      <c r="R449" s="65">
        <v>0</v>
      </c>
      <c r="S449" s="370"/>
      <c r="T449" s="371"/>
      <c r="U449" s="390">
        <v>111</v>
      </c>
      <c r="V449" s="391">
        <f>+V450</f>
        <v>11.17</v>
      </c>
      <c r="W449" s="246">
        <f t="shared" si="12"/>
        <v>10.063063063063064</v>
      </c>
    </row>
    <row r="450" spans="1:23" ht="32.25" customHeight="1" x14ac:dyDescent="0.2">
      <c r="A450" s="62"/>
      <c r="B450" s="368" t="s">
        <v>368</v>
      </c>
      <c r="C450" s="368"/>
      <c r="D450" s="368"/>
      <c r="E450" s="368"/>
      <c r="F450" s="368"/>
      <c r="G450" s="368"/>
      <c r="H450" s="368"/>
      <c r="I450" s="368"/>
      <c r="J450" s="368"/>
      <c r="K450" s="368"/>
      <c r="L450" s="368"/>
      <c r="M450" s="369"/>
      <c r="N450" s="123">
        <v>991</v>
      </c>
      <c r="O450" s="168">
        <v>1</v>
      </c>
      <c r="P450" s="168">
        <v>13</v>
      </c>
      <c r="Q450" s="64" t="s">
        <v>369</v>
      </c>
      <c r="R450" s="65">
        <v>0</v>
      </c>
      <c r="S450" s="370"/>
      <c r="T450" s="371"/>
      <c r="U450" s="390">
        <v>111</v>
      </c>
      <c r="V450" s="391">
        <f>+V451</f>
        <v>11.17</v>
      </c>
      <c r="W450" s="246">
        <f t="shared" si="12"/>
        <v>10.063063063063064</v>
      </c>
    </row>
    <row r="451" spans="1:23" ht="21.75" customHeight="1" x14ac:dyDescent="0.2">
      <c r="A451" s="62"/>
      <c r="B451" s="368" t="s">
        <v>329</v>
      </c>
      <c r="C451" s="368"/>
      <c r="D451" s="368"/>
      <c r="E451" s="368"/>
      <c r="F451" s="368"/>
      <c r="G451" s="368"/>
      <c r="H451" s="368"/>
      <c r="I451" s="368"/>
      <c r="J451" s="368"/>
      <c r="K451" s="368"/>
      <c r="L451" s="368"/>
      <c r="M451" s="369"/>
      <c r="N451" s="123">
        <v>991</v>
      </c>
      <c r="O451" s="168">
        <v>1</v>
      </c>
      <c r="P451" s="168">
        <v>13</v>
      </c>
      <c r="Q451" s="64" t="s">
        <v>369</v>
      </c>
      <c r="R451" s="65" t="s">
        <v>24</v>
      </c>
      <c r="S451" s="370"/>
      <c r="T451" s="371"/>
      <c r="U451" s="390">
        <v>111</v>
      </c>
      <c r="V451" s="391">
        <f>+V452</f>
        <v>11.17</v>
      </c>
      <c r="W451" s="246">
        <f t="shared" si="12"/>
        <v>10.063063063063064</v>
      </c>
    </row>
    <row r="452" spans="1:23" ht="21.75" customHeight="1" x14ac:dyDescent="0.2">
      <c r="A452" s="62"/>
      <c r="B452" s="368" t="s">
        <v>330</v>
      </c>
      <c r="C452" s="368"/>
      <c r="D452" s="368"/>
      <c r="E452" s="368"/>
      <c r="F452" s="368"/>
      <c r="G452" s="368"/>
      <c r="H452" s="368"/>
      <c r="I452" s="368"/>
      <c r="J452" s="368"/>
      <c r="K452" s="368"/>
      <c r="L452" s="368"/>
      <c r="M452" s="369"/>
      <c r="N452" s="123">
        <v>991</v>
      </c>
      <c r="O452" s="168">
        <v>1</v>
      </c>
      <c r="P452" s="168">
        <v>13</v>
      </c>
      <c r="Q452" s="64" t="s">
        <v>369</v>
      </c>
      <c r="R452" s="65" t="s">
        <v>26</v>
      </c>
      <c r="S452" s="370"/>
      <c r="T452" s="371"/>
      <c r="U452" s="390">
        <v>111</v>
      </c>
      <c r="V452" s="391">
        <f>+V453</f>
        <v>11.17</v>
      </c>
      <c r="W452" s="246">
        <f t="shared" si="12"/>
        <v>10.063063063063064</v>
      </c>
    </row>
    <row r="453" spans="1:23" ht="12" customHeight="1" x14ac:dyDescent="0.2">
      <c r="A453" s="62"/>
      <c r="B453" s="368" t="s">
        <v>332</v>
      </c>
      <c r="C453" s="368"/>
      <c r="D453" s="368"/>
      <c r="E453" s="368"/>
      <c r="F453" s="368"/>
      <c r="G453" s="368"/>
      <c r="H453" s="368"/>
      <c r="I453" s="368"/>
      <c r="J453" s="368"/>
      <c r="K453" s="368"/>
      <c r="L453" s="368"/>
      <c r="M453" s="369"/>
      <c r="N453" s="123">
        <v>991</v>
      </c>
      <c r="O453" s="168">
        <v>1</v>
      </c>
      <c r="P453" s="168">
        <v>13</v>
      </c>
      <c r="Q453" s="64" t="s">
        <v>369</v>
      </c>
      <c r="R453" s="65" t="s">
        <v>28</v>
      </c>
      <c r="S453" s="370"/>
      <c r="T453" s="371"/>
      <c r="U453" s="390">
        <v>111</v>
      </c>
      <c r="V453" s="391">
        <v>11.17</v>
      </c>
      <c r="W453" s="246">
        <f t="shared" si="12"/>
        <v>10.063063063063064</v>
      </c>
    </row>
    <row r="454" spans="1:23" ht="21.75" customHeight="1" x14ac:dyDescent="0.2">
      <c r="A454" s="62"/>
      <c r="B454" s="368" t="s">
        <v>86</v>
      </c>
      <c r="C454" s="368"/>
      <c r="D454" s="368"/>
      <c r="E454" s="368"/>
      <c r="F454" s="368"/>
      <c r="G454" s="368"/>
      <c r="H454" s="368"/>
      <c r="I454" s="368"/>
      <c r="J454" s="368"/>
      <c r="K454" s="368"/>
      <c r="L454" s="368"/>
      <c r="M454" s="369"/>
      <c r="N454" s="123">
        <v>991</v>
      </c>
      <c r="O454" s="168">
        <v>1</v>
      </c>
      <c r="P454" s="168">
        <v>13</v>
      </c>
      <c r="Q454" s="64" t="s">
        <v>526</v>
      </c>
      <c r="R454" s="65">
        <v>0</v>
      </c>
      <c r="S454" s="370"/>
      <c r="T454" s="371"/>
      <c r="U454" s="390">
        <v>320</v>
      </c>
      <c r="V454" s="391">
        <f>+V455</f>
        <v>0</v>
      </c>
      <c r="W454" s="246">
        <f t="shared" si="12"/>
        <v>0</v>
      </c>
    </row>
    <row r="455" spans="1:23" ht="21.75" customHeight="1" x14ac:dyDescent="0.2">
      <c r="A455" s="62"/>
      <c r="B455" s="368" t="s">
        <v>527</v>
      </c>
      <c r="C455" s="368"/>
      <c r="D455" s="368"/>
      <c r="E455" s="368"/>
      <c r="F455" s="368"/>
      <c r="G455" s="368"/>
      <c r="H455" s="368"/>
      <c r="I455" s="368"/>
      <c r="J455" s="368"/>
      <c r="K455" s="368"/>
      <c r="L455" s="368"/>
      <c r="M455" s="369"/>
      <c r="N455" s="123">
        <v>991</v>
      </c>
      <c r="O455" s="168">
        <v>1</v>
      </c>
      <c r="P455" s="168">
        <v>13</v>
      </c>
      <c r="Q455" s="64" t="s">
        <v>528</v>
      </c>
      <c r="R455" s="65">
        <v>0</v>
      </c>
      <c r="S455" s="370"/>
      <c r="T455" s="371"/>
      <c r="U455" s="390">
        <v>320</v>
      </c>
      <c r="V455" s="391">
        <f>+V456</f>
        <v>0</v>
      </c>
      <c r="W455" s="246">
        <f t="shared" si="12"/>
        <v>0</v>
      </c>
    </row>
    <row r="456" spans="1:23" ht="21.75" customHeight="1" x14ac:dyDescent="0.2">
      <c r="A456" s="62"/>
      <c r="B456" s="368" t="s">
        <v>527</v>
      </c>
      <c r="C456" s="368"/>
      <c r="D456" s="368"/>
      <c r="E456" s="368"/>
      <c r="F456" s="368"/>
      <c r="G456" s="368"/>
      <c r="H456" s="368"/>
      <c r="I456" s="368"/>
      <c r="J456" s="368"/>
      <c r="K456" s="368"/>
      <c r="L456" s="368"/>
      <c r="M456" s="369"/>
      <c r="N456" s="123">
        <v>991</v>
      </c>
      <c r="O456" s="168">
        <v>1</v>
      </c>
      <c r="P456" s="168">
        <v>13</v>
      </c>
      <c r="Q456" s="64" t="s">
        <v>529</v>
      </c>
      <c r="R456" s="65">
        <v>0</v>
      </c>
      <c r="S456" s="370"/>
      <c r="T456" s="371"/>
      <c r="U456" s="390">
        <v>320</v>
      </c>
      <c r="V456" s="391">
        <f>+V457</f>
        <v>0</v>
      </c>
      <c r="W456" s="246">
        <f t="shared" si="12"/>
        <v>0</v>
      </c>
    </row>
    <row r="457" spans="1:23" ht="21.75" customHeight="1" x14ac:dyDescent="0.2">
      <c r="A457" s="62"/>
      <c r="B457" s="368" t="s">
        <v>329</v>
      </c>
      <c r="C457" s="368"/>
      <c r="D457" s="368"/>
      <c r="E457" s="368"/>
      <c r="F457" s="368"/>
      <c r="G457" s="368"/>
      <c r="H457" s="368"/>
      <c r="I457" s="368"/>
      <c r="J457" s="368"/>
      <c r="K457" s="368"/>
      <c r="L457" s="368"/>
      <c r="M457" s="369"/>
      <c r="N457" s="123">
        <v>991</v>
      </c>
      <c r="O457" s="168">
        <v>1</v>
      </c>
      <c r="P457" s="168">
        <v>13</v>
      </c>
      <c r="Q457" s="64" t="s">
        <v>529</v>
      </c>
      <c r="R457" s="65" t="s">
        <v>24</v>
      </c>
      <c r="S457" s="370"/>
      <c r="T457" s="371"/>
      <c r="U457" s="390">
        <v>320</v>
      </c>
      <c r="V457" s="391">
        <f>+V458</f>
        <v>0</v>
      </c>
      <c r="W457" s="246">
        <f t="shared" si="12"/>
        <v>0</v>
      </c>
    </row>
    <row r="458" spans="1:23" ht="21.75" customHeight="1" x14ac:dyDescent="0.2">
      <c r="A458" s="62"/>
      <c r="B458" s="368" t="s">
        <v>330</v>
      </c>
      <c r="C458" s="368"/>
      <c r="D458" s="368"/>
      <c r="E458" s="368"/>
      <c r="F458" s="368"/>
      <c r="G458" s="368"/>
      <c r="H458" s="368"/>
      <c r="I458" s="368"/>
      <c r="J458" s="368"/>
      <c r="K458" s="368"/>
      <c r="L458" s="368"/>
      <c r="M458" s="369"/>
      <c r="N458" s="123">
        <v>991</v>
      </c>
      <c r="O458" s="168">
        <v>1</v>
      </c>
      <c r="P458" s="168">
        <v>13</v>
      </c>
      <c r="Q458" s="64" t="s">
        <v>529</v>
      </c>
      <c r="R458" s="65" t="s">
        <v>26</v>
      </c>
      <c r="S458" s="370"/>
      <c r="T458" s="371"/>
      <c r="U458" s="390">
        <v>320</v>
      </c>
      <c r="V458" s="391">
        <f>+V459</f>
        <v>0</v>
      </c>
      <c r="W458" s="246">
        <f t="shared" si="12"/>
        <v>0</v>
      </c>
    </row>
    <row r="459" spans="1:23" ht="12" customHeight="1" x14ac:dyDescent="0.2">
      <c r="A459" s="62"/>
      <c r="B459" s="368" t="s">
        <v>332</v>
      </c>
      <c r="C459" s="368"/>
      <c r="D459" s="368"/>
      <c r="E459" s="368"/>
      <c r="F459" s="368"/>
      <c r="G459" s="368"/>
      <c r="H459" s="368"/>
      <c r="I459" s="368"/>
      <c r="J459" s="368"/>
      <c r="K459" s="368"/>
      <c r="L459" s="368"/>
      <c r="M459" s="369"/>
      <c r="N459" s="123">
        <v>991</v>
      </c>
      <c r="O459" s="168">
        <v>1</v>
      </c>
      <c r="P459" s="168">
        <v>13</v>
      </c>
      <c r="Q459" s="64" t="s">
        <v>529</v>
      </c>
      <c r="R459" s="65" t="s">
        <v>28</v>
      </c>
      <c r="S459" s="370"/>
      <c r="T459" s="371"/>
      <c r="U459" s="390">
        <v>320</v>
      </c>
      <c r="V459" s="391"/>
      <c r="W459" s="246">
        <f t="shared" si="12"/>
        <v>0</v>
      </c>
    </row>
    <row r="460" spans="1:23" ht="53.25" customHeight="1" x14ac:dyDescent="0.2">
      <c r="A460" s="62"/>
      <c r="B460" s="368" t="s">
        <v>530</v>
      </c>
      <c r="C460" s="368"/>
      <c r="D460" s="368"/>
      <c r="E460" s="368"/>
      <c r="F460" s="368"/>
      <c r="G460" s="368"/>
      <c r="H460" s="368"/>
      <c r="I460" s="368"/>
      <c r="J460" s="368"/>
      <c r="K460" s="368"/>
      <c r="L460" s="368"/>
      <c r="M460" s="369"/>
      <c r="N460" s="123">
        <v>991</v>
      </c>
      <c r="O460" s="168">
        <v>1</v>
      </c>
      <c r="P460" s="168">
        <v>13</v>
      </c>
      <c r="Q460" s="64" t="s">
        <v>531</v>
      </c>
      <c r="R460" s="65">
        <v>0</v>
      </c>
      <c r="S460" s="370"/>
      <c r="T460" s="371"/>
      <c r="U460" s="390">
        <v>25</v>
      </c>
      <c r="V460" s="391">
        <f>+V461</f>
        <v>0</v>
      </c>
      <c r="W460" s="246">
        <f t="shared" si="12"/>
        <v>0</v>
      </c>
    </row>
    <row r="461" spans="1:23" ht="42.75" customHeight="1" x14ac:dyDescent="0.2">
      <c r="A461" s="62"/>
      <c r="B461" s="368" t="s">
        <v>594</v>
      </c>
      <c r="C461" s="368"/>
      <c r="D461" s="368"/>
      <c r="E461" s="368"/>
      <c r="F461" s="368"/>
      <c r="G461" s="368"/>
      <c r="H461" s="368"/>
      <c r="I461" s="368"/>
      <c r="J461" s="368"/>
      <c r="K461" s="368"/>
      <c r="L461" s="368"/>
      <c r="M461" s="369"/>
      <c r="N461" s="123">
        <v>991</v>
      </c>
      <c r="O461" s="168">
        <v>1</v>
      </c>
      <c r="P461" s="168">
        <v>13</v>
      </c>
      <c r="Q461" s="64" t="s">
        <v>595</v>
      </c>
      <c r="R461" s="65">
        <v>0</v>
      </c>
      <c r="S461" s="370"/>
      <c r="T461" s="371"/>
      <c r="U461" s="390">
        <v>25</v>
      </c>
      <c r="V461" s="391">
        <f>+V462</f>
        <v>0</v>
      </c>
      <c r="W461" s="246">
        <f t="shared" si="12"/>
        <v>0</v>
      </c>
    </row>
    <row r="462" spans="1:23" ht="21.75" customHeight="1" x14ac:dyDescent="0.2">
      <c r="A462" s="62"/>
      <c r="B462" s="368" t="s">
        <v>329</v>
      </c>
      <c r="C462" s="368"/>
      <c r="D462" s="368"/>
      <c r="E462" s="368"/>
      <c r="F462" s="368"/>
      <c r="G462" s="368"/>
      <c r="H462" s="368"/>
      <c r="I462" s="368"/>
      <c r="J462" s="368"/>
      <c r="K462" s="368"/>
      <c r="L462" s="368"/>
      <c r="M462" s="369"/>
      <c r="N462" s="123">
        <v>991</v>
      </c>
      <c r="O462" s="168">
        <v>1</v>
      </c>
      <c r="P462" s="168">
        <v>13</v>
      </c>
      <c r="Q462" s="64" t="s">
        <v>595</v>
      </c>
      <c r="R462" s="65" t="s">
        <v>24</v>
      </c>
      <c r="S462" s="370"/>
      <c r="T462" s="371"/>
      <c r="U462" s="390">
        <v>25</v>
      </c>
      <c r="V462" s="391">
        <f>+V463</f>
        <v>0</v>
      </c>
      <c r="W462" s="246">
        <f t="shared" si="12"/>
        <v>0</v>
      </c>
    </row>
    <row r="463" spans="1:23" ht="21.75" customHeight="1" x14ac:dyDescent="0.2">
      <c r="A463" s="62"/>
      <c r="B463" s="368" t="s">
        <v>330</v>
      </c>
      <c r="C463" s="368"/>
      <c r="D463" s="368"/>
      <c r="E463" s="368"/>
      <c r="F463" s="368"/>
      <c r="G463" s="368"/>
      <c r="H463" s="368"/>
      <c r="I463" s="368"/>
      <c r="J463" s="368"/>
      <c r="K463" s="368"/>
      <c r="L463" s="368"/>
      <c r="M463" s="369"/>
      <c r="N463" s="123">
        <v>991</v>
      </c>
      <c r="O463" s="168">
        <v>1</v>
      </c>
      <c r="P463" s="168">
        <v>13</v>
      </c>
      <c r="Q463" s="64" t="s">
        <v>595</v>
      </c>
      <c r="R463" s="65" t="s">
        <v>26</v>
      </c>
      <c r="S463" s="370"/>
      <c r="T463" s="371"/>
      <c r="U463" s="390">
        <v>25</v>
      </c>
      <c r="V463" s="391">
        <f>+V464</f>
        <v>0</v>
      </c>
      <c r="W463" s="246">
        <f t="shared" si="12"/>
        <v>0</v>
      </c>
    </row>
    <row r="464" spans="1:23" ht="12" customHeight="1" x14ac:dyDescent="0.2">
      <c r="A464" s="62"/>
      <c r="B464" s="368" t="s">
        <v>332</v>
      </c>
      <c r="C464" s="368"/>
      <c r="D464" s="368"/>
      <c r="E464" s="368"/>
      <c r="F464" s="368"/>
      <c r="G464" s="368"/>
      <c r="H464" s="368"/>
      <c r="I464" s="368"/>
      <c r="J464" s="368"/>
      <c r="K464" s="368"/>
      <c r="L464" s="368"/>
      <c r="M464" s="369"/>
      <c r="N464" s="123">
        <v>991</v>
      </c>
      <c r="O464" s="168">
        <v>1</v>
      </c>
      <c r="P464" s="168">
        <v>13</v>
      </c>
      <c r="Q464" s="64" t="s">
        <v>595</v>
      </c>
      <c r="R464" s="65" t="s">
        <v>28</v>
      </c>
      <c r="S464" s="370"/>
      <c r="T464" s="371"/>
      <c r="U464" s="390">
        <v>25</v>
      </c>
      <c r="V464" s="391"/>
      <c r="W464" s="246">
        <f t="shared" si="12"/>
        <v>0</v>
      </c>
    </row>
    <row r="465" spans="1:23" ht="53.25" customHeight="1" x14ac:dyDescent="0.2">
      <c r="A465" s="62"/>
      <c r="B465" s="368" t="s">
        <v>532</v>
      </c>
      <c r="C465" s="368"/>
      <c r="D465" s="368"/>
      <c r="E465" s="368"/>
      <c r="F465" s="368"/>
      <c r="G465" s="368"/>
      <c r="H465" s="368"/>
      <c r="I465" s="368"/>
      <c r="J465" s="368"/>
      <c r="K465" s="368"/>
      <c r="L465" s="368"/>
      <c r="M465" s="369"/>
      <c r="N465" s="123">
        <v>991</v>
      </c>
      <c r="O465" s="168">
        <v>1</v>
      </c>
      <c r="P465" s="168">
        <v>13</v>
      </c>
      <c r="Q465" s="64" t="s">
        <v>533</v>
      </c>
      <c r="R465" s="65">
        <v>0</v>
      </c>
      <c r="S465" s="370"/>
      <c r="T465" s="371"/>
      <c r="U465" s="390">
        <v>105</v>
      </c>
      <c r="V465" s="391">
        <f>+V466</f>
        <v>0</v>
      </c>
      <c r="W465" s="246">
        <f t="shared" si="12"/>
        <v>0</v>
      </c>
    </row>
    <row r="466" spans="1:23" ht="32.25" customHeight="1" x14ac:dyDescent="0.2">
      <c r="A466" s="62"/>
      <c r="B466" s="368" t="s">
        <v>534</v>
      </c>
      <c r="C466" s="368"/>
      <c r="D466" s="368"/>
      <c r="E466" s="368"/>
      <c r="F466" s="368"/>
      <c r="G466" s="368"/>
      <c r="H466" s="368"/>
      <c r="I466" s="368"/>
      <c r="J466" s="368"/>
      <c r="K466" s="368"/>
      <c r="L466" s="368"/>
      <c r="M466" s="369"/>
      <c r="N466" s="123">
        <v>991</v>
      </c>
      <c r="O466" s="168">
        <v>1</v>
      </c>
      <c r="P466" s="168">
        <v>13</v>
      </c>
      <c r="Q466" s="64" t="s">
        <v>535</v>
      </c>
      <c r="R466" s="65">
        <v>0</v>
      </c>
      <c r="S466" s="370"/>
      <c r="T466" s="371"/>
      <c r="U466" s="390">
        <v>105</v>
      </c>
      <c r="V466" s="391">
        <f>+V467</f>
        <v>0</v>
      </c>
      <c r="W466" s="246">
        <f t="shared" si="12"/>
        <v>0</v>
      </c>
    </row>
    <row r="467" spans="1:23" ht="21.75" customHeight="1" x14ac:dyDescent="0.2">
      <c r="A467" s="62"/>
      <c r="B467" s="368" t="s">
        <v>329</v>
      </c>
      <c r="C467" s="368"/>
      <c r="D467" s="368"/>
      <c r="E467" s="368"/>
      <c r="F467" s="368"/>
      <c r="G467" s="368"/>
      <c r="H467" s="368"/>
      <c r="I467" s="368"/>
      <c r="J467" s="368"/>
      <c r="K467" s="368"/>
      <c r="L467" s="368"/>
      <c r="M467" s="369"/>
      <c r="N467" s="123">
        <v>991</v>
      </c>
      <c r="O467" s="168">
        <v>1</v>
      </c>
      <c r="P467" s="168">
        <v>13</v>
      </c>
      <c r="Q467" s="64" t="s">
        <v>535</v>
      </c>
      <c r="R467" s="65" t="s">
        <v>24</v>
      </c>
      <c r="S467" s="370"/>
      <c r="T467" s="371"/>
      <c r="U467" s="390">
        <v>105</v>
      </c>
      <c r="V467" s="391">
        <f>+V468</f>
        <v>0</v>
      </c>
      <c r="W467" s="246">
        <f t="shared" si="12"/>
        <v>0</v>
      </c>
    </row>
    <row r="468" spans="1:23" ht="21.75" customHeight="1" x14ac:dyDescent="0.2">
      <c r="A468" s="62"/>
      <c r="B468" s="368" t="s">
        <v>330</v>
      </c>
      <c r="C468" s="368"/>
      <c r="D468" s="368"/>
      <c r="E468" s="368"/>
      <c r="F468" s="368"/>
      <c r="G468" s="368"/>
      <c r="H468" s="368"/>
      <c r="I468" s="368"/>
      <c r="J468" s="368"/>
      <c r="K468" s="368"/>
      <c r="L468" s="368"/>
      <c r="M468" s="369"/>
      <c r="N468" s="123">
        <v>991</v>
      </c>
      <c r="O468" s="168">
        <v>1</v>
      </c>
      <c r="P468" s="168">
        <v>13</v>
      </c>
      <c r="Q468" s="64" t="s">
        <v>535</v>
      </c>
      <c r="R468" s="65" t="s">
        <v>26</v>
      </c>
      <c r="S468" s="370"/>
      <c r="T468" s="371"/>
      <c r="U468" s="390">
        <v>105</v>
      </c>
      <c r="V468" s="391">
        <f>+V469</f>
        <v>0</v>
      </c>
      <c r="W468" s="246">
        <f t="shared" si="12"/>
        <v>0</v>
      </c>
    </row>
    <row r="469" spans="1:23" ht="12" customHeight="1" x14ac:dyDescent="0.2">
      <c r="A469" s="62"/>
      <c r="B469" s="368" t="s">
        <v>332</v>
      </c>
      <c r="C469" s="368"/>
      <c r="D469" s="368"/>
      <c r="E469" s="368"/>
      <c r="F469" s="368"/>
      <c r="G469" s="368"/>
      <c r="H469" s="368"/>
      <c r="I469" s="368"/>
      <c r="J469" s="368"/>
      <c r="K469" s="368"/>
      <c r="L469" s="368"/>
      <c r="M469" s="369"/>
      <c r="N469" s="123">
        <v>991</v>
      </c>
      <c r="O469" s="168">
        <v>1</v>
      </c>
      <c r="P469" s="168">
        <v>13</v>
      </c>
      <c r="Q469" s="64" t="s">
        <v>535</v>
      </c>
      <c r="R469" s="65" t="s">
        <v>28</v>
      </c>
      <c r="S469" s="370"/>
      <c r="T469" s="371"/>
      <c r="U469" s="390">
        <v>105</v>
      </c>
      <c r="V469" s="391"/>
      <c r="W469" s="246">
        <f t="shared" si="12"/>
        <v>0</v>
      </c>
    </row>
    <row r="470" spans="1:23" ht="32.25" customHeight="1" x14ac:dyDescent="0.2">
      <c r="A470" s="62"/>
      <c r="B470" s="368" t="s">
        <v>313</v>
      </c>
      <c r="C470" s="368"/>
      <c r="D470" s="368"/>
      <c r="E470" s="368"/>
      <c r="F470" s="368"/>
      <c r="G470" s="368"/>
      <c r="H470" s="368"/>
      <c r="I470" s="368"/>
      <c r="J470" s="368"/>
      <c r="K470" s="368"/>
      <c r="L470" s="368"/>
      <c r="M470" s="369"/>
      <c r="N470" s="123">
        <v>991</v>
      </c>
      <c r="O470" s="168">
        <v>1</v>
      </c>
      <c r="P470" s="168">
        <v>13</v>
      </c>
      <c r="Q470" s="64" t="s">
        <v>314</v>
      </c>
      <c r="R470" s="65">
        <v>0</v>
      </c>
      <c r="S470" s="370"/>
      <c r="T470" s="371"/>
      <c r="U470" s="390">
        <v>4832.4269999999997</v>
      </c>
      <c r="V470" s="391">
        <f>+V471</f>
        <v>1315.9549299999999</v>
      </c>
      <c r="W470" s="246">
        <f t="shared" si="12"/>
        <v>27.231760148678912</v>
      </c>
    </row>
    <row r="471" spans="1:23" ht="21.75" customHeight="1" x14ac:dyDescent="0.2">
      <c r="A471" s="62"/>
      <c r="B471" s="368" t="s">
        <v>373</v>
      </c>
      <c r="C471" s="368"/>
      <c r="D471" s="368"/>
      <c r="E471" s="368"/>
      <c r="F471" s="368"/>
      <c r="G471" s="368"/>
      <c r="H471" s="368"/>
      <c r="I471" s="368"/>
      <c r="J471" s="368"/>
      <c r="K471" s="368"/>
      <c r="L471" s="368"/>
      <c r="M471" s="369"/>
      <c r="N471" s="123">
        <v>991</v>
      </c>
      <c r="O471" s="168">
        <v>1</v>
      </c>
      <c r="P471" s="168">
        <v>13</v>
      </c>
      <c r="Q471" s="64" t="s">
        <v>374</v>
      </c>
      <c r="R471" s="65">
        <v>0</v>
      </c>
      <c r="S471" s="370"/>
      <c r="T471" s="371"/>
      <c r="U471" s="390">
        <v>4832.4269999999997</v>
      </c>
      <c r="V471" s="391">
        <f>+V472</f>
        <v>1315.9549299999999</v>
      </c>
      <c r="W471" s="246">
        <f t="shared" si="12"/>
        <v>27.231760148678912</v>
      </c>
    </row>
    <row r="472" spans="1:23" ht="53.25" customHeight="1" x14ac:dyDescent="0.2">
      <c r="A472" s="62"/>
      <c r="B472" s="368" t="s">
        <v>17</v>
      </c>
      <c r="C472" s="368"/>
      <c r="D472" s="368"/>
      <c r="E472" s="368"/>
      <c r="F472" s="368"/>
      <c r="G472" s="368"/>
      <c r="H472" s="368"/>
      <c r="I472" s="368"/>
      <c r="J472" s="368"/>
      <c r="K472" s="368"/>
      <c r="L472" s="368"/>
      <c r="M472" s="369"/>
      <c r="N472" s="123">
        <v>991</v>
      </c>
      <c r="O472" s="168">
        <v>1</v>
      </c>
      <c r="P472" s="168">
        <v>13</v>
      </c>
      <c r="Q472" s="64" t="s">
        <v>374</v>
      </c>
      <c r="R472" s="65" t="s">
        <v>18</v>
      </c>
      <c r="S472" s="370"/>
      <c r="T472" s="371"/>
      <c r="U472" s="390">
        <v>4832.4269999999997</v>
      </c>
      <c r="V472" s="391">
        <f>+V473</f>
        <v>1315.9549299999999</v>
      </c>
      <c r="W472" s="246">
        <f t="shared" si="12"/>
        <v>27.231760148678912</v>
      </c>
    </row>
    <row r="473" spans="1:23" ht="21.75" customHeight="1" x14ac:dyDescent="0.2">
      <c r="A473" s="62"/>
      <c r="B473" s="368" t="s">
        <v>37</v>
      </c>
      <c r="C473" s="368"/>
      <c r="D473" s="368"/>
      <c r="E473" s="368"/>
      <c r="F473" s="368"/>
      <c r="G473" s="368"/>
      <c r="H473" s="368"/>
      <c r="I473" s="368"/>
      <c r="J473" s="368"/>
      <c r="K473" s="368"/>
      <c r="L473" s="368"/>
      <c r="M473" s="369"/>
      <c r="N473" s="123">
        <v>991</v>
      </c>
      <c r="O473" s="168">
        <v>1</v>
      </c>
      <c r="P473" s="168">
        <v>13</v>
      </c>
      <c r="Q473" s="64" t="s">
        <v>374</v>
      </c>
      <c r="R473" s="65" t="s">
        <v>38</v>
      </c>
      <c r="S473" s="370"/>
      <c r="T473" s="371"/>
      <c r="U473" s="390">
        <v>4832.4269999999997</v>
      </c>
      <c r="V473" s="391">
        <f>+V474+V475</f>
        <v>1315.9549299999999</v>
      </c>
      <c r="W473" s="246">
        <f t="shared" si="12"/>
        <v>27.231760148678912</v>
      </c>
    </row>
    <row r="474" spans="1:23" ht="21.75" customHeight="1" x14ac:dyDescent="0.2">
      <c r="A474" s="62"/>
      <c r="B474" s="368" t="s">
        <v>317</v>
      </c>
      <c r="C474" s="368"/>
      <c r="D474" s="368"/>
      <c r="E474" s="368"/>
      <c r="F474" s="368"/>
      <c r="G474" s="368"/>
      <c r="H474" s="368"/>
      <c r="I474" s="368"/>
      <c r="J474" s="368"/>
      <c r="K474" s="368"/>
      <c r="L474" s="368"/>
      <c r="M474" s="369"/>
      <c r="N474" s="123">
        <v>991</v>
      </c>
      <c r="O474" s="168">
        <v>1</v>
      </c>
      <c r="P474" s="168">
        <v>13</v>
      </c>
      <c r="Q474" s="64" t="s">
        <v>374</v>
      </c>
      <c r="R474" s="65" t="s">
        <v>39</v>
      </c>
      <c r="S474" s="370"/>
      <c r="T474" s="371"/>
      <c r="U474" s="390">
        <v>3711.5410000000002</v>
      </c>
      <c r="V474" s="391">
        <v>1011.23635</v>
      </c>
      <c r="W474" s="246">
        <f t="shared" si="12"/>
        <v>27.245727583232949</v>
      </c>
    </row>
    <row r="475" spans="1:23" ht="32.25" customHeight="1" x14ac:dyDescent="0.2">
      <c r="A475" s="62"/>
      <c r="B475" s="368" t="s">
        <v>318</v>
      </c>
      <c r="C475" s="368"/>
      <c r="D475" s="368"/>
      <c r="E475" s="368"/>
      <c r="F475" s="368"/>
      <c r="G475" s="368"/>
      <c r="H475" s="368"/>
      <c r="I475" s="368"/>
      <c r="J475" s="368"/>
      <c r="K475" s="368"/>
      <c r="L475" s="368"/>
      <c r="M475" s="369"/>
      <c r="N475" s="123">
        <v>991</v>
      </c>
      <c r="O475" s="168">
        <v>1</v>
      </c>
      <c r="P475" s="168">
        <v>13</v>
      </c>
      <c r="Q475" s="64" t="s">
        <v>374</v>
      </c>
      <c r="R475" s="65" t="s">
        <v>41</v>
      </c>
      <c r="S475" s="370"/>
      <c r="T475" s="371"/>
      <c r="U475" s="390">
        <v>1120.886</v>
      </c>
      <c r="V475" s="391">
        <v>304.71857999999997</v>
      </c>
      <c r="W475" s="246">
        <f t="shared" si="12"/>
        <v>27.185510390887206</v>
      </c>
    </row>
    <row r="476" spans="1:23" ht="32.25" customHeight="1" x14ac:dyDescent="0.2">
      <c r="A476" s="62"/>
      <c r="B476" s="368" t="s">
        <v>341</v>
      </c>
      <c r="C476" s="368"/>
      <c r="D476" s="368"/>
      <c r="E476" s="368"/>
      <c r="F476" s="368"/>
      <c r="G476" s="368"/>
      <c r="H476" s="368"/>
      <c r="I476" s="368"/>
      <c r="J476" s="368"/>
      <c r="K476" s="368"/>
      <c r="L476" s="368"/>
      <c r="M476" s="369"/>
      <c r="N476" s="123">
        <v>991</v>
      </c>
      <c r="O476" s="168">
        <v>1</v>
      </c>
      <c r="P476" s="168">
        <v>13</v>
      </c>
      <c r="Q476" s="64" t="s">
        <v>342</v>
      </c>
      <c r="R476" s="65">
        <v>0</v>
      </c>
      <c r="S476" s="370"/>
      <c r="T476" s="371"/>
      <c r="U476" s="390">
        <v>194</v>
      </c>
      <c r="V476" s="391">
        <f>+V477</f>
        <v>0</v>
      </c>
      <c r="W476" s="246">
        <f t="shared" si="12"/>
        <v>0</v>
      </c>
    </row>
    <row r="477" spans="1:23" ht="21.75" customHeight="1" x14ac:dyDescent="0.2">
      <c r="A477" s="62"/>
      <c r="B477" s="368" t="s">
        <v>596</v>
      </c>
      <c r="C477" s="368"/>
      <c r="D477" s="368"/>
      <c r="E477" s="368"/>
      <c r="F477" s="368"/>
      <c r="G477" s="368"/>
      <c r="H477" s="368"/>
      <c r="I477" s="368"/>
      <c r="J477" s="368"/>
      <c r="K477" s="368"/>
      <c r="L477" s="368"/>
      <c r="M477" s="369"/>
      <c r="N477" s="123">
        <v>991</v>
      </c>
      <c r="O477" s="168">
        <v>1</v>
      </c>
      <c r="P477" s="168">
        <v>13</v>
      </c>
      <c r="Q477" s="64" t="s">
        <v>597</v>
      </c>
      <c r="R477" s="65">
        <v>0</v>
      </c>
      <c r="S477" s="370"/>
      <c r="T477" s="371"/>
      <c r="U477" s="390">
        <v>194</v>
      </c>
      <c r="V477" s="391">
        <f>+V478</f>
        <v>0</v>
      </c>
      <c r="W477" s="246">
        <f t="shared" si="12"/>
        <v>0</v>
      </c>
    </row>
    <row r="478" spans="1:23" ht="21.75" customHeight="1" x14ac:dyDescent="0.2">
      <c r="A478" s="62"/>
      <c r="B478" s="368" t="s">
        <v>329</v>
      </c>
      <c r="C478" s="368"/>
      <c r="D478" s="368"/>
      <c r="E478" s="368"/>
      <c r="F478" s="368"/>
      <c r="G478" s="368"/>
      <c r="H478" s="368"/>
      <c r="I478" s="368"/>
      <c r="J478" s="368"/>
      <c r="K478" s="368"/>
      <c r="L478" s="368"/>
      <c r="M478" s="369"/>
      <c r="N478" s="123">
        <v>991</v>
      </c>
      <c r="O478" s="168">
        <v>1</v>
      </c>
      <c r="P478" s="168">
        <v>13</v>
      </c>
      <c r="Q478" s="64" t="s">
        <v>597</v>
      </c>
      <c r="R478" s="65" t="s">
        <v>24</v>
      </c>
      <c r="S478" s="370"/>
      <c r="T478" s="371"/>
      <c r="U478" s="390">
        <v>194</v>
      </c>
      <c r="V478" s="391">
        <f>+V479</f>
        <v>0</v>
      </c>
      <c r="W478" s="246">
        <f t="shared" si="12"/>
        <v>0</v>
      </c>
    </row>
    <row r="479" spans="1:23" ht="21.75" customHeight="1" x14ac:dyDescent="0.2">
      <c r="A479" s="62"/>
      <c r="B479" s="368" t="s">
        <v>330</v>
      </c>
      <c r="C479" s="368"/>
      <c r="D479" s="368"/>
      <c r="E479" s="368"/>
      <c r="F479" s="368"/>
      <c r="G479" s="368"/>
      <c r="H479" s="368"/>
      <c r="I479" s="368"/>
      <c r="J479" s="368"/>
      <c r="K479" s="368"/>
      <c r="L479" s="368"/>
      <c r="M479" s="369"/>
      <c r="N479" s="123">
        <v>991</v>
      </c>
      <c r="O479" s="168">
        <v>1</v>
      </c>
      <c r="P479" s="168">
        <v>13</v>
      </c>
      <c r="Q479" s="64" t="s">
        <v>597</v>
      </c>
      <c r="R479" s="65" t="s">
        <v>26</v>
      </c>
      <c r="S479" s="370"/>
      <c r="T479" s="371"/>
      <c r="U479" s="390">
        <v>194</v>
      </c>
      <c r="V479" s="391">
        <f>+V480</f>
        <v>0</v>
      </c>
      <c r="W479" s="246">
        <f t="shared" si="12"/>
        <v>0</v>
      </c>
    </row>
    <row r="480" spans="1:23" ht="12" customHeight="1" x14ac:dyDescent="0.2">
      <c r="A480" s="62"/>
      <c r="B480" s="368" t="s">
        <v>332</v>
      </c>
      <c r="C480" s="368"/>
      <c r="D480" s="368"/>
      <c r="E480" s="368"/>
      <c r="F480" s="368"/>
      <c r="G480" s="368"/>
      <c r="H480" s="368"/>
      <c r="I480" s="368"/>
      <c r="J480" s="368"/>
      <c r="K480" s="368"/>
      <c r="L480" s="368"/>
      <c r="M480" s="369"/>
      <c r="N480" s="123">
        <v>991</v>
      </c>
      <c r="O480" s="168">
        <v>1</v>
      </c>
      <c r="P480" s="168">
        <v>13</v>
      </c>
      <c r="Q480" s="64" t="s">
        <v>597</v>
      </c>
      <c r="R480" s="65" t="s">
        <v>28</v>
      </c>
      <c r="S480" s="370"/>
      <c r="T480" s="371"/>
      <c r="U480" s="390">
        <v>194</v>
      </c>
      <c r="V480" s="391"/>
      <c r="W480" s="246">
        <f t="shared" si="12"/>
        <v>0</v>
      </c>
    </row>
    <row r="481" spans="1:23" ht="32.25" customHeight="1" x14ac:dyDescent="0.2">
      <c r="A481" s="62"/>
      <c r="B481" s="368" t="s">
        <v>341</v>
      </c>
      <c r="C481" s="368"/>
      <c r="D481" s="368"/>
      <c r="E481" s="368"/>
      <c r="F481" s="368"/>
      <c r="G481" s="368"/>
      <c r="H481" s="368"/>
      <c r="I481" s="368"/>
      <c r="J481" s="368"/>
      <c r="K481" s="368"/>
      <c r="L481" s="368"/>
      <c r="M481" s="369"/>
      <c r="N481" s="123">
        <v>991</v>
      </c>
      <c r="O481" s="168">
        <v>1</v>
      </c>
      <c r="P481" s="168">
        <v>13</v>
      </c>
      <c r="Q481" s="64" t="s">
        <v>342</v>
      </c>
      <c r="R481" s="65">
        <v>0</v>
      </c>
      <c r="S481" s="370"/>
      <c r="T481" s="371"/>
      <c r="U481" s="390">
        <v>722.9</v>
      </c>
      <c r="V481" s="391">
        <f>+V482+V486</f>
        <v>180.47400000000002</v>
      </c>
      <c r="W481" s="246">
        <f t="shared" ref="W481:W544" si="13">V481/U481*100</f>
        <v>24.965278738414725</v>
      </c>
    </row>
    <row r="482" spans="1:23" ht="32.25" customHeight="1" x14ac:dyDescent="0.2">
      <c r="A482" s="62"/>
      <c r="B482" s="368" t="s">
        <v>377</v>
      </c>
      <c r="C482" s="368"/>
      <c r="D482" s="368"/>
      <c r="E482" s="368"/>
      <c r="F482" s="368"/>
      <c r="G482" s="368"/>
      <c r="H482" s="368"/>
      <c r="I482" s="368"/>
      <c r="J482" s="368"/>
      <c r="K482" s="368"/>
      <c r="L482" s="368"/>
      <c r="M482" s="369"/>
      <c r="N482" s="123">
        <v>991</v>
      </c>
      <c r="O482" s="168">
        <v>1</v>
      </c>
      <c r="P482" s="168">
        <v>13</v>
      </c>
      <c r="Q482" s="64" t="s">
        <v>378</v>
      </c>
      <c r="R482" s="65">
        <v>0</v>
      </c>
      <c r="S482" s="370"/>
      <c r="T482" s="371"/>
      <c r="U482" s="390">
        <v>1</v>
      </c>
      <c r="V482" s="391">
        <f>+V483</f>
        <v>0</v>
      </c>
      <c r="W482" s="246">
        <f t="shared" si="13"/>
        <v>0</v>
      </c>
    </row>
    <row r="483" spans="1:23" ht="21.75" customHeight="1" x14ac:dyDescent="0.2">
      <c r="A483" s="62"/>
      <c r="B483" s="368" t="s">
        <v>329</v>
      </c>
      <c r="C483" s="368"/>
      <c r="D483" s="368"/>
      <c r="E483" s="368"/>
      <c r="F483" s="368"/>
      <c r="G483" s="368"/>
      <c r="H483" s="368"/>
      <c r="I483" s="368"/>
      <c r="J483" s="368"/>
      <c r="K483" s="368"/>
      <c r="L483" s="368"/>
      <c r="M483" s="369"/>
      <c r="N483" s="123">
        <v>991</v>
      </c>
      <c r="O483" s="168">
        <v>1</v>
      </c>
      <c r="P483" s="168">
        <v>13</v>
      </c>
      <c r="Q483" s="64" t="s">
        <v>378</v>
      </c>
      <c r="R483" s="65" t="s">
        <v>24</v>
      </c>
      <c r="S483" s="370"/>
      <c r="T483" s="371"/>
      <c r="U483" s="390">
        <v>1</v>
      </c>
      <c r="V483" s="391">
        <f>+V484</f>
        <v>0</v>
      </c>
      <c r="W483" s="246">
        <f t="shared" si="13"/>
        <v>0</v>
      </c>
    </row>
    <row r="484" spans="1:23" ht="21.75" customHeight="1" x14ac:dyDescent="0.2">
      <c r="A484" s="62"/>
      <c r="B484" s="368" t="s">
        <v>330</v>
      </c>
      <c r="C484" s="368"/>
      <c r="D484" s="368"/>
      <c r="E484" s="368"/>
      <c r="F484" s="368"/>
      <c r="G484" s="368"/>
      <c r="H484" s="368"/>
      <c r="I484" s="368"/>
      <c r="J484" s="368"/>
      <c r="K484" s="368"/>
      <c r="L484" s="368"/>
      <c r="M484" s="369"/>
      <c r="N484" s="123">
        <v>991</v>
      </c>
      <c r="O484" s="168">
        <v>1</v>
      </c>
      <c r="P484" s="168">
        <v>13</v>
      </c>
      <c r="Q484" s="64" t="s">
        <v>378</v>
      </c>
      <c r="R484" s="65" t="s">
        <v>26</v>
      </c>
      <c r="S484" s="370"/>
      <c r="T484" s="371"/>
      <c r="U484" s="390">
        <v>1</v>
      </c>
      <c r="V484" s="391">
        <f>+V485</f>
        <v>0</v>
      </c>
      <c r="W484" s="246">
        <f t="shared" si="13"/>
        <v>0</v>
      </c>
    </row>
    <row r="485" spans="1:23" ht="12" customHeight="1" x14ac:dyDescent="0.2">
      <c r="A485" s="62"/>
      <c r="B485" s="368" t="s">
        <v>332</v>
      </c>
      <c r="C485" s="368"/>
      <c r="D485" s="368"/>
      <c r="E485" s="368"/>
      <c r="F485" s="368"/>
      <c r="G485" s="368"/>
      <c r="H485" s="368"/>
      <c r="I485" s="368"/>
      <c r="J485" s="368"/>
      <c r="K485" s="368"/>
      <c r="L485" s="368"/>
      <c r="M485" s="369"/>
      <c r="N485" s="123">
        <v>991</v>
      </c>
      <c r="O485" s="168">
        <v>1</v>
      </c>
      <c r="P485" s="168">
        <v>13</v>
      </c>
      <c r="Q485" s="64" t="s">
        <v>378</v>
      </c>
      <c r="R485" s="65" t="s">
        <v>28</v>
      </c>
      <c r="S485" s="370"/>
      <c r="T485" s="371"/>
      <c r="U485" s="390">
        <v>1</v>
      </c>
      <c r="V485" s="391"/>
      <c r="W485" s="246">
        <f t="shared" si="13"/>
        <v>0</v>
      </c>
    </row>
    <row r="486" spans="1:23" ht="32.25" customHeight="1" x14ac:dyDescent="0.2">
      <c r="A486" s="62"/>
      <c r="B486" s="368" t="s">
        <v>379</v>
      </c>
      <c r="C486" s="368"/>
      <c r="D486" s="368"/>
      <c r="E486" s="368"/>
      <c r="F486" s="368"/>
      <c r="G486" s="368"/>
      <c r="H486" s="368"/>
      <c r="I486" s="368"/>
      <c r="J486" s="368"/>
      <c r="K486" s="368"/>
      <c r="L486" s="368"/>
      <c r="M486" s="369"/>
      <c r="N486" s="123">
        <v>991</v>
      </c>
      <c r="O486" s="168">
        <v>1</v>
      </c>
      <c r="P486" s="168">
        <v>13</v>
      </c>
      <c r="Q486" s="64" t="s">
        <v>380</v>
      </c>
      <c r="R486" s="65">
        <v>0</v>
      </c>
      <c r="S486" s="370"/>
      <c r="T486" s="371"/>
      <c r="U486" s="390">
        <v>721.9</v>
      </c>
      <c r="V486" s="391">
        <f>+V487+V491</f>
        <v>180.47400000000002</v>
      </c>
      <c r="W486" s="246">
        <f t="shared" si="13"/>
        <v>24.999861476658818</v>
      </c>
    </row>
    <row r="487" spans="1:23" ht="53.25" customHeight="1" x14ac:dyDescent="0.2">
      <c r="A487" s="62"/>
      <c r="B487" s="368" t="s">
        <v>17</v>
      </c>
      <c r="C487" s="368"/>
      <c r="D487" s="368"/>
      <c r="E487" s="368"/>
      <c r="F487" s="368"/>
      <c r="G487" s="368"/>
      <c r="H487" s="368"/>
      <c r="I487" s="368"/>
      <c r="J487" s="368"/>
      <c r="K487" s="368"/>
      <c r="L487" s="368"/>
      <c r="M487" s="369"/>
      <c r="N487" s="123">
        <v>991</v>
      </c>
      <c r="O487" s="168">
        <v>1</v>
      </c>
      <c r="P487" s="168">
        <v>13</v>
      </c>
      <c r="Q487" s="64" t="s">
        <v>380</v>
      </c>
      <c r="R487" s="65" t="s">
        <v>18</v>
      </c>
      <c r="S487" s="370"/>
      <c r="T487" s="371"/>
      <c r="U487" s="390">
        <v>497.59899999999999</v>
      </c>
      <c r="V487" s="391">
        <f>+V488</f>
        <v>180.47400000000002</v>
      </c>
      <c r="W487" s="246">
        <f t="shared" si="13"/>
        <v>36.268963563029672</v>
      </c>
    </row>
    <row r="488" spans="1:23" ht="21.75" customHeight="1" x14ac:dyDescent="0.2">
      <c r="A488" s="62"/>
      <c r="B488" s="368" t="s">
        <v>37</v>
      </c>
      <c r="C488" s="368"/>
      <c r="D488" s="368"/>
      <c r="E488" s="368"/>
      <c r="F488" s="368"/>
      <c r="G488" s="368"/>
      <c r="H488" s="368"/>
      <c r="I488" s="368"/>
      <c r="J488" s="368"/>
      <c r="K488" s="368"/>
      <c r="L488" s="368"/>
      <c r="M488" s="369"/>
      <c r="N488" s="123">
        <v>991</v>
      </c>
      <c r="O488" s="168">
        <v>1</v>
      </c>
      <c r="P488" s="168">
        <v>13</v>
      </c>
      <c r="Q488" s="64" t="s">
        <v>380</v>
      </c>
      <c r="R488" s="65" t="s">
        <v>38</v>
      </c>
      <c r="S488" s="370"/>
      <c r="T488" s="371"/>
      <c r="U488" s="390">
        <v>497.59899999999999</v>
      </c>
      <c r="V488" s="391">
        <f>+V489+V490</f>
        <v>180.47400000000002</v>
      </c>
      <c r="W488" s="246">
        <f t="shared" si="13"/>
        <v>36.268963563029672</v>
      </c>
    </row>
    <row r="489" spans="1:23" ht="21.75" customHeight="1" x14ac:dyDescent="0.2">
      <c r="A489" s="62"/>
      <c r="B489" s="368" t="s">
        <v>317</v>
      </c>
      <c r="C489" s="368"/>
      <c r="D489" s="368"/>
      <c r="E489" s="368"/>
      <c r="F489" s="368"/>
      <c r="G489" s="368"/>
      <c r="H489" s="368"/>
      <c r="I489" s="368"/>
      <c r="J489" s="368"/>
      <c r="K489" s="368"/>
      <c r="L489" s="368"/>
      <c r="M489" s="369"/>
      <c r="N489" s="123">
        <v>991</v>
      </c>
      <c r="O489" s="168">
        <v>1</v>
      </c>
      <c r="P489" s="168">
        <v>13</v>
      </c>
      <c r="Q489" s="64" t="s">
        <v>380</v>
      </c>
      <c r="R489" s="65" t="s">
        <v>39</v>
      </c>
      <c r="S489" s="370"/>
      <c r="T489" s="371"/>
      <c r="U489" s="390">
        <v>382.18</v>
      </c>
      <c r="V489" s="391">
        <v>163.81942000000001</v>
      </c>
      <c r="W489" s="246">
        <f t="shared" si="13"/>
        <v>42.864467005076143</v>
      </c>
    </row>
    <row r="490" spans="1:23" ht="32.25" customHeight="1" x14ac:dyDescent="0.2">
      <c r="A490" s="62"/>
      <c r="B490" s="368" t="s">
        <v>318</v>
      </c>
      <c r="C490" s="368"/>
      <c r="D490" s="368"/>
      <c r="E490" s="368"/>
      <c r="F490" s="368"/>
      <c r="G490" s="368"/>
      <c r="H490" s="368"/>
      <c r="I490" s="368"/>
      <c r="J490" s="368"/>
      <c r="K490" s="368"/>
      <c r="L490" s="368"/>
      <c r="M490" s="369"/>
      <c r="N490" s="123">
        <v>991</v>
      </c>
      <c r="O490" s="168">
        <v>1</v>
      </c>
      <c r="P490" s="168">
        <v>13</v>
      </c>
      <c r="Q490" s="64" t="s">
        <v>380</v>
      </c>
      <c r="R490" s="65" t="s">
        <v>41</v>
      </c>
      <c r="S490" s="370"/>
      <c r="T490" s="371"/>
      <c r="U490" s="390">
        <v>115.419</v>
      </c>
      <c r="V490" s="391">
        <v>16.654579999999999</v>
      </c>
      <c r="W490" s="246">
        <f t="shared" si="13"/>
        <v>14.42966929188435</v>
      </c>
    </row>
    <row r="491" spans="1:23" ht="21.75" customHeight="1" x14ac:dyDescent="0.2">
      <c r="A491" s="62"/>
      <c r="B491" s="368" t="s">
        <v>329</v>
      </c>
      <c r="C491" s="368"/>
      <c r="D491" s="368"/>
      <c r="E491" s="368"/>
      <c r="F491" s="368"/>
      <c r="G491" s="368"/>
      <c r="H491" s="368"/>
      <c r="I491" s="368"/>
      <c r="J491" s="368"/>
      <c r="K491" s="368"/>
      <c r="L491" s="368"/>
      <c r="M491" s="369"/>
      <c r="N491" s="123">
        <v>991</v>
      </c>
      <c r="O491" s="168">
        <v>1</v>
      </c>
      <c r="P491" s="168">
        <v>13</v>
      </c>
      <c r="Q491" s="64" t="s">
        <v>380</v>
      </c>
      <c r="R491" s="65" t="s">
        <v>24</v>
      </c>
      <c r="S491" s="370"/>
      <c r="T491" s="371"/>
      <c r="U491" s="390">
        <v>224.30099999999999</v>
      </c>
      <c r="V491" s="391">
        <f>+V492</f>
        <v>0</v>
      </c>
      <c r="W491" s="246">
        <f t="shared" si="13"/>
        <v>0</v>
      </c>
    </row>
    <row r="492" spans="1:23" ht="21.75" customHeight="1" x14ac:dyDescent="0.2">
      <c r="A492" s="62"/>
      <c r="B492" s="368" t="s">
        <v>330</v>
      </c>
      <c r="C492" s="368"/>
      <c r="D492" s="368"/>
      <c r="E492" s="368"/>
      <c r="F492" s="368"/>
      <c r="G492" s="368"/>
      <c r="H492" s="368"/>
      <c r="I492" s="368"/>
      <c r="J492" s="368"/>
      <c r="K492" s="368"/>
      <c r="L492" s="368"/>
      <c r="M492" s="369"/>
      <c r="N492" s="123">
        <v>991</v>
      </c>
      <c r="O492" s="168">
        <v>1</v>
      </c>
      <c r="P492" s="168">
        <v>13</v>
      </c>
      <c r="Q492" s="64" t="s">
        <v>380</v>
      </c>
      <c r="R492" s="65" t="s">
        <v>26</v>
      </c>
      <c r="S492" s="370"/>
      <c r="T492" s="371"/>
      <c r="U492" s="390">
        <v>224.30099999999999</v>
      </c>
      <c r="V492" s="391">
        <f>+V493</f>
        <v>0</v>
      </c>
      <c r="W492" s="246">
        <f t="shared" si="13"/>
        <v>0</v>
      </c>
    </row>
    <row r="493" spans="1:23" ht="12" customHeight="1" x14ac:dyDescent="0.2">
      <c r="A493" s="62"/>
      <c r="B493" s="368" t="s">
        <v>332</v>
      </c>
      <c r="C493" s="368"/>
      <c r="D493" s="368"/>
      <c r="E493" s="368"/>
      <c r="F493" s="368"/>
      <c r="G493" s="368"/>
      <c r="H493" s="368"/>
      <c r="I493" s="368"/>
      <c r="J493" s="368"/>
      <c r="K493" s="368"/>
      <c r="L493" s="368"/>
      <c r="M493" s="369"/>
      <c r="N493" s="123">
        <v>991</v>
      </c>
      <c r="O493" s="168">
        <v>1</v>
      </c>
      <c r="P493" s="168">
        <v>13</v>
      </c>
      <c r="Q493" s="64" t="s">
        <v>380</v>
      </c>
      <c r="R493" s="65" t="s">
        <v>28</v>
      </c>
      <c r="S493" s="370"/>
      <c r="T493" s="371"/>
      <c r="U493" s="390">
        <v>224.30099999999999</v>
      </c>
      <c r="V493" s="391"/>
      <c r="W493" s="246">
        <f t="shared" si="13"/>
        <v>0</v>
      </c>
    </row>
    <row r="494" spans="1:23" ht="12" customHeight="1" x14ac:dyDescent="0.2">
      <c r="A494" s="62"/>
      <c r="B494" s="368" t="s">
        <v>381</v>
      </c>
      <c r="C494" s="368"/>
      <c r="D494" s="368"/>
      <c r="E494" s="368"/>
      <c r="F494" s="368"/>
      <c r="G494" s="368"/>
      <c r="H494" s="368"/>
      <c r="I494" s="368"/>
      <c r="J494" s="368"/>
      <c r="K494" s="368"/>
      <c r="L494" s="368"/>
      <c r="M494" s="369"/>
      <c r="N494" s="123">
        <v>991</v>
      </c>
      <c r="O494" s="168">
        <v>2</v>
      </c>
      <c r="P494" s="168">
        <v>0</v>
      </c>
      <c r="Q494" s="64">
        <v>0</v>
      </c>
      <c r="R494" s="65">
        <v>0</v>
      </c>
      <c r="S494" s="370"/>
      <c r="T494" s="371"/>
      <c r="U494" s="390">
        <v>457</v>
      </c>
      <c r="V494" s="391">
        <f>+V495</f>
        <v>103.15260000000001</v>
      </c>
      <c r="W494" s="246">
        <f t="shared" si="13"/>
        <v>22.571684901531729</v>
      </c>
    </row>
    <row r="495" spans="1:23" ht="12" customHeight="1" x14ac:dyDescent="0.2">
      <c r="A495" s="62"/>
      <c r="B495" s="368" t="s">
        <v>89</v>
      </c>
      <c r="C495" s="368"/>
      <c r="D495" s="368"/>
      <c r="E495" s="368"/>
      <c r="F495" s="368"/>
      <c r="G495" s="368"/>
      <c r="H495" s="368"/>
      <c r="I495" s="368"/>
      <c r="J495" s="368"/>
      <c r="K495" s="368"/>
      <c r="L495" s="368"/>
      <c r="M495" s="369"/>
      <c r="N495" s="123">
        <v>991</v>
      </c>
      <c r="O495" s="168">
        <v>2</v>
      </c>
      <c r="P495" s="168">
        <v>3</v>
      </c>
      <c r="Q495" s="64">
        <v>0</v>
      </c>
      <c r="R495" s="65">
        <v>0</v>
      </c>
      <c r="S495" s="370"/>
      <c r="T495" s="371"/>
      <c r="U495" s="390">
        <v>457</v>
      </c>
      <c r="V495" s="391">
        <f>+V496</f>
        <v>103.15260000000001</v>
      </c>
      <c r="W495" s="246">
        <f t="shared" si="13"/>
        <v>22.571684901531729</v>
      </c>
    </row>
    <row r="496" spans="1:23" ht="32.25" customHeight="1" x14ac:dyDescent="0.2">
      <c r="A496" s="62"/>
      <c r="B496" s="368" t="s">
        <v>341</v>
      </c>
      <c r="C496" s="368"/>
      <c r="D496" s="368"/>
      <c r="E496" s="368"/>
      <c r="F496" s="368"/>
      <c r="G496" s="368"/>
      <c r="H496" s="368"/>
      <c r="I496" s="368"/>
      <c r="J496" s="368"/>
      <c r="K496" s="368"/>
      <c r="L496" s="368"/>
      <c r="M496" s="369"/>
      <c r="N496" s="123">
        <v>991</v>
      </c>
      <c r="O496" s="168">
        <v>2</v>
      </c>
      <c r="P496" s="168">
        <v>3</v>
      </c>
      <c r="Q496" s="64" t="s">
        <v>342</v>
      </c>
      <c r="R496" s="65">
        <v>0</v>
      </c>
      <c r="S496" s="370"/>
      <c r="T496" s="371"/>
      <c r="U496" s="390">
        <v>457</v>
      </c>
      <c r="V496" s="391">
        <f>+V497</f>
        <v>103.15260000000001</v>
      </c>
      <c r="W496" s="246">
        <f t="shared" si="13"/>
        <v>22.571684901531729</v>
      </c>
    </row>
    <row r="497" spans="1:23" ht="32.25" customHeight="1" x14ac:dyDescent="0.2">
      <c r="A497" s="62"/>
      <c r="B497" s="368" t="s">
        <v>382</v>
      </c>
      <c r="C497" s="368"/>
      <c r="D497" s="368"/>
      <c r="E497" s="368"/>
      <c r="F497" s="368"/>
      <c r="G497" s="368"/>
      <c r="H497" s="368"/>
      <c r="I497" s="368"/>
      <c r="J497" s="368"/>
      <c r="K497" s="368"/>
      <c r="L497" s="368"/>
      <c r="M497" s="369"/>
      <c r="N497" s="123">
        <v>991</v>
      </c>
      <c r="O497" s="168">
        <v>2</v>
      </c>
      <c r="P497" s="168">
        <v>3</v>
      </c>
      <c r="Q497" s="64" t="s">
        <v>383</v>
      </c>
      <c r="R497" s="65">
        <v>0</v>
      </c>
      <c r="S497" s="370"/>
      <c r="T497" s="371"/>
      <c r="U497" s="390">
        <v>457</v>
      </c>
      <c r="V497" s="391">
        <f>+V498+V502</f>
        <v>103.15260000000001</v>
      </c>
      <c r="W497" s="246">
        <f t="shared" si="13"/>
        <v>22.571684901531729</v>
      </c>
    </row>
    <row r="498" spans="1:23" ht="53.25" customHeight="1" x14ac:dyDescent="0.2">
      <c r="A498" s="62"/>
      <c r="B498" s="368" t="s">
        <v>17</v>
      </c>
      <c r="C498" s="368"/>
      <c r="D498" s="368"/>
      <c r="E498" s="368"/>
      <c r="F498" s="368"/>
      <c r="G498" s="368"/>
      <c r="H498" s="368"/>
      <c r="I498" s="368"/>
      <c r="J498" s="368"/>
      <c r="K498" s="368"/>
      <c r="L498" s="368"/>
      <c r="M498" s="369"/>
      <c r="N498" s="123">
        <v>991</v>
      </c>
      <c r="O498" s="168">
        <v>2</v>
      </c>
      <c r="P498" s="168">
        <v>3</v>
      </c>
      <c r="Q498" s="64" t="s">
        <v>383</v>
      </c>
      <c r="R498" s="65" t="s">
        <v>18</v>
      </c>
      <c r="S498" s="370"/>
      <c r="T498" s="371"/>
      <c r="U498" s="390">
        <v>386.57</v>
      </c>
      <c r="V498" s="391">
        <f>+V499</f>
        <v>103.15260000000001</v>
      </c>
      <c r="W498" s="246">
        <f t="shared" si="13"/>
        <v>26.684067568616292</v>
      </c>
    </row>
    <row r="499" spans="1:23" ht="12" customHeight="1" x14ac:dyDescent="0.2">
      <c r="A499" s="62"/>
      <c r="B499" s="368" t="s">
        <v>19</v>
      </c>
      <c r="C499" s="368"/>
      <c r="D499" s="368"/>
      <c r="E499" s="368"/>
      <c r="F499" s="368"/>
      <c r="G499" s="368"/>
      <c r="H499" s="368"/>
      <c r="I499" s="368"/>
      <c r="J499" s="368"/>
      <c r="K499" s="368"/>
      <c r="L499" s="368"/>
      <c r="M499" s="369"/>
      <c r="N499" s="123">
        <v>991</v>
      </c>
      <c r="O499" s="168">
        <v>2</v>
      </c>
      <c r="P499" s="168">
        <v>3</v>
      </c>
      <c r="Q499" s="64" t="s">
        <v>383</v>
      </c>
      <c r="R499" s="65" t="s">
        <v>20</v>
      </c>
      <c r="S499" s="370"/>
      <c r="T499" s="371"/>
      <c r="U499" s="390">
        <v>386.57</v>
      </c>
      <c r="V499" s="391">
        <f>+V500+V501</f>
        <v>103.15260000000001</v>
      </c>
      <c r="W499" s="246">
        <f t="shared" si="13"/>
        <v>26.684067568616292</v>
      </c>
    </row>
    <row r="500" spans="1:23" ht="12" customHeight="1" x14ac:dyDescent="0.2">
      <c r="A500" s="62"/>
      <c r="B500" s="368" t="s">
        <v>384</v>
      </c>
      <c r="C500" s="368"/>
      <c r="D500" s="368"/>
      <c r="E500" s="368"/>
      <c r="F500" s="368"/>
      <c r="G500" s="368"/>
      <c r="H500" s="368"/>
      <c r="I500" s="368"/>
      <c r="J500" s="368"/>
      <c r="K500" s="368"/>
      <c r="L500" s="368"/>
      <c r="M500" s="369"/>
      <c r="N500" s="123">
        <v>991</v>
      </c>
      <c r="O500" s="168">
        <v>2</v>
      </c>
      <c r="P500" s="168">
        <v>3</v>
      </c>
      <c r="Q500" s="64" t="s">
        <v>383</v>
      </c>
      <c r="R500" s="65" t="s">
        <v>21</v>
      </c>
      <c r="S500" s="370"/>
      <c r="T500" s="371"/>
      <c r="U500" s="390">
        <v>296.90499999999997</v>
      </c>
      <c r="V500" s="391">
        <v>79.22627</v>
      </c>
      <c r="W500" s="246">
        <f t="shared" si="13"/>
        <v>26.684047085768174</v>
      </c>
    </row>
    <row r="501" spans="1:23" ht="32.25" customHeight="1" x14ac:dyDescent="0.2">
      <c r="A501" s="62"/>
      <c r="B501" s="368" t="s">
        <v>386</v>
      </c>
      <c r="C501" s="368"/>
      <c r="D501" s="368"/>
      <c r="E501" s="368"/>
      <c r="F501" s="368"/>
      <c r="G501" s="368"/>
      <c r="H501" s="368"/>
      <c r="I501" s="368"/>
      <c r="J501" s="368"/>
      <c r="K501" s="368"/>
      <c r="L501" s="368"/>
      <c r="M501" s="369"/>
      <c r="N501" s="123">
        <v>991</v>
      </c>
      <c r="O501" s="168">
        <v>2</v>
      </c>
      <c r="P501" s="168">
        <v>3</v>
      </c>
      <c r="Q501" s="64" t="s">
        <v>383</v>
      </c>
      <c r="R501" s="65" t="s">
        <v>23</v>
      </c>
      <c r="S501" s="370"/>
      <c r="T501" s="371"/>
      <c r="U501" s="390">
        <v>89.665000000000006</v>
      </c>
      <c r="V501" s="391">
        <v>23.92633</v>
      </c>
      <c r="W501" s="246">
        <f t="shared" si="13"/>
        <v>26.684135392851164</v>
      </c>
    </row>
    <row r="502" spans="1:23" ht="21.75" customHeight="1" x14ac:dyDescent="0.2">
      <c r="A502" s="62"/>
      <c r="B502" s="368" t="s">
        <v>329</v>
      </c>
      <c r="C502" s="368"/>
      <c r="D502" s="368"/>
      <c r="E502" s="368"/>
      <c r="F502" s="368"/>
      <c r="G502" s="368"/>
      <c r="H502" s="368"/>
      <c r="I502" s="368"/>
      <c r="J502" s="368"/>
      <c r="K502" s="368"/>
      <c r="L502" s="368"/>
      <c r="M502" s="369"/>
      <c r="N502" s="123">
        <v>991</v>
      </c>
      <c r="O502" s="168">
        <v>2</v>
      </c>
      <c r="P502" s="168">
        <v>3</v>
      </c>
      <c r="Q502" s="64" t="s">
        <v>383</v>
      </c>
      <c r="R502" s="65" t="s">
        <v>24</v>
      </c>
      <c r="S502" s="370"/>
      <c r="T502" s="371"/>
      <c r="U502" s="390">
        <v>70.430000000000007</v>
      </c>
      <c r="V502" s="391">
        <f>+V503</f>
        <v>0</v>
      </c>
      <c r="W502" s="246">
        <f t="shared" si="13"/>
        <v>0</v>
      </c>
    </row>
    <row r="503" spans="1:23" ht="21.75" customHeight="1" x14ac:dyDescent="0.2">
      <c r="A503" s="62"/>
      <c r="B503" s="368" t="s">
        <v>330</v>
      </c>
      <c r="C503" s="368"/>
      <c r="D503" s="368"/>
      <c r="E503" s="368"/>
      <c r="F503" s="368"/>
      <c r="G503" s="368"/>
      <c r="H503" s="368"/>
      <c r="I503" s="368"/>
      <c r="J503" s="368"/>
      <c r="K503" s="368"/>
      <c r="L503" s="368"/>
      <c r="M503" s="369"/>
      <c r="N503" s="123">
        <v>991</v>
      </c>
      <c r="O503" s="168">
        <v>2</v>
      </c>
      <c r="P503" s="168">
        <v>3</v>
      </c>
      <c r="Q503" s="64" t="s">
        <v>383</v>
      </c>
      <c r="R503" s="65" t="s">
        <v>26</v>
      </c>
      <c r="S503" s="370"/>
      <c r="T503" s="371"/>
      <c r="U503" s="390">
        <v>70.430000000000007</v>
      </c>
      <c r="V503" s="391">
        <f>+V504</f>
        <v>0</v>
      </c>
      <c r="W503" s="246">
        <f t="shared" si="13"/>
        <v>0</v>
      </c>
    </row>
    <row r="504" spans="1:23" ht="12" customHeight="1" x14ac:dyDescent="0.2">
      <c r="A504" s="62"/>
      <c r="B504" s="368" t="s">
        <v>332</v>
      </c>
      <c r="C504" s="368"/>
      <c r="D504" s="368"/>
      <c r="E504" s="368"/>
      <c r="F504" s="368"/>
      <c r="G504" s="368"/>
      <c r="H504" s="368"/>
      <c r="I504" s="368"/>
      <c r="J504" s="368"/>
      <c r="K504" s="368"/>
      <c r="L504" s="368"/>
      <c r="M504" s="369"/>
      <c r="N504" s="123">
        <v>991</v>
      </c>
      <c r="O504" s="168">
        <v>2</v>
      </c>
      <c r="P504" s="168">
        <v>3</v>
      </c>
      <c r="Q504" s="64" t="s">
        <v>383</v>
      </c>
      <c r="R504" s="65" t="s">
        <v>28</v>
      </c>
      <c r="S504" s="370"/>
      <c r="T504" s="371"/>
      <c r="U504" s="390">
        <v>70.430000000000007</v>
      </c>
      <c r="V504" s="391"/>
      <c r="W504" s="246">
        <f t="shared" si="13"/>
        <v>0</v>
      </c>
    </row>
    <row r="505" spans="1:23" ht="21.75" customHeight="1" x14ac:dyDescent="0.2">
      <c r="A505" s="62"/>
      <c r="B505" s="368" t="s">
        <v>387</v>
      </c>
      <c r="C505" s="368"/>
      <c r="D505" s="368"/>
      <c r="E505" s="368"/>
      <c r="F505" s="368"/>
      <c r="G505" s="368"/>
      <c r="H505" s="368"/>
      <c r="I505" s="368"/>
      <c r="J505" s="368"/>
      <c r="K505" s="368"/>
      <c r="L505" s="368"/>
      <c r="M505" s="369"/>
      <c r="N505" s="123">
        <v>991</v>
      </c>
      <c r="O505" s="168">
        <v>3</v>
      </c>
      <c r="P505" s="168">
        <v>0</v>
      </c>
      <c r="Q505" s="64">
        <v>0</v>
      </c>
      <c r="R505" s="65">
        <v>0</v>
      </c>
      <c r="S505" s="370"/>
      <c r="T505" s="371"/>
      <c r="U505" s="390">
        <v>1777.4490000000001</v>
      </c>
      <c r="V505" s="391">
        <f>+V506</f>
        <v>424.68074999999999</v>
      </c>
      <c r="W505" s="246">
        <f t="shared" si="13"/>
        <v>23.892710845712028</v>
      </c>
    </row>
    <row r="506" spans="1:23" ht="32.25" customHeight="1" x14ac:dyDescent="0.2">
      <c r="A506" s="62"/>
      <c r="B506" s="368" t="s">
        <v>388</v>
      </c>
      <c r="C506" s="368"/>
      <c r="D506" s="368"/>
      <c r="E506" s="368"/>
      <c r="F506" s="368"/>
      <c r="G506" s="368"/>
      <c r="H506" s="368"/>
      <c r="I506" s="368"/>
      <c r="J506" s="368"/>
      <c r="K506" s="368"/>
      <c r="L506" s="368"/>
      <c r="M506" s="369"/>
      <c r="N506" s="123">
        <v>991</v>
      </c>
      <c r="O506" s="168">
        <v>3</v>
      </c>
      <c r="P506" s="168">
        <v>9</v>
      </c>
      <c r="Q506" s="64">
        <v>0</v>
      </c>
      <c r="R506" s="65">
        <v>0</v>
      </c>
      <c r="S506" s="370"/>
      <c r="T506" s="371"/>
      <c r="U506" s="390">
        <v>1777.4490000000001</v>
      </c>
      <c r="V506" s="391">
        <f>+V507</f>
        <v>424.68074999999999</v>
      </c>
      <c r="W506" s="246">
        <f t="shared" si="13"/>
        <v>23.892710845712028</v>
      </c>
    </row>
    <row r="507" spans="1:23" ht="21.75" customHeight="1" x14ac:dyDescent="0.2">
      <c r="A507" s="62"/>
      <c r="B507" s="368" t="s">
        <v>389</v>
      </c>
      <c r="C507" s="368"/>
      <c r="D507" s="368"/>
      <c r="E507" s="368"/>
      <c r="F507" s="368"/>
      <c r="G507" s="368"/>
      <c r="H507" s="368"/>
      <c r="I507" s="368"/>
      <c r="J507" s="368"/>
      <c r="K507" s="368"/>
      <c r="L507" s="368"/>
      <c r="M507" s="369"/>
      <c r="N507" s="123">
        <v>991</v>
      </c>
      <c r="O507" s="168">
        <v>3</v>
      </c>
      <c r="P507" s="168">
        <v>9</v>
      </c>
      <c r="Q507" s="64" t="s">
        <v>390</v>
      </c>
      <c r="R507" s="65">
        <v>0</v>
      </c>
      <c r="S507" s="370"/>
      <c r="T507" s="371"/>
      <c r="U507" s="390">
        <v>1777.4490000000001</v>
      </c>
      <c r="V507" s="391">
        <f>+V508+V513</f>
        <v>424.68074999999999</v>
      </c>
      <c r="W507" s="246">
        <f t="shared" si="13"/>
        <v>23.892710845712028</v>
      </c>
    </row>
    <row r="508" spans="1:23" ht="12" customHeight="1" x14ac:dyDescent="0.2">
      <c r="A508" s="62"/>
      <c r="B508" s="368" t="s">
        <v>391</v>
      </c>
      <c r="C508" s="368"/>
      <c r="D508" s="368"/>
      <c r="E508" s="368"/>
      <c r="F508" s="368"/>
      <c r="G508" s="368"/>
      <c r="H508" s="368"/>
      <c r="I508" s="368"/>
      <c r="J508" s="368"/>
      <c r="K508" s="368"/>
      <c r="L508" s="368"/>
      <c r="M508" s="369"/>
      <c r="N508" s="123">
        <v>991</v>
      </c>
      <c r="O508" s="168">
        <v>3</v>
      </c>
      <c r="P508" s="168">
        <v>9</v>
      </c>
      <c r="Q508" s="64" t="s">
        <v>392</v>
      </c>
      <c r="R508" s="65">
        <v>0</v>
      </c>
      <c r="S508" s="370"/>
      <c r="T508" s="371"/>
      <c r="U508" s="390">
        <v>1612.4490000000001</v>
      </c>
      <c r="V508" s="391">
        <f>+V509</f>
        <v>414.83114999999998</v>
      </c>
      <c r="W508" s="246">
        <f t="shared" si="13"/>
        <v>25.726776474790832</v>
      </c>
    </row>
    <row r="509" spans="1:23" ht="53.25" customHeight="1" x14ac:dyDescent="0.2">
      <c r="A509" s="62"/>
      <c r="B509" s="368" t="s">
        <v>17</v>
      </c>
      <c r="C509" s="368"/>
      <c r="D509" s="368"/>
      <c r="E509" s="368"/>
      <c r="F509" s="368"/>
      <c r="G509" s="368"/>
      <c r="H509" s="368"/>
      <c r="I509" s="368"/>
      <c r="J509" s="368"/>
      <c r="K509" s="368"/>
      <c r="L509" s="368"/>
      <c r="M509" s="369"/>
      <c r="N509" s="123">
        <v>991</v>
      </c>
      <c r="O509" s="168">
        <v>3</v>
      </c>
      <c r="P509" s="168">
        <v>9</v>
      </c>
      <c r="Q509" s="64" t="s">
        <v>392</v>
      </c>
      <c r="R509" s="65" t="s">
        <v>18</v>
      </c>
      <c r="S509" s="370"/>
      <c r="T509" s="371"/>
      <c r="U509" s="390">
        <v>1612.4490000000001</v>
      </c>
      <c r="V509" s="391">
        <f>+V510</f>
        <v>414.83114999999998</v>
      </c>
      <c r="W509" s="246">
        <f t="shared" si="13"/>
        <v>25.726776474790832</v>
      </c>
    </row>
    <row r="510" spans="1:23" ht="12" customHeight="1" x14ac:dyDescent="0.2">
      <c r="A510" s="62"/>
      <c r="B510" s="368" t="s">
        <v>19</v>
      </c>
      <c r="C510" s="368"/>
      <c r="D510" s="368"/>
      <c r="E510" s="368"/>
      <c r="F510" s="368"/>
      <c r="G510" s="368"/>
      <c r="H510" s="368"/>
      <c r="I510" s="368"/>
      <c r="J510" s="368"/>
      <c r="K510" s="368"/>
      <c r="L510" s="368"/>
      <c r="M510" s="369"/>
      <c r="N510" s="123">
        <v>991</v>
      </c>
      <c r="O510" s="168">
        <v>3</v>
      </c>
      <c r="P510" s="168">
        <v>9</v>
      </c>
      <c r="Q510" s="64" t="s">
        <v>392</v>
      </c>
      <c r="R510" s="65" t="s">
        <v>20</v>
      </c>
      <c r="S510" s="370"/>
      <c r="T510" s="371"/>
      <c r="U510" s="390">
        <v>1612.4490000000001</v>
      </c>
      <c r="V510" s="391">
        <f>+V511+V512</f>
        <v>414.83114999999998</v>
      </c>
      <c r="W510" s="246">
        <f t="shared" si="13"/>
        <v>25.726776474790832</v>
      </c>
    </row>
    <row r="511" spans="1:23" ht="12" customHeight="1" x14ac:dyDescent="0.2">
      <c r="A511" s="62"/>
      <c r="B511" s="368" t="s">
        <v>384</v>
      </c>
      <c r="C511" s="368"/>
      <c r="D511" s="368"/>
      <c r="E511" s="368"/>
      <c r="F511" s="368"/>
      <c r="G511" s="368"/>
      <c r="H511" s="368"/>
      <c r="I511" s="368"/>
      <c r="J511" s="368"/>
      <c r="K511" s="368"/>
      <c r="L511" s="368"/>
      <c r="M511" s="369"/>
      <c r="N511" s="123">
        <v>991</v>
      </c>
      <c r="O511" s="168">
        <v>3</v>
      </c>
      <c r="P511" s="168">
        <v>9</v>
      </c>
      <c r="Q511" s="64" t="s">
        <v>392</v>
      </c>
      <c r="R511" s="65" t="s">
        <v>21</v>
      </c>
      <c r="S511" s="370"/>
      <c r="T511" s="371"/>
      <c r="U511" s="390">
        <v>1238.44</v>
      </c>
      <c r="V511" s="391">
        <v>319.02960999999999</v>
      </c>
      <c r="W511" s="246">
        <f t="shared" si="13"/>
        <v>25.760602855204933</v>
      </c>
    </row>
    <row r="512" spans="1:23" ht="32.25" customHeight="1" x14ac:dyDescent="0.2">
      <c r="A512" s="62"/>
      <c r="B512" s="368" t="s">
        <v>386</v>
      </c>
      <c r="C512" s="368"/>
      <c r="D512" s="368"/>
      <c r="E512" s="368"/>
      <c r="F512" s="368"/>
      <c r="G512" s="368"/>
      <c r="H512" s="368"/>
      <c r="I512" s="368"/>
      <c r="J512" s="368"/>
      <c r="K512" s="368"/>
      <c r="L512" s="368"/>
      <c r="M512" s="369"/>
      <c r="N512" s="123">
        <v>991</v>
      </c>
      <c r="O512" s="168">
        <v>3</v>
      </c>
      <c r="P512" s="168">
        <v>9</v>
      </c>
      <c r="Q512" s="64" t="s">
        <v>392</v>
      </c>
      <c r="R512" s="65" t="s">
        <v>23</v>
      </c>
      <c r="S512" s="370"/>
      <c r="T512" s="371"/>
      <c r="U512" s="390">
        <v>374.00900000000001</v>
      </c>
      <c r="V512" s="391">
        <v>95.801540000000003</v>
      </c>
      <c r="W512" s="246">
        <f t="shared" si="13"/>
        <v>25.614768628562413</v>
      </c>
    </row>
    <row r="513" spans="1:23" ht="12" customHeight="1" x14ac:dyDescent="0.2">
      <c r="A513" s="62"/>
      <c r="B513" s="368" t="s">
        <v>393</v>
      </c>
      <c r="C513" s="368"/>
      <c r="D513" s="368"/>
      <c r="E513" s="368"/>
      <c r="F513" s="368"/>
      <c r="G513" s="368"/>
      <c r="H513" s="368"/>
      <c r="I513" s="368"/>
      <c r="J513" s="368"/>
      <c r="K513" s="368"/>
      <c r="L513" s="368"/>
      <c r="M513" s="369"/>
      <c r="N513" s="123">
        <v>991</v>
      </c>
      <c r="O513" s="168">
        <v>3</v>
      </c>
      <c r="P513" s="168">
        <v>9</v>
      </c>
      <c r="Q513" s="64" t="s">
        <v>394</v>
      </c>
      <c r="R513" s="65">
        <v>0</v>
      </c>
      <c r="S513" s="370"/>
      <c r="T513" s="371"/>
      <c r="U513" s="390">
        <v>165</v>
      </c>
      <c r="V513" s="391">
        <f>+V514</f>
        <v>9.8496000000000006</v>
      </c>
      <c r="W513" s="246">
        <f t="shared" si="13"/>
        <v>5.9694545454545462</v>
      </c>
    </row>
    <row r="514" spans="1:23" ht="21.75" customHeight="1" x14ac:dyDescent="0.2">
      <c r="A514" s="62"/>
      <c r="B514" s="368" t="s">
        <v>329</v>
      </c>
      <c r="C514" s="368"/>
      <c r="D514" s="368"/>
      <c r="E514" s="368"/>
      <c r="F514" s="368"/>
      <c r="G514" s="368"/>
      <c r="H514" s="368"/>
      <c r="I514" s="368"/>
      <c r="J514" s="368"/>
      <c r="K514" s="368"/>
      <c r="L514" s="368"/>
      <c r="M514" s="369"/>
      <c r="N514" s="123">
        <v>991</v>
      </c>
      <c r="O514" s="168">
        <v>3</v>
      </c>
      <c r="P514" s="168">
        <v>9</v>
      </c>
      <c r="Q514" s="64" t="s">
        <v>394</v>
      </c>
      <c r="R514" s="65" t="s">
        <v>24</v>
      </c>
      <c r="S514" s="370"/>
      <c r="T514" s="371"/>
      <c r="U514" s="390">
        <v>165</v>
      </c>
      <c r="V514" s="391">
        <f>+V515</f>
        <v>9.8496000000000006</v>
      </c>
      <c r="W514" s="246">
        <f t="shared" si="13"/>
        <v>5.9694545454545462</v>
      </c>
    </row>
    <row r="515" spans="1:23" ht="21.75" customHeight="1" x14ac:dyDescent="0.2">
      <c r="A515" s="62"/>
      <c r="B515" s="368" t="s">
        <v>330</v>
      </c>
      <c r="C515" s="368"/>
      <c r="D515" s="368"/>
      <c r="E515" s="368"/>
      <c r="F515" s="368"/>
      <c r="G515" s="368"/>
      <c r="H515" s="368"/>
      <c r="I515" s="368"/>
      <c r="J515" s="368"/>
      <c r="K515" s="368"/>
      <c r="L515" s="368"/>
      <c r="M515" s="369"/>
      <c r="N515" s="123">
        <v>991</v>
      </c>
      <c r="O515" s="168">
        <v>3</v>
      </c>
      <c r="P515" s="168">
        <v>9</v>
      </c>
      <c r="Q515" s="64" t="s">
        <v>394</v>
      </c>
      <c r="R515" s="65" t="s">
        <v>26</v>
      </c>
      <c r="S515" s="370"/>
      <c r="T515" s="371"/>
      <c r="U515" s="390">
        <v>165</v>
      </c>
      <c r="V515" s="391">
        <f>+V516</f>
        <v>9.8496000000000006</v>
      </c>
      <c r="W515" s="246">
        <f t="shared" si="13"/>
        <v>5.9694545454545462</v>
      </c>
    </row>
    <row r="516" spans="1:23" ht="21.75" customHeight="1" x14ac:dyDescent="0.2">
      <c r="A516" s="62"/>
      <c r="B516" s="368" t="s">
        <v>331</v>
      </c>
      <c r="C516" s="368"/>
      <c r="D516" s="368"/>
      <c r="E516" s="368"/>
      <c r="F516" s="368"/>
      <c r="G516" s="368"/>
      <c r="H516" s="368"/>
      <c r="I516" s="368"/>
      <c r="J516" s="368"/>
      <c r="K516" s="368"/>
      <c r="L516" s="368"/>
      <c r="M516" s="369"/>
      <c r="N516" s="123">
        <v>991</v>
      </c>
      <c r="O516" s="168">
        <v>3</v>
      </c>
      <c r="P516" s="168">
        <v>9</v>
      </c>
      <c r="Q516" s="64" t="s">
        <v>394</v>
      </c>
      <c r="R516" s="65" t="s">
        <v>27</v>
      </c>
      <c r="S516" s="370"/>
      <c r="T516" s="371"/>
      <c r="U516" s="390">
        <v>165</v>
      </c>
      <c r="V516" s="391">
        <v>9.8496000000000006</v>
      </c>
      <c r="W516" s="246">
        <f t="shared" si="13"/>
        <v>5.9694545454545462</v>
      </c>
    </row>
    <row r="517" spans="1:23" ht="21.75" customHeight="1" x14ac:dyDescent="0.2">
      <c r="A517" s="62"/>
      <c r="B517" s="368" t="s">
        <v>536</v>
      </c>
      <c r="C517" s="368"/>
      <c r="D517" s="368"/>
      <c r="E517" s="368"/>
      <c r="F517" s="368"/>
      <c r="G517" s="368"/>
      <c r="H517" s="368"/>
      <c r="I517" s="368"/>
      <c r="J517" s="368"/>
      <c r="K517" s="368"/>
      <c r="L517" s="368"/>
      <c r="M517" s="369"/>
      <c r="N517" s="123">
        <v>991</v>
      </c>
      <c r="O517" s="168">
        <v>3</v>
      </c>
      <c r="P517" s="168">
        <v>14</v>
      </c>
      <c r="Q517" s="64">
        <v>0</v>
      </c>
      <c r="R517" s="65">
        <v>0</v>
      </c>
      <c r="S517" s="370"/>
      <c r="T517" s="371"/>
      <c r="U517" s="390">
        <v>0</v>
      </c>
      <c r="V517" s="391"/>
      <c r="W517" s="246" t="e">
        <f t="shared" si="13"/>
        <v>#DIV/0!</v>
      </c>
    </row>
    <row r="518" spans="1:23" ht="21.75" customHeight="1" x14ac:dyDescent="0.2">
      <c r="A518" s="62"/>
      <c r="B518" s="368" t="s">
        <v>364</v>
      </c>
      <c r="C518" s="368"/>
      <c r="D518" s="368"/>
      <c r="E518" s="368"/>
      <c r="F518" s="368"/>
      <c r="G518" s="368"/>
      <c r="H518" s="368"/>
      <c r="I518" s="368"/>
      <c r="J518" s="368"/>
      <c r="K518" s="368"/>
      <c r="L518" s="368"/>
      <c r="M518" s="369"/>
      <c r="N518" s="123">
        <v>991</v>
      </c>
      <c r="O518" s="168">
        <v>3</v>
      </c>
      <c r="P518" s="168">
        <v>14</v>
      </c>
      <c r="Q518" s="64" t="s">
        <v>365</v>
      </c>
      <c r="R518" s="65">
        <v>0</v>
      </c>
      <c r="S518" s="370"/>
      <c r="T518" s="371"/>
      <c r="U518" s="390">
        <v>0</v>
      </c>
      <c r="V518" s="391"/>
      <c r="W518" s="246" t="e">
        <f t="shared" si="13"/>
        <v>#DIV/0!</v>
      </c>
    </row>
    <row r="519" spans="1:23" ht="12" customHeight="1" x14ac:dyDescent="0.2">
      <c r="A519" s="62"/>
      <c r="B519" s="368" t="s">
        <v>366</v>
      </c>
      <c r="C519" s="368"/>
      <c r="D519" s="368"/>
      <c r="E519" s="368"/>
      <c r="F519" s="368"/>
      <c r="G519" s="368"/>
      <c r="H519" s="368"/>
      <c r="I519" s="368"/>
      <c r="J519" s="368"/>
      <c r="K519" s="368"/>
      <c r="L519" s="368"/>
      <c r="M519" s="369"/>
      <c r="N519" s="123">
        <v>991</v>
      </c>
      <c r="O519" s="168">
        <v>3</v>
      </c>
      <c r="P519" s="168">
        <v>14</v>
      </c>
      <c r="Q519" s="64" t="s">
        <v>367</v>
      </c>
      <c r="R519" s="65">
        <v>0</v>
      </c>
      <c r="S519" s="370"/>
      <c r="T519" s="371"/>
      <c r="U519" s="390">
        <v>0</v>
      </c>
      <c r="V519" s="391"/>
      <c r="W519" s="246" t="e">
        <f t="shared" si="13"/>
        <v>#DIV/0!</v>
      </c>
    </row>
    <row r="520" spans="1:23" ht="32.25" customHeight="1" x14ac:dyDescent="0.2">
      <c r="A520" s="62"/>
      <c r="B520" s="368" t="s">
        <v>368</v>
      </c>
      <c r="C520" s="368"/>
      <c r="D520" s="368"/>
      <c r="E520" s="368"/>
      <c r="F520" s="368"/>
      <c r="G520" s="368"/>
      <c r="H520" s="368"/>
      <c r="I520" s="368"/>
      <c r="J520" s="368"/>
      <c r="K520" s="368"/>
      <c r="L520" s="368"/>
      <c r="M520" s="369"/>
      <c r="N520" s="123">
        <v>991</v>
      </c>
      <c r="O520" s="168">
        <v>3</v>
      </c>
      <c r="P520" s="168">
        <v>14</v>
      </c>
      <c r="Q520" s="64" t="s">
        <v>369</v>
      </c>
      <c r="R520" s="65">
        <v>0</v>
      </c>
      <c r="S520" s="370"/>
      <c r="T520" s="371"/>
      <c r="U520" s="390">
        <v>0</v>
      </c>
      <c r="V520" s="391"/>
      <c r="W520" s="246" t="e">
        <f t="shared" si="13"/>
        <v>#DIV/0!</v>
      </c>
    </row>
    <row r="521" spans="1:23" ht="21.75" customHeight="1" x14ac:dyDescent="0.2">
      <c r="A521" s="62"/>
      <c r="B521" s="368" t="s">
        <v>329</v>
      </c>
      <c r="C521" s="368"/>
      <c r="D521" s="368"/>
      <c r="E521" s="368"/>
      <c r="F521" s="368"/>
      <c r="G521" s="368"/>
      <c r="H521" s="368"/>
      <c r="I521" s="368"/>
      <c r="J521" s="368"/>
      <c r="K521" s="368"/>
      <c r="L521" s="368"/>
      <c r="M521" s="369"/>
      <c r="N521" s="123">
        <v>991</v>
      </c>
      <c r="O521" s="168">
        <v>3</v>
      </c>
      <c r="P521" s="168">
        <v>14</v>
      </c>
      <c r="Q521" s="64" t="s">
        <v>369</v>
      </c>
      <c r="R521" s="65" t="s">
        <v>24</v>
      </c>
      <c r="S521" s="370"/>
      <c r="T521" s="371"/>
      <c r="U521" s="390">
        <v>0</v>
      </c>
      <c r="V521" s="391"/>
      <c r="W521" s="246" t="e">
        <f t="shared" si="13"/>
        <v>#DIV/0!</v>
      </c>
    </row>
    <row r="522" spans="1:23" ht="21.75" customHeight="1" x14ac:dyDescent="0.2">
      <c r="A522" s="62"/>
      <c r="B522" s="368" t="s">
        <v>330</v>
      </c>
      <c r="C522" s="368"/>
      <c r="D522" s="368"/>
      <c r="E522" s="368"/>
      <c r="F522" s="368"/>
      <c r="G522" s="368"/>
      <c r="H522" s="368"/>
      <c r="I522" s="368"/>
      <c r="J522" s="368"/>
      <c r="K522" s="368"/>
      <c r="L522" s="368"/>
      <c r="M522" s="369"/>
      <c r="N522" s="123">
        <v>991</v>
      </c>
      <c r="O522" s="168">
        <v>3</v>
      </c>
      <c r="P522" s="168">
        <v>14</v>
      </c>
      <c r="Q522" s="64" t="s">
        <v>369</v>
      </c>
      <c r="R522" s="65" t="s">
        <v>26</v>
      </c>
      <c r="S522" s="370"/>
      <c r="T522" s="371"/>
      <c r="U522" s="390">
        <v>0</v>
      </c>
      <c r="V522" s="391"/>
      <c r="W522" s="246" t="e">
        <f t="shared" si="13"/>
        <v>#DIV/0!</v>
      </c>
    </row>
    <row r="523" spans="1:23" ht="12" customHeight="1" x14ac:dyDescent="0.2">
      <c r="A523" s="62"/>
      <c r="B523" s="368" t="s">
        <v>332</v>
      </c>
      <c r="C523" s="368"/>
      <c r="D523" s="368"/>
      <c r="E523" s="368"/>
      <c r="F523" s="368"/>
      <c r="G523" s="368"/>
      <c r="H523" s="368"/>
      <c r="I523" s="368"/>
      <c r="J523" s="368"/>
      <c r="K523" s="368"/>
      <c r="L523" s="368"/>
      <c r="M523" s="369"/>
      <c r="N523" s="123">
        <v>991</v>
      </c>
      <c r="O523" s="168">
        <v>3</v>
      </c>
      <c r="P523" s="168">
        <v>14</v>
      </c>
      <c r="Q523" s="64" t="s">
        <v>369</v>
      </c>
      <c r="R523" s="65" t="s">
        <v>28</v>
      </c>
      <c r="S523" s="370"/>
      <c r="T523" s="371"/>
      <c r="U523" s="390">
        <v>0</v>
      </c>
      <c r="V523" s="391"/>
      <c r="W523" s="246" t="e">
        <f t="shared" si="13"/>
        <v>#DIV/0!</v>
      </c>
    </row>
    <row r="524" spans="1:23" ht="12" customHeight="1" x14ac:dyDescent="0.2">
      <c r="A524" s="62"/>
      <c r="B524" s="368" t="s">
        <v>395</v>
      </c>
      <c r="C524" s="368"/>
      <c r="D524" s="368"/>
      <c r="E524" s="368"/>
      <c r="F524" s="368"/>
      <c r="G524" s="368"/>
      <c r="H524" s="368"/>
      <c r="I524" s="368"/>
      <c r="J524" s="368"/>
      <c r="K524" s="368"/>
      <c r="L524" s="368"/>
      <c r="M524" s="369"/>
      <c r="N524" s="123">
        <v>991</v>
      </c>
      <c r="O524" s="168">
        <v>4</v>
      </c>
      <c r="P524" s="168">
        <v>0</v>
      </c>
      <c r="Q524" s="64">
        <v>0</v>
      </c>
      <c r="R524" s="65">
        <v>0</v>
      </c>
      <c r="S524" s="370"/>
      <c r="T524" s="371"/>
      <c r="U524" s="390">
        <v>3245.1</v>
      </c>
      <c r="V524" s="391">
        <f>+V525+V538+V545</f>
        <v>0</v>
      </c>
      <c r="W524" s="246">
        <f t="shared" si="13"/>
        <v>0</v>
      </c>
    </row>
    <row r="525" spans="1:23" ht="12" customHeight="1" x14ac:dyDescent="0.2">
      <c r="A525" s="62"/>
      <c r="B525" s="368" t="s">
        <v>62</v>
      </c>
      <c r="C525" s="368"/>
      <c r="D525" s="368"/>
      <c r="E525" s="368"/>
      <c r="F525" s="368"/>
      <c r="G525" s="368"/>
      <c r="H525" s="368"/>
      <c r="I525" s="368"/>
      <c r="J525" s="368"/>
      <c r="K525" s="368"/>
      <c r="L525" s="368"/>
      <c r="M525" s="369"/>
      <c r="N525" s="123">
        <v>991</v>
      </c>
      <c r="O525" s="168">
        <v>4</v>
      </c>
      <c r="P525" s="168">
        <v>5</v>
      </c>
      <c r="Q525" s="64">
        <v>0</v>
      </c>
      <c r="R525" s="65">
        <v>0</v>
      </c>
      <c r="S525" s="370"/>
      <c r="T525" s="371"/>
      <c r="U525" s="390">
        <v>241.1</v>
      </c>
      <c r="V525" s="391">
        <f>+V526+V532</f>
        <v>0</v>
      </c>
      <c r="W525" s="246">
        <f t="shared" si="13"/>
        <v>0</v>
      </c>
    </row>
    <row r="526" spans="1:23" ht="21.75" customHeight="1" x14ac:dyDescent="0.2">
      <c r="A526" s="62"/>
      <c r="B526" s="368" t="s">
        <v>64</v>
      </c>
      <c r="C526" s="368"/>
      <c r="D526" s="368"/>
      <c r="E526" s="368"/>
      <c r="F526" s="368"/>
      <c r="G526" s="368"/>
      <c r="H526" s="368"/>
      <c r="I526" s="368"/>
      <c r="J526" s="368"/>
      <c r="K526" s="368"/>
      <c r="L526" s="368"/>
      <c r="M526" s="369"/>
      <c r="N526" s="123">
        <v>991</v>
      </c>
      <c r="O526" s="168">
        <v>4</v>
      </c>
      <c r="P526" s="168">
        <v>5</v>
      </c>
      <c r="Q526" s="64" t="s">
        <v>396</v>
      </c>
      <c r="R526" s="65">
        <v>0</v>
      </c>
      <c r="S526" s="370"/>
      <c r="T526" s="371"/>
      <c r="U526" s="390">
        <v>120</v>
      </c>
      <c r="V526" s="391">
        <f>+V527</f>
        <v>0</v>
      </c>
      <c r="W526" s="246">
        <f t="shared" si="13"/>
        <v>0</v>
      </c>
    </row>
    <row r="527" spans="1:23" ht="32.25" customHeight="1" x14ac:dyDescent="0.2">
      <c r="A527" s="62"/>
      <c r="B527" s="368" t="s">
        <v>67</v>
      </c>
      <c r="C527" s="368"/>
      <c r="D527" s="368"/>
      <c r="E527" s="368"/>
      <c r="F527" s="368"/>
      <c r="G527" s="368"/>
      <c r="H527" s="368"/>
      <c r="I527" s="368"/>
      <c r="J527" s="368"/>
      <c r="K527" s="368"/>
      <c r="L527" s="368"/>
      <c r="M527" s="369"/>
      <c r="N527" s="123">
        <v>991</v>
      </c>
      <c r="O527" s="168">
        <v>4</v>
      </c>
      <c r="P527" s="168">
        <v>5</v>
      </c>
      <c r="Q527" s="64" t="s">
        <v>397</v>
      </c>
      <c r="R527" s="65">
        <v>0</v>
      </c>
      <c r="S527" s="370"/>
      <c r="T527" s="371"/>
      <c r="U527" s="390">
        <v>120</v>
      </c>
      <c r="V527" s="391">
        <f>+V528</f>
        <v>0</v>
      </c>
      <c r="W527" s="246">
        <f t="shared" si="13"/>
        <v>0</v>
      </c>
    </row>
    <row r="528" spans="1:23" ht="42.75" customHeight="1" x14ac:dyDescent="0.2">
      <c r="A528" s="62"/>
      <c r="B528" s="368" t="s">
        <v>598</v>
      </c>
      <c r="C528" s="368"/>
      <c r="D528" s="368"/>
      <c r="E528" s="368"/>
      <c r="F528" s="368"/>
      <c r="G528" s="368"/>
      <c r="H528" s="368"/>
      <c r="I528" s="368"/>
      <c r="J528" s="368"/>
      <c r="K528" s="368"/>
      <c r="L528" s="368"/>
      <c r="M528" s="369"/>
      <c r="N528" s="123">
        <v>991</v>
      </c>
      <c r="O528" s="168">
        <v>4</v>
      </c>
      <c r="P528" s="168">
        <v>5</v>
      </c>
      <c r="Q528" s="64" t="s">
        <v>599</v>
      </c>
      <c r="R528" s="65">
        <v>0</v>
      </c>
      <c r="S528" s="370"/>
      <c r="T528" s="371"/>
      <c r="U528" s="390">
        <v>120</v>
      </c>
      <c r="V528" s="391">
        <f>+V529</f>
        <v>0</v>
      </c>
      <c r="W528" s="246">
        <f t="shared" si="13"/>
        <v>0</v>
      </c>
    </row>
    <row r="529" spans="1:23" ht="12" customHeight="1" x14ac:dyDescent="0.2">
      <c r="A529" s="62"/>
      <c r="B529" s="368" t="s">
        <v>29</v>
      </c>
      <c r="C529" s="368"/>
      <c r="D529" s="368"/>
      <c r="E529" s="368"/>
      <c r="F529" s="368"/>
      <c r="G529" s="368"/>
      <c r="H529" s="368"/>
      <c r="I529" s="368"/>
      <c r="J529" s="368"/>
      <c r="K529" s="368"/>
      <c r="L529" s="368"/>
      <c r="M529" s="369"/>
      <c r="N529" s="123">
        <v>991</v>
      </c>
      <c r="O529" s="168">
        <v>4</v>
      </c>
      <c r="P529" s="168">
        <v>5</v>
      </c>
      <c r="Q529" s="64" t="s">
        <v>599</v>
      </c>
      <c r="R529" s="65" t="s">
        <v>30</v>
      </c>
      <c r="S529" s="370"/>
      <c r="T529" s="371"/>
      <c r="U529" s="390">
        <v>120</v>
      </c>
      <c r="V529" s="391">
        <f>+V530</f>
        <v>0</v>
      </c>
      <c r="W529" s="246">
        <f t="shared" si="13"/>
        <v>0</v>
      </c>
    </row>
    <row r="530" spans="1:23" ht="42.75" customHeight="1" x14ac:dyDescent="0.2">
      <c r="A530" s="62"/>
      <c r="B530" s="368" t="s">
        <v>400</v>
      </c>
      <c r="C530" s="368"/>
      <c r="D530" s="368"/>
      <c r="E530" s="368"/>
      <c r="F530" s="368"/>
      <c r="G530" s="368"/>
      <c r="H530" s="368"/>
      <c r="I530" s="368"/>
      <c r="J530" s="368"/>
      <c r="K530" s="368"/>
      <c r="L530" s="368"/>
      <c r="M530" s="369"/>
      <c r="N530" s="123">
        <v>991</v>
      </c>
      <c r="O530" s="168">
        <v>4</v>
      </c>
      <c r="P530" s="168">
        <v>5</v>
      </c>
      <c r="Q530" s="64" t="s">
        <v>599</v>
      </c>
      <c r="R530" s="65" t="s">
        <v>66</v>
      </c>
      <c r="S530" s="370"/>
      <c r="T530" s="371"/>
      <c r="U530" s="390">
        <v>120</v>
      </c>
      <c r="V530" s="391">
        <f>+V531</f>
        <v>0</v>
      </c>
      <c r="W530" s="246">
        <f t="shared" si="13"/>
        <v>0</v>
      </c>
    </row>
    <row r="531" spans="1:23" ht="74.25" customHeight="1" x14ac:dyDescent="0.2">
      <c r="A531" s="62"/>
      <c r="B531" s="368" t="s">
        <v>537</v>
      </c>
      <c r="C531" s="368"/>
      <c r="D531" s="368"/>
      <c r="E531" s="368"/>
      <c r="F531" s="368"/>
      <c r="G531" s="368"/>
      <c r="H531" s="368"/>
      <c r="I531" s="368"/>
      <c r="J531" s="368"/>
      <c r="K531" s="368"/>
      <c r="L531" s="368"/>
      <c r="M531" s="369"/>
      <c r="N531" s="123">
        <v>991</v>
      </c>
      <c r="O531" s="168">
        <v>4</v>
      </c>
      <c r="P531" s="168">
        <v>5</v>
      </c>
      <c r="Q531" s="64" t="s">
        <v>599</v>
      </c>
      <c r="R531" s="65" t="s">
        <v>538</v>
      </c>
      <c r="S531" s="370"/>
      <c r="T531" s="371"/>
      <c r="U531" s="390">
        <v>120</v>
      </c>
      <c r="V531" s="391"/>
      <c r="W531" s="246">
        <f t="shared" si="13"/>
        <v>0</v>
      </c>
    </row>
    <row r="532" spans="1:23" ht="21.75" customHeight="1" x14ac:dyDescent="0.2">
      <c r="A532" s="62"/>
      <c r="B532" s="368" t="s">
        <v>64</v>
      </c>
      <c r="C532" s="368"/>
      <c r="D532" s="368"/>
      <c r="E532" s="368"/>
      <c r="F532" s="368"/>
      <c r="G532" s="368"/>
      <c r="H532" s="368"/>
      <c r="I532" s="368"/>
      <c r="J532" s="368"/>
      <c r="K532" s="368"/>
      <c r="L532" s="368"/>
      <c r="M532" s="369"/>
      <c r="N532" s="123">
        <v>991</v>
      </c>
      <c r="O532" s="168">
        <v>4</v>
      </c>
      <c r="P532" s="168">
        <v>5</v>
      </c>
      <c r="Q532" s="64" t="s">
        <v>396</v>
      </c>
      <c r="R532" s="65">
        <v>0</v>
      </c>
      <c r="S532" s="370"/>
      <c r="T532" s="371"/>
      <c r="U532" s="390">
        <v>121.1</v>
      </c>
      <c r="V532" s="391">
        <f>+V533</f>
        <v>0</v>
      </c>
      <c r="W532" s="246">
        <f t="shared" si="13"/>
        <v>0</v>
      </c>
    </row>
    <row r="533" spans="1:23" ht="42.75" customHeight="1" x14ac:dyDescent="0.2">
      <c r="A533" s="62"/>
      <c r="B533" s="368" t="s">
        <v>578</v>
      </c>
      <c r="C533" s="368"/>
      <c r="D533" s="368"/>
      <c r="E533" s="368"/>
      <c r="F533" s="368"/>
      <c r="G533" s="368"/>
      <c r="H533" s="368"/>
      <c r="I533" s="368"/>
      <c r="J533" s="368"/>
      <c r="K533" s="368"/>
      <c r="L533" s="368"/>
      <c r="M533" s="369"/>
      <c r="N533" s="123">
        <v>991</v>
      </c>
      <c r="O533" s="168">
        <v>4</v>
      </c>
      <c r="P533" s="168">
        <v>5</v>
      </c>
      <c r="Q533" s="64" t="s">
        <v>548</v>
      </c>
      <c r="R533" s="65">
        <v>0</v>
      </c>
      <c r="S533" s="370"/>
      <c r="T533" s="371"/>
      <c r="U533" s="390">
        <v>121.1</v>
      </c>
      <c r="V533" s="391">
        <f>+V534</f>
        <v>0</v>
      </c>
      <c r="W533" s="246">
        <f t="shared" si="13"/>
        <v>0</v>
      </c>
    </row>
    <row r="534" spans="1:23" ht="42.75" customHeight="1" x14ac:dyDescent="0.2">
      <c r="A534" s="62"/>
      <c r="B534" s="368" t="s">
        <v>578</v>
      </c>
      <c r="C534" s="368"/>
      <c r="D534" s="368"/>
      <c r="E534" s="368"/>
      <c r="F534" s="368"/>
      <c r="G534" s="368"/>
      <c r="H534" s="368"/>
      <c r="I534" s="368"/>
      <c r="J534" s="368"/>
      <c r="K534" s="368"/>
      <c r="L534" s="368"/>
      <c r="M534" s="369"/>
      <c r="N534" s="123">
        <v>991</v>
      </c>
      <c r="O534" s="168">
        <v>4</v>
      </c>
      <c r="P534" s="168">
        <v>5</v>
      </c>
      <c r="Q534" s="64" t="s">
        <v>600</v>
      </c>
      <c r="R534" s="65">
        <v>0</v>
      </c>
      <c r="S534" s="370"/>
      <c r="T534" s="371"/>
      <c r="U534" s="390">
        <v>121.1</v>
      </c>
      <c r="V534" s="391">
        <f>+V535</f>
        <v>0</v>
      </c>
      <c r="W534" s="246">
        <f t="shared" si="13"/>
        <v>0</v>
      </c>
    </row>
    <row r="535" spans="1:23" ht="21.75" customHeight="1" x14ac:dyDescent="0.2">
      <c r="A535" s="62"/>
      <c r="B535" s="368" t="s">
        <v>329</v>
      </c>
      <c r="C535" s="368"/>
      <c r="D535" s="368"/>
      <c r="E535" s="368"/>
      <c r="F535" s="368"/>
      <c r="G535" s="368"/>
      <c r="H535" s="368"/>
      <c r="I535" s="368"/>
      <c r="J535" s="368"/>
      <c r="K535" s="368"/>
      <c r="L535" s="368"/>
      <c r="M535" s="369"/>
      <c r="N535" s="123">
        <v>991</v>
      </c>
      <c r="O535" s="168">
        <v>4</v>
      </c>
      <c r="P535" s="168">
        <v>5</v>
      </c>
      <c r="Q535" s="64" t="s">
        <v>600</v>
      </c>
      <c r="R535" s="65" t="s">
        <v>24</v>
      </c>
      <c r="S535" s="370"/>
      <c r="T535" s="371"/>
      <c r="U535" s="390">
        <v>121.1</v>
      </c>
      <c r="V535" s="391">
        <f>+V536</f>
        <v>0</v>
      </c>
      <c r="W535" s="246">
        <f t="shared" si="13"/>
        <v>0</v>
      </c>
    </row>
    <row r="536" spans="1:23" ht="21.75" customHeight="1" x14ac:dyDescent="0.2">
      <c r="A536" s="62"/>
      <c r="B536" s="368" t="s">
        <v>330</v>
      </c>
      <c r="C536" s="368"/>
      <c r="D536" s="368"/>
      <c r="E536" s="368"/>
      <c r="F536" s="368"/>
      <c r="G536" s="368"/>
      <c r="H536" s="368"/>
      <c r="I536" s="368"/>
      <c r="J536" s="368"/>
      <c r="K536" s="368"/>
      <c r="L536" s="368"/>
      <c r="M536" s="369"/>
      <c r="N536" s="123">
        <v>991</v>
      </c>
      <c r="O536" s="168">
        <v>4</v>
      </c>
      <c r="P536" s="168">
        <v>5</v>
      </c>
      <c r="Q536" s="64" t="s">
        <v>600</v>
      </c>
      <c r="R536" s="65" t="s">
        <v>26</v>
      </c>
      <c r="S536" s="370"/>
      <c r="T536" s="371"/>
      <c r="U536" s="390">
        <v>121.1</v>
      </c>
      <c r="V536" s="391">
        <f>+V537</f>
        <v>0</v>
      </c>
      <c r="W536" s="246">
        <f t="shared" si="13"/>
        <v>0</v>
      </c>
    </row>
    <row r="537" spans="1:23" ht="12" customHeight="1" x14ac:dyDescent="0.2">
      <c r="A537" s="62"/>
      <c r="B537" s="368" t="s">
        <v>332</v>
      </c>
      <c r="C537" s="368"/>
      <c r="D537" s="368"/>
      <c r="E537" s="368"/>
      <c r="F537" s="368"/>
      <c r="G537" s="368"/>
      <c r="H537" s="368"/>
      <c r="I537" s="368"/>
      <c r="J537" s="368"/>
      <c r="K537" s="368"/>
      <c r="L537" s="368"/>
      <c r="M537" s="369"/>
      <c r="N537" s="123">
        <v>991</v>
      </c>
      <c r="O537" s="168">
        <v>4</v>
      </c>
      <c r="P537" s="168">
        <v>5</v>
      </c>
      <c r="Q537" s="64" t="s">
        <v>600</v>
      </c>
      <c r="R537" s="65" t="s">
        <v>28</v>
      </c>
      <c r="S537" s="370"/>
      <c r="T537" s="371"/>
      <c r="U537" s="390">
        <v>121.1</v>
      </c>
      <c r="V537" s="391"/>
      <c r="W537" s="246">
        <f t="shared" si="13"/>
        <v>0</v>
      </c>
    </row>
    <row r="538" spans="1:23" ht="12" customHeight="1" x14ac:dyDescent="0.2">
      <c r="A538" s="62"/>
      <c r="B538" s="368" t="s">
        <v>90</v>
      </c>
      <c r="C538" s="368"/>
      <c r="D538" s="368"/>
      <c r="E538" s="368"/>
      <c r="F538" s="368"/>
      <c r="G538" s="368"/>
      <c r="H538" s="368"/>
      <c r="I538" s="368"/>
      <c r="J538" s="368"/>
      <c r="K538" s="368"/>
      <c r="L538" s="368"/>
      <c r="M538" s="369"/>
      <c r="N538" s="123">
        <v>991</v>
      </c>
      <c r="O538" s="168">
        <v>4</v>
      </c>
      <c r="P538" s="168">
        <v>9</v>
      </c>
      <c r="Q538" s="64">
        <v>0</v>
      </c>
      <c r="R538" s="65">
        <v>0</v>
      </c>
      <c r="S538" s="370"/>
      <c r="T538" s="371"/>
      <c r="U538" s="390">
        <v>1010</v>
      </c>
      <c r="V538" s="391">
        <f t="shared" ref="V538:V543" si="14">+V539</f>
        <v>0</v>
      </c>
      <c r="W538" s="246">
        <f t="shared" si="13"/>
        <v>0</v>
      </c>
    </row>
    <row r="539" spans="1:23" ht="21.75" customHeight="1" x14ac:dyDescent="0.2">
      <c r="A539" s="62"/>
      <c r="B539" s="368" t="s">
        <v>91</v>
      </c>
      <c r="C539" s="368"/>
      <c r="D539" s="368"/>
      <c r="E539" s="368"/>
      <c r="F539" s="368"/>
      <c r="G539" s="368"/>
      <c r="H539" s="368"/>
      <c r="I539" s="368"/>
      <c r="J539" s="368"/>
      <c r="K539" s="368"/>
      <c r="L539" s="368"/>
      <c r="M539" s="369"/>
      <c r="N539" s="123">
        <v>991</v>
      </c>
      <c r="O539" s="168">
        <v>4</v>
      </c>
      <c r="P539" s="168">
        <v>9</v>
      </c>
      <c r="Q539" s="64" t="s">
        <v>401</v>
      </c>
      <c r="R539" s="65">
        <v>0</v>
      </c>
      <c r="S539" s="370"/>
      <c r="T539" s="371"/>
      <c r="U539" s="390">
        <v>1010</v>
      </c>
      <c r="V539" s="391">
        <f t="shared" si="14"/>
        <v>0</v>
      </c>
      <c r="W539" s="246">
        <f t="shared" si="13"/>
        <v>0</v>
      </c>
    </row>
    <row r="540" spans="1:23" ht="21.75" customHeight="1" x14ac:dyDescent="0.2">
      <c r="A540" s="62"/>
      <c r="B540" s="368" t="s">
        <v>298</v>
      </c>
      <c r="C540" s="368"/>
      <c r="D540" s="368"/>
      <c r="E540" s="368"/>
      <c r="F540" s="368"/>
      <c r="G540" s="368"/>
      <c r="H540" s="368"/>
      <c r="I540" s="368"/>
      <c r="J540" s="368"/>
      <c r="K540" s="368"/>
      <c r="L540" s="368"/>
      <c r="M540" s="369"/>
      <c r="N540" s="123">
        <v>991</v>
      </c>
      <c r="O540" s="168">
        <v>4</v>
      </c>
      <c r="P540" s="168">
        <v>9</v>
      </c>
      <c r="Q540" s="64" t="s">
        <v>402</v>
      </c>
      <c r="R540" s="65">
        <v>0</v>
      </c>
      <c r="S540" s="370"/>
      <c r="T540" s="371"/>
      <c r="U540" s="390">
        <v>1010</v>
      </c>
      <c r="V540" s="391">
        <f t="shared" si="14"/>
        <v>0</v>
      </c>
      <c r="W540" s="246">
        <f t="shared" si="13"/>
        <v>0</v>
      </c>
    </row>
    <row r="541" spans="1:23" ht="42.75" customHeight="1" x14ac:dyDescent="0.2">
      <c r="A541" s="62"/>
      <c r="B541" s="368" t="s">
        <v>92</v>
      </c>
      <c r="C541" s="368"/>
      <c r="D541" s="368"/>
      <c r="E541" s="368"/>
      <c r="F541" s="368"/>
      <c r="G541" s="368"/>
      <c r="H541" s="368"/>
      <c r="I541" s="368"/>
      <c r="J541" s="368"/>
      <c r="K541" s="368"/>
      <c r="L541" s="368"/>
      <c r="M541" s="369"/>
      <c r="N541" s="123">
        <v>991</v>
      </c>
      <c r="O541" s="168">
        <v>4</v>
      </c>
      <c r="P541" s="168">
        <v>9</v>
      </c>
      <c r="Q541" s="64" t="s">
        <v>403</v>
      </c>
      <c r="R541" s="65">
        <v>0</v>
      </c>
      <c r="S541" s="370"/>
      <c r="T541" s="371"/>
      <c r="U541" s="390">
        <v>1010</v>
      </c>
      <c r="V541" s="391">
        <f t="shared" si="14"/>
        <v>0</v>
      </c>
      <c r="W541" s="246">
        <f t="shared" si="13"/>
        <v>0</v>
      </c>
    </row>
    <row r="542" spans="1:23" ht="21.75" customHeight="1" x14ac:dyDescent="0.2">
      <c r="A542" s="62"/>
      <c r="B542" s="368" t="s">
        <v>329</v>
      </c>
      <c r="C542" s="368"/>
      <c r="D542" s="368"/>
      <c r="E542" s="368"/>
      <c r="F542" s="368"/>
      <c r="G542" s="368"/>
      <c r="H542" s="368"/>
      <c r="I542" s="368"/>
      <c r="J542" s="368"/>
      <c r="K542" s="368"/>
      <c r="L542" s="368"/>
      <c r="M542" s="369"/>
      <c r="N542" s="123">
        <v>991</v>
      </c>
      <c r="O542" s="168">
        <v>4</v>
      </c>
      <c r="P542" s="168">
        <v>9</v>
      </c>
      <c r="Q542" s="64" t="s">
        <v>403</v>
      </c>
      <c r="R542" s="65" t="s">
        <v>24</v>
      </c>
      <c r="S542" s="370"/>
      <c r="T542" s="371"/>
      <c r="U542" s="390">
        <v>1010</v>
      </c>
      <c r="V542" s="391">
        <f t="shared" si="14"/>
        <v>0</v>
      </c>
      <c r="W542" s="246">
        <f t="shared" si="13"/>
        <v>0</v>
      </c>
    </row>
    <row r="543" spans="1:23" ht="21.75" customHeight="1" x14ac:dyDescent="0.2">
      <c r="A543" s="62"/>
      <c r="B543" s="368" t="s">
        <v>330</v>
      </c>
      <c r="C543" s="368"/>
      <c r="D543" s="368"/>
      <c r="E543" s="368"/>
      <c r="F543" s="368"/>
      <c r="G543" s="368"/>
      <c r="H543" s="368"/>
      <c r="I543" s="368"/>
      <c r="J543" s="368"/>
      <c r="K543" s="368"/>
      <c r="L543" s="368"/>
      <c r="M543" s="369"/>
      <c r="N543" s="123">
        <v>991</v>
      </c>
      <c r="O543" s="168">
        <v>4</v>
      </c>
      <c r="P543" s="168">
        <v>9</v>
      </c>
      <c r="Q543" s="64" t="s">
        <v>403</v>
      </c>
      <c r="R543" s="65" t="s">
        <v>26</v>
      </c>
      <c r="S543" s="370"/>
      <c r="T543" s="371"/>
      <c r="U543" s="390">
        <v>1010</v>
      </c>
      <c r="V543" s="391">
        <f t="shared" si="14"/>
        <v>0</v>
      </c>
      <c r="W543" s="246">
        <f t="shared" si="13"/>
        <v>0</v>
      </c>
    </row>
    <row r="544" spans="1:23" ht="12" customHeight="1" x14ac:dyDescent="0.2">
      <c r="A544" s="62"/>
      <c r="B544" s="368" t="s">
        <v>332</v>
      </c>
      <c r="C544" s="368"/>
      <c r="D544" s="368"/>
      <c r="E544" s="368"/>
      <c r="F544" s="368"/>
      <c r="G544" s="368"/>
      <c r="H544" s="368"/>
      <c r="I544" s="368"/>
      <c r="J544" s="368"/>
      <c r="K544" s="368"/>
      <c r="L544" s="368"/>
      <c r="M544" s="369"/>
      <c r="N544" s="123">
        <v>991</v>
      </c>
      <c r="O544" s="168">
        <v>4</v>
      </c>
      <c r="P544" s="168">
        <v>9</v>
      </c>
      <c r="Q544" s="64" t="s">
        <v>403</v>
      </c>
      <c r="R544" s="65" t="s">
        <v>28</v>
      </c>
      <c r="S544" s="370"/>
      <c r="T544" s="371"/>
      <c r="U544" s="390">
        <v>1010</v>
      </c>
      <c r="V544" s="391"/>
      <c r="W544" s="246">
        <f t="shared" si="13"/>
        <v>0</v>
      </c>
    </row>
    <row r="545" spans="1:23" ht="12" customHeight="1" x14ac:dyDescent="0.2">
      <c r="A545" s="62"/>
      <c r="B545" s="368" t="s">
        <v>404</v>
      </c>
      <c r="C545" s="368"/>
      <c r="D545" s="368"/>
      <c r="E545" s="368"/>
      <c r="F545" s="368"/>
      <c r="G545" s="368"/>
      <c r="H545" s="368"/>
      <c r="I545" s="368"/>
      <c r="J545" s="368"/>
      <c r="K545" s="368"/>
      <c r="L545" s="368"/>
      <c r="M545" s="369"/>
      <c r="N545" s="123">
        <v>991</v>
      </c>
      <c r="O545" s="168">
        <v>4</v>
      </c>
      <c r="P545" s="168">
        <v>12</v>
      </c>
      <c r="Q545" s="64">
        <v>0</v>
      </c>
      <c r="R545" s="65">
        <v>0</v>
      </c>
      <c r="S545" s="370"/>
      <c r="T545" s="371"/>
      <c r="U545" s="390">
        <v>1994</v>
      </c>
      <c r="V545" s="391">
        <f>+V546</f>
        <v>0</v>
      </c>
      <c r="W545" s="246">
        <f t="shared" ref="W545:W608" si="15">V545/U545*100</f>
        <v>0</v>
      </c>
    </row>
    <row r="546" spans="1:23" ht="32.25" customHeight="1" x14ac:dyDescent="0.2">
      <c r="A546" s="62"/>
      <c r="B546" s="368" t="s">
        <v>93</v>
      </c>
      <c r="C546" s="368"/>
      <c r="D546" s="368"/>
      <c r="E546" s="368"/>
      <c r="F546" s="368"/>
      <c r="G546" s="368"/>
      <c r="H546" s="368"/>
      <c r="I546" s="368"/>
      <c r="J546" s="368"/>
      <c r="K546" s="368"/>
      <c r="L546" s="368"/>
      <c r="M546" s="369"/>
      <c r="N546" s="123">
        <v>991</v>
      </c>
      <c r="O546" s="168">
        <v>4</v>
      </c>
      <c r="P546" s="168">
        <v>12</v>
      </c>
      <c r="Q546" s="64" t="s">
        <v>405</v>
      </c>
      <c r="R546" s="65">
        <v>0</v>
      </c>
      <c r="S546" s="370"/>
      <c r="T546" s="371"/>
      <c r="U546" s="390">
        <v>1994</v>
      </c>
      <c r="V546" s="391">
        <f>+V547</f>
        <v>0</v>
      </c>
      <c r="W546" s="246">
        <f t="shared" si="15"/>
        <v>0</v>
      </c>
    </row>
    <row r="547" spans="1:23" ht="21.75" customHeight="1" x14ac:dyDescent="0.2">
      <c r="A547" s="62"/>
      <c r="B547" s="368" t="s">
        <v>94</v>
      </c>
      <c r="C547" s="368"/>
      <c r="D547" s="368"/>
      <c r="E547" s="368"/>
      <c r="F547" s="368"/>
      <c r="G547" s="368"/>
      <c r="H547" s="368"/>
      <c r="I547" s="368"/>
      <c r="J547" s="368"/>
      <c r="K547" s="368"/>
      <c r="L547" s="368"/>
      <c r="M547" s="369"/>
      <c r="N547" s="123">
        <v>991</v>
      </c>
      <c r="O547" s="168">
        <v>4</v>
      </c>
      <c r="P547" s="168">
        <v>12</v>
      </c>
      <c r="Q547" s="64" t="s">
        <v>406</v>
      </c>
      <c r="R547" s="65">
        <v>0</v>
      </c>
      <c r="S547" s="370"/>
      <c r="T547" s="371"/>
      <c r="U547" s="390">
        <v>1994</v>
      </c>
      <c r="V547" s="391">
        <f>+V548+V552</f>
        <v>0</v>
      </c>
      <c r="W547" s="246">
        <f t="shared" si="15"/>
        <v>0</v>
      </c>
    </row>
    <row r="548" spans="1:23" ht="12" customHeight="1" x14ac:dyDescent="0.2">
      <c r="A548" s="62"/>
      <c r="B548" s="368" t="s">
        <v>601</v>
      </c>
      <c r="C548" s="368"/>
      <c r="D548" s="368"/>
      <c r="E548" s="368"/>
      <c r="F548" s="368"/>
      <c r="G548" s="368"/>
      <c r="H548" s="368"/>
      <c r="I548" s="368"/>
      <c r="J548" s="368"/>
      <c r="K548" s="368"/>
      <c r="L548" s="368"/>
      <c r="M548" s="369"/>
      <c r="N548" s="123">
        <v>991</v>
      </c>
      <c r="O548" s="168">
        <v>4</v>
      </c>
      <c r="P548" s="168">
        <v>12</v>
      </c>
      <c r="Q548" s="64" t="s">
        <v>602</v>
      </c>
      <c r="R548" s="65">
        <v>0</v>
      </c>
      <c r="S548" s="370"/>
      <c r="T548" s="371"/>
      <c r="U548" s="390">
        <v>1794</v>
      </c>
      <c r="V548" s="391">
        <f>+V549</f>
        <v>0</v>
      </c>
      <c r="W548" s="246">
        <f t="shared" si="15"/>
        <v>0</v>
      </c>
    </row>
    <row r="549" spans="1:23" ht="21.75" customHeight="1" x14ac:dyDescent="0.2">
      <c r="A549" s="62"/>
      <c r="B549" s="368" t="s">
        <v>329</v>
      </c>
      <c r="C549" s="368"/>
      <c r="D549" s="368"/>
      <c r="E549" s="368"/>
      <c r="F549" s="368"/>
      <c r="G549" s="368"/>
      <c r="H549" s="368"/>
      <c r="I549" s="368"/>
      <c r="J549" s="368"/>
      <c r="K549" s="368"/>
      <c r="L549" s="368"/>
      <c r="M549" s="369"/>
      <c r="N549" s="123">
        <v>991</v>
      </c>
      <c r="O549" s="168">
        <v>4</v>
      </c>
      <c r="P549" s="168">
        <v>12</v>
      </c>
      <c r="Q549" s="64" t="s">
        <v>602</v>
      </c>
      <c r="R549" s="65" t="s">
        <v>24</v>
      </c>
      <c r="S549" s="370"/>
      <c r="T549" s="371"/>
      <c r="U549" s="390">
        <v>1794</v>
      </c>
      <c r="V549" s="391">
        <f>+V550</f>
        <v>0</v>
      </c>
      <c r="W549" s="246">
        <f t="shared" si="15"/>
        <v>0</v>
      </c>
    </row>
    <row r="550" spans="1:23" ht="21.75" customHeight="1" x14ac:dyDescent="0.2">
      <c r="A550" s="62"/>
      <c r="B550" s="368" t="s">
        <v>330</v>
      </c>
      <c r="C550" s="368"/>
      <c r="D550" s="368"/>
      <c r="E550" s="368"/>
      <c r="F550" s="368"/>
      <c r="G550" s="368"/>
      <c r="H550" s="368"/>
      <c r="I550" s="368"/>
      <c r="J550" s="368"/>
      <c r="K550" s="368"/>
      <c r="L550" s="368"/>
      <c r="M550" s="369"/>
      <c r="N550" s="123">
        <v>991</v>
      </c>
      <c r="O550" s="168">
        <v>4</v>
      </c>
      <c r="P550" s="168">
        <v>12</v>
      </c>
      <c r="Q550" s="64" t="s">
        <v>602</v>
      </c>
      <c r="R550" s="65" t="s">
        <v>26</v>
      </c>
      <c r="S550" s="370"/>
      <c r="T550" s="371"/>
      <c r="U550" s="390">
        <v>1794</v>
      </c>
      <c r="V550" s="391">
        <f>+V551</f>
        <v>0</v>
      </c>
      <c r="W550" s="246">
        <f t="shared" si="15"/>
        <v>0</v>
      </c>
    </row>
    <row r="551" spans="1:23" ht="12" customHeight="1" x14ac:dyDescent="0.2">
      <c r="A551" s="62"/>
      <c r="B551" s="368" t="s">
        <v>332</v>
      </c>
      <c r="C551" s="368"/>
      <c r="D551" s="368"/>
      <c r="E551" s="368"/>
      <c r="F551" s="368"/>
      <c r="G551" s="368"/>
      <c r="H551" s="368"/>
      <c r="I551" s="368"/>
      <c r="J551" s="368"/>
      <c r="K551" s="368"/>
      <c r="L551" s="368"/>
      <c r="M551" s="369"/>
      <c r="N551" s="123">
        <v>991</v>
      </c>
      <c r="O551" s="168">
        <v>4</v>
      </c>
      <c r="P551" s="168">
        <v>12</v>
      </c>
      <c r="Q551" s="64" t="s">
        <v>602</v>
      </c>
      <c r="R551" s="65" t="s">
        <v>28</v>
      </c>
      <c r="S551" s="370"/>
      <c r="T551" s="371"/>
      <c r="U551" s="390">
        <v>1794</v>
      </c>
      <c r="V551" s="391"/>
      <c r="W551" s="246">
        <f t="shared" si="15"/>
        <v>0</v>
      </c>
    </row>
    <row r="552" spans="1:23" ht="21.75" customHeight="1" x14ac:dyDescent="0.2">
      <c r="A552" s="62"/>
      <c r="B552" s="368" t="s">
        <v>95</v>
      </c>
      <c r="C552" s="368"/>
      <c r="D552" s="368"/>
      <c r="E552" s="368"/>
      <c r="F552" s="368"/>
      <c r="G552" s="368"/>
      <c r="H552" s="368"/>
      <c r="I552" s="368"/>
      <c r="J552" s="368"/>
      <c r="K552" s="368"/>
      <c r="L552" s="368"/>
      <c r="M552" s="369"/>
      <c r="N552" s="123">
        <v>991</v>
      </c>
      <c r="O552" s="168">
        <v>4</v>
      </c>
      <c r="P552" s="168">
        <v>12</v>
      </c>
      <c r="Q552" s="64" t="s">
        <v>407</v>
      </c>
      <c r="R552" s="65">
        <v>0</v>
      </c>
      <c r="S552" s="370"/>
      <c r="T552" s="371"/>
      <c r="U552" s="390">
        <v>200</v>
      </c>
      <c r="V552" s="391">
        <f>+V553</f>
        <v>0</v>
      </c>
      <c r="W552" s="246">
        <f t="shared" si="15"/>
        <v>0</v>
      </c>
    </row>
    <row r="553" spans="1:23" ht="21.75" customHeight="1" x14ac:dyDescent="0.2">
      <c r="A553" s="62"/>
      <c r="B553" s="368" t="s">
        <v>329</v>
      </c>
      <c r="C553" s="368"/>
      <c r="D553" s="368"/>
      <c r="E553" s="368"/>
      <c r="F553" s="368"/>
      <c r="G553" s="368"/>
      <c r="H553" s="368"/>
      <c r="I553" s="368"/>
      <c r="J553" s="368"/>
      <c r="K553" s="368"/>
      <c r="L553" s="368"/>
      <c r="M553" s="369"/>
      <c r="N553" s="123">
        <v>991</v>
      </c>
      <c r="O553" s="168">
        <v>4</v>
      </c>
      <c r="P553" s="168">
        <v>12</v>
      </c>
      <c r="Q553" s="64" t="s">
        <v>407</v>
      </c>
      <c r="R553" s="65" t="s">
        <v>24</v>
      </c>
      <c r="S553" s="370"/>
      <c r="T553" s="371"/>
      <c r="U553" s="390">
        <v>200</v>
      </c>
      <c r="V553" s="391">
        <f>+V554</f>
        <v>0</v>
      </c>
      <c r="W553" s="246">
        <f t="shared" si="15"/>
        <v>0</v>
      </c>
    </row>
    <row r="554" spans="1:23" ht="21.75" customHeight="1" x14ac:dyDescent="0.2">
      <c r="A554" s="62"/>
      <c r="B554" s="368" t="s">
        <v>330</v>
      </c>
      <c r="C554" s="368"/>
      <c r="D554" s="368"/>
      <c r="E554" s="368"/>
      <c r="F554" s="368"/>
      <c r="G554" s="368"/>
      <c r="H554" s="368"/>
      <c r="I554" s="368"/>
      <c r="J554" s="368"/>
      <c r="K554" s="368"/>
      <c r="L554" s="368"/>
      <c r="M554" s="369"/>
      <c r="N554" s="123">
        <v>991</v>
      </c>
      <c r="O554" s="168">
        <v>4</v>
      </c>
      <c r="P554" s="168">
        <v>12</v>
      </c>
      <c r="Q554" s="64" t="s">
        <v>407</v>
      </c>
      <c r="R554" s="65" t="s">
        <v>26</v>
      </c>
      <c r="S554" s="370"/>
      <c r="T554" s="371"/>
      <c r="U554" s="390">
        <v>200</v>
      </c>
      <c r="V554" s="391">
        <f>+V555</f>
        <v>0</v>
      </c>
      <c r="W554" s="246">
        <f t="shared" si="15"/>
        <v>0</v>
      </c>
    </row>
    <row r="555" spans="1:23" ht="12" customHeight="1" x14ac:dyDescent="0.2">
      <c r="A555" s="62"/>
      <c r="B555" s="368" t="s">
        <v>332</v>
      </c>
      <c r="C555" s="368"/>
      <c r="D555" s="368"/>
      <c r="E555" s="368"/>
      <c r="F555" s="368"/>
      <c r="G555" s="368"/>
      <c r="H555" s="368"/>
      <c r="I555" s="368"/>
      <c r="J555" s="368"/>
      <c r="K555" s="368"/>
      <c r="L555" s="368"/>
      <c r="M555" s="369"/>
      <c r="N555" s="123">
        <v>991</v>
      </c>
      <c r="O555" s="168">
        <v>4</v>
      </c>
      <c r="P555" s="168">
        <v>12</v>
      </c>
      <c r="Q555" s="64" t="s">
        <v>407</v>
      </c>
      <c r="R555" s="65" t="s">
        <v>28</v>
      </c>
      <c r="S555" s="370"/>
      <c r="T555" s="371"/>
      <c r="U555" s="390">
        <v>200</v>
      </c>
      <c r="V555" s="391"/>
      <c r="W555" s="246">
        <f t="shared" si="15"/>
        <v>0</v>
      </c>
    </row>
    <row r="556" spans="1:23" ht="12" customHeight="1" x14ac:dyDescent="0.2">
      <c r="A556" s="62"/>
      <c r="B556" s="368" t="s">
        <v>408</v>
      </c>
      <c r="C556" s="368"/>
      <c r="D556" s="368"/>
      <c r="E556" s="368"/>
      <c r="F556" s="368"/>
      <c r="G556" s="368"/>
      <c r="H556" s="368"/>
      <c r="I556" s="368"/>
      <c r="J556" s="368"/>
      <c r="K556" s="368"/>
      <c r="L556" s="368"/>
      <c r="M556" s="369"/>
      <c r="N556" s="123">
        <v>991</v>
      </c>
      <c r="O556" s="168">
        <v>5</v>
      </c>
      <c r="P556" s="168">
        <v>0</v>
      </c>
      <c r="Q556" s="64">
        <v>0</v>
      </c>
      <c r="R556" s="65">
        <v>0</v>
      </c>
      <c r="S556" s="370"/>
      <c r="T556" s="371"/>
      <c r="U556" s="391">
        <f>+U557+U564+U571</f>
        <v>7643.3</v>
      </c>
      <c r="V556" s="391">
        <f>+V557+V564+V571</f>
        <v>187.39716000000001</v>
      </c>
      <c r="W556" s="246">
        <f t="shared" si="15"/>
        <v>2.4517833919903707</v>
      </c>
    </row>
    <row r="557" spans="1:23" ht="12" customHeight="1" x14ac:dyDescent="0.2">
      <c r="A557" s="62"/>
      <c r="B557" s="368" t="s">
        <v>603</v>
      </c>
      <c r="C557" s="368"/>
      <c r="D557" s="368"/>
      <c r="E557" s="368"/>
      <c r="F557" s="368"/>
      <c r="G557" s="368"/>
      <c r="H557" s="368"/>
      <c r="I557" s="368"/>
      <c r="J557" s="368"/>
      <c r="K557" s="368"/>
      <c r="L557" s="368"/>
      <c r="M557" s="369"/>
      <c r="N557" s="123">
        <v>991</v>
      </c>
      <c r="O557" s="168">
        <v>5</v>
      </c>
      <c r="P557" s="168">
        <v>1</v>
      </c>
      <c r="Q557" s="64">
        <v>0</v>
      </c>
      <c r="R557" s="65">
        <v>0</v>
      </c>
      <c r="S557" s="370"/>
      <c r="T557" s="371"/>
      <c r="U557" s="390">
        <v>2151.3000000000002</v>
      </c>
      <c r="V557" s="391">
        <f t="shared" ref="V557:V562" si="16">+V558</f>
        <v>0</v>
      </c>
      <c r="W557" s="246">
        <f t="shared" si="15"/>
        <v>0</v>
      </c>
    </row>
    <row r="558" spans="1:23" ht="21.75" customHeight="1" x14ac:dyDescent="0.2">
      <c r="A558" s="62"/>
      <c r="B558" s="368" t="s">
        <v>64</v>
      </c>
      <c r="C558" s="368"/>
      <c r="D558" s="368"/>
      <c r="E558" s="368"/>
      <c r="F558" s="368"/>
      <c r="G558" s="368"/>
      <c r="H558" s="368"/>
      <c r="I558" s="368"/>
      <c r="J558" s="368"/>
      <c r="K558" s="368"/>
      <c r="L558" s="368"/>
      <c r="M558" s="369"/>
      <c r="N558" s="123">
        <v>991</v>
      </c>
      <c r="O558" s="168">
        <v>5</v>
      </c>
      <c r="P558" s="168">
        <v>1</v>
      </c>
      <c r="Q558" s="64" t="s">
        <v>396</v>
      </c>
      <c r="R558" s="65">
        <v>0</v>
      </c>
      <c r="S558" s="370"/>
      <c r="T558" s="371"/>
      <c r="U558" s="390">
        <v>2151.3000000000002</v>
      </c>
      <c r="V558" s="391">
        <f t="shared" si="16"/>
        <v>0</v>
      </c>
      <c r="W558" s="246">
        <f t="shared" si="15"/>
        <v>0</v>
      </c>
    </row>
    <row r="559" spans="1:23" ht="42.75" customHeight="1" x14ac:dyDescent="0.2">
      <c r="A559" s="62"/>
      <c r="B559" s="368" t="s">
        <v>578</v>
      </c>
      <c r="C559" s="368"/>
      <c r="D559" s="368"/>
      <c r="E559" s="368"/>
      <c r="F559" s="368"/>
      <c r="G559" s="368"/>
      <c r="H559" s="368"/>
      <c r="I559" s="368"/>
      <c r="J559" s="368"/>
      <c r="K559" s="368"/>
      <c r="L559" s="368"/>
      <c r="M559" s="369"/>
      <c r="N559" s="123">
        <v>991</v>
      </c>
      <c r="O559" s="168">
        <v>5</v>
      </c>
      <c r="P559" s="168">
        <v>1</v>
      </c>
      <c r="Q559" s="64" t="s">
        <v>548</v>
      </c>
      <c r="R559" s="65">
        <v>0</v>
      </c>
      <c r="S559" s="370"/>
      <c r="T559" s="371"/>
      <c r="U559" s="390">
        <v>2151.3000000000002</v>
      </c>
      <c r="V559" s="391">
        <f t="shared" si="16"/>
        <v>0</v>
      </c>
      <c r="W559" s="246">
        <f t="shared" si="15"/>
        <v>0</v>
      </c>
    </row>
    <row r="560" spans="1:23" ht="12" customHeight="1" x14ac:dyDescent="0.2">
      <c r="A560" s="62"/>
      <c r="B560" s="368" t="s">
        <v>547</v>
      </c>
      <c r="C560" s="368"/>
      <c r="D560" s="368"/>
      <c r="E560" s="368"/>
      <c r="F560" s="368"/>
      <c r="G560" s="368"/>
      <c r="H560" s="368"/>
      <c r="I560" s="368"/>
      <c r="J560" s="368"/>
      <c r="K560" s="368"/>
      <c r="L560" s="368"/>
      <c r="M560" s="369"/>
      <c r="N560" s="123">
        <v>991</v>
      </c>
      <c r="O560" s="168">
        <v>5</v>
      </c>
      <c r="P560" s="168">
        <v>1</v>
      </c>
      <c r="Q560" s="64" t="s">
        <v>549</v>
      </c>
      <c r="R560" s="65">
        <v>0</v>
      </c>
      <c r="S560" s="370"/>
      <c r="T560" s="371"/>
      <c r="U560" s="390">
        <v>2151.3000000000002</v>
      </c>
      <c r="V560" s="391">
        <f t="shared" si="16"/>
        <v>0</v>
      </c>
      <c r="W560" s="246">
        <f t="shared" si="15"/>
        <v>0</v>
      </c>
    </row>
    <row r="561" spans="1:23" ht="21.75" customHeight="1" x14ac:dyDescent="0.2">
      <c r="A561" s="62"/>
      <c r="B561" s="368" t="s">
        <v>604</v>
      </c>
      <c r="C561" s="368"/>
      <c r="D561" s="368"/>
      <c r="E561" s="368"/>
      <c r="F561" s="368"/>
      <c r="G561" s="368"/>
      <c r="H561" s="368"/>
      <c r="I561" s="368"/>
      <c r="J561" s="368"/>
      <c r="K561" s="368"/>
      <c r="L561" s="368"/>
      <c r="M561" s="369"/>
      <c r="N561" s="123">
        <v>991</v>
      </c>
      <c r="O561" s="168">
        <v>5</v>
      </c>
      <c r="P561" s="168">
        <v>1</v>
      </c>
      <c r="Q561" s="64" t="s">
        <v>549</v>
      </c>
      <c r="R561" s="65" t="s">
        <v>605</v>
      </c>
      <c r="S561" s="370"/>
      <c r="T561" s="371"/>
      <c r="U561" s="390">
        <v>2151.3000000000002</v>
      </c>
      <c r="V561" s="391">
        <f t="shared" si="16"/>
        <v>0</v>
      </c>
      <c r="W561" s="246">
        <f t="shared" si="15"/>
        <v>0</v>
      </c>
    </row>
    <row r="562" spans="1:23" ht="12" customHeight="1" x14ac:dyDescent="0.2">
      <c r="A562" s="62"/>
      <c r="B562" s="368" t="s">
        <v>606</v>
      </c>
      <c r="C562" s="368"/>
      <c r="D562" s="368"/>
      <c r="E562" s="368"/>
      <c r="F562" s="368"/>
      <c r="G562" s="368"/>
      <c r="H562" s="368"/>
      <c r="I562" s="368"/>
      <c r="J562" s="368"/>
      <c r="K562" s="368"/>
      <c r="L562" s="368"/>
      <c r="M562" s="369"/>
      <c r="N562" s="123">
        <v>991</v>
      </c>
      <c r="O562" s="168">
        <v>5</v>
      </c>
      <c r="P562" s="168">
        <v>1</v>
      </c>
      <c r="Q562" s="64" t="s">
        <v>549</v>
      </c>
      <c r="R562" s="65" t="s">
        <v>607</v>
      </c>
      <c r="S562" s="370"/>
      <c r="T562" s="371"/>
      <c r="U562" s="390">
        <v>2151.3000000000002</v>
      </c>
      <c r="V562" s="391">
        <f t="shared" si="16"/>
        <v>0</v>
      </c>
      <c r="W562" s="246">
        <f t="shared" si="15"/>
        <v>0</v>
      </c>
    </row>
    <row r="563" spans="1:23" ht="32.25" customHeight="1" x14ac:dyDescent="0.2">
      <c r="A563" s="62"/>
      <c r="B563" s="368" t="s">
        <v>608</v>
      </c>
      <c r="C563" s="368"/>
      <c r="D563" s="368"/>
      <c r="E563" s="368"/>
      <c r="F563" s="368"/>
      <c r="G563" s="368"/>
      <c r="H563" s="368"/>
      <c r="I563" s="368"/>
      <c r="J563" s="368"/>
      <c r="K563" s="368"/>
      <c r="L563" s="368"/>
      <c r="M563" s="369"/>
      <c r="N563" s="123">
        <v>991</v>
      </c>
      <c r="O563" s="168">
        <v>5</v>
      </c>
      <c r="P563" s="168">
        <v>1</v>
      </c>
      <c r="Q563" s="64" t="s">
        <v>549</v>
      </c>
      <c r="R563" s="65" t="s">
        <v>609</v>
      </c>
      <c r="S563" s="370"/>
      <c r="T563" s="371"/>
      <c r="U563" s="390">
        <v>2151.3000000000002</v>
      </c>
      <c r="V563" s="391"/>
      <c r="W563" s="246">
        <f t="shared" si="15"/>
        <v>0</v>
      </c>
    </row>
    <row r="564" spans="1:23" ht="12" customHeight="1" x14ac:dyDescent="0.2">
      <c r="A564" s="62"/>
      <c r="B564" s="368" t="s">
        <v>610</v>
      </c>
      <c r="C564" s="368"/>
      <c r="D564" s="368"/>
      <c r="E564" s="368"/>
      <c r="F564" s="368"/>
      <c r="G564" s="368"/>
      <c r="H564" s="368"/>
      <c r="I564" s="368"/>
      <c r="J564" s="368"/>
      <c r="K564" s="368"/>
      <c r="L564" s="368"/>
      <c r="M564" s="369"/>
      <c r="N564" s="123">
        <v>991</v>
      </c>
      <c r="O564" s="168">
        <v>5</v>
      </c>
      <c r="P564" s="168">
        <v>2</v>
      </c>
      <c r="Q564" s="64">
        <v>0</v>
      </c>
      <c r="R564" s="65">
        <v>0</v>
      </c>
      <c r="S564" s="370"/>
      <c r="T564" s="371"/>
      <c r="U564" s="390">
        <v>550</v>
      </c>
      <c r="V564" s="391">
        <f t="shared" ref="V564:V569" si="17">+V565</f>
        <v>0</v>
      </c>
      <c r="W564" s="246">
        <f t="shared" si="15"/>
        <v>0</v>
      </c>
    </row>
    <row r="565" spans="1:23" ht="21.75" customHeight="1" x14ac:dyDescent="0.2">
      <c r="A565" s="62"/>
      <c r="B565" s="368" t="s">
        <v>91</v>
      </c>
      <c r="C565" s="368"/>
      <c r="D565" s="368"/>
      <c r="E565" s="368"/>
      <c r="F565" s="368"/>
      <c r="G565" s="368"/>
      <c r="H565" s="368"/>
      <c r="I565" s="368"/>
      <c r="J565" s="368"/>
      <c r="K565" s="368"/>
      <c r="L565" s="368"/>
      <c r="M565" s="369"/>
      <c r="N565" s="123">
        <v>991</v>
      </c>
      <c r="O565" s="168">
        <v>5</v>
      </c>
      <c r="P565" s="168">
        <v>2</v>
      </c>
      <c r="Q565" s="64" t="s">
        <v>401</v>
      </c>
      <c r="R565" s="65">
        <v>0</v>
      </c>
      <c r="S565" s="370"/>
      <c r="T565" s="371"/>
      <c r="U565" s="390">
        <v>550</v>
      </c>
      <c r="V565" s="391">
        <f t="shared" si="17"/>
        <v>0</v>
      </c>
      <c r="W565" s="246">
        <f t="shared" si="15"/>
        <v>0</v>
      </c>
    </row>
    <row r="566" spans="1:23" ht="21.75" customHeight="1" x14ac:dyDescent="0.2">
      <c r="A566" s="62"/>
      <c r="B566" s="368" t="s">
        <v>298</v>
      </c>
      <c r="C566" s="368"/>
      <c r="D566" s="368"/>
      <c r="E566" s="368"/>
      <c r="F566" s="368"/>
      <c r="G566" s="368"/>
      <c r="H566" s="368"/>
      <c r="I566" s="368"/>
      <c r="J566" s="368"/>
      <c r="K566" s="368"/>
      <c r="L566" s="368"/>
      <c r="M566" s="369"/>
      <c r="N566" s="123">
        <v>991</v>
      </c>
      <c r="O566" s="168">
        <v>5</v>
      </c>
      <c r="P566" s="168">
        <v>2</v>
      </c>
      <c r="Q566" s="64" t="s">
        <v>402</v>
      </c>
      <c r="R566" s="65">
        <v>0</v>
      </c>
      <c r="S566" s="370"/>
      <c r="T566" s="371"/>
      <c r="U566" s="390">
        <v>550</v>
      </c>
      <c r="V566" s="391">
        <f t="shared" si="17"/>
        <v>0</v>
      </c>
      <c r="W566" s="246">
        <f t="shared" si="15"/>
        <v>0</v>
      </c>
    </row>
    <row r="567" spans="1:23" ht="12" customHeight="1" x14ac:dyDescent="0.2">
      <c r="A567" s="62"/>
      <c r="B567" s="368" t="s">
        <v>611</v>
      </c>
      <c r="C567" s="368"/>
      <c r="D567" s="368"/>
      <c r="E567" s="368"/>
      <c r="F567" s="368"/>
      <c r="G567" s="368"/>
      <c r="H567" s="368"/>
      <c r="I567" s="368"/>
      <c r="J567" s="368"/>
      <c r="K567" s="368"/>
      <c r="L567" s="368"/>
      <c r="M567" s="369"/>
      <c r="N567" s="123">
        <v>991</v>
      </c>
      <c r="O567" s="168">
        <v>5</v>
      </c>
      <c r="P567" s="168">
        <v>2</v>
      </c>
      <c r="Q567" s="64" t="s">
        <v>612</v>
      </c>
      <c r="R567" s="65">
        <v>0</v>
      </c>
      <c r="S567" s="370"/>
      <c r="T567" s="371"/>
      <c r="U567" s="390">
        <v>550</v>
      </c>
      <c r="V567" s="391">
        <f t="shared" si="17"/>
        <v>0</v>
      </c>
      <c r="W567" s="246">
        <f t="shared" si="15"/>
        <v>0</v>
      </c>
    </row>
    <row r="568" spans="1:23" ht="21.75" customHeight="1" x14ac:dyDescent="0.2">
      <c r="A568" s="62"/>
      <c r="B568" s="368" t="s">
        <v>329</v>
      </c>
      <c r="C568" s="368"/>
      <c r="D568" s="368"/>
      <c r="E568" s="368"/>
      <c r="F568" s="368"/>
      <c r="G568" s="368"/>
      <c r="H568" s="368"/>
      <c r="I568" s="368"/>
      <c r="J568" s="368"/>
      <c r="K568" s="368"/>
      <c r="L568" s="368"/>
      <c r="M568" s="369"/>
      <c r="N568" s="123">
        <v>991</v>
      </c>
      <c r="O568" s="168">
        <v>5</v>
      </c>
      <c r="P568" s="168">
        <v>2</v>
      </c>
      <c r="Q568" s="64" t="s">
        <v>612</v>
      </c>
      <c r="R568" s="65" t="s">
        <v>24</v>
      </c>
      <c r="S568" s="370"/>
      <c r="T568" s="371"/>
      <c r="U568" s="390">
        <v>550</v>
      </c>
      <c r="V568" s="391">
        <f t="shared" si="17"/>
        <v>0</v>
      </c>
      <c r="W568" s="246">
        <f t="shared" si="15"/>
        <v>0</v>
      </c>
    </row>
    <row r="569" spans="1:23" ht="21.75" customHeight="1" x14ac:dyDescent="0.2">
      <c r="A569" s="62"/>
      <c r="B569" s="368" t="s">
        <v>330</v>
      </c>
      <c r="C569" s="368"/>
      <c r="D569" s="368"/>
      <c r="E569" s="368"/>
      <c r="F569" s="368"/>
      <c r="G569" s="368"/>
      <c r="H569" s="368"/>
      <c r="I569" s="368"/>
      <c r="J569" s="368"/>
      <c r="K569" s="368"/>
      <c r="L569" s="368"/>
      <c r="M569" s="369"/>
      <c r="N569" s="123">
        <v>991</v>
      </c>
      <c r="O569" s="168">
        <v>5</v>
      </c>
      <c r="P569" s="168">
        <v>2</v>
      </c>
      <c r="Q569" s="64" t="s">
        <v>612</v>
      </c>
      <c r="R569" s="65" t="s">
        <v>26</v>
      </c>
      <c r="S569" s="370"/>
      <c r="T569" s="371"/>
      <c r="U569" s="390">
        <v>550</v>
      </c>
      <c r="V569" s="391">
        <f t="shared" si="17"/>
        <v>0</v>
      </c>
      <c r="W569" s="246">
        <f t="shared" si="15"/>
        <v>0</v>
      </c>
    </row>
    <row r="570" spans="1:23" ht="12" customHeight="1" x14ac:dyDescent="0.2">
      <c r="A570" s="62"/>
      <c r="B570" s="368" t="s">
        <v>332</v>
      </c>
      <c r="C570" s="368"/>
      <c r="D570" s="368"/>
      <c r="E570" s="368"/>
      <c r="F570" s="368"/>
      <c r="G570" s="368"/>
      <c r="H570" s="368"/>
      <c r="I570" s="368"/>
      <c r="J570" s="368"/>
      <c r="K570" s="368"/>
      <c r="L570" s="368"/>
      <c r="M570" s="369"/>
      <c r="N570" s="123">
        <v>991</v>
      </c>
      <c r="O570" s="168">
        <v>5</v>
      </c>
      <c r="P570" s="168">
        <v>2</v>
      </c>
      <c r="Q570" s="64" t="s">
        <v>612</v>
      </c>
      <c r="R570" s="65" t="s">
        <v>28</v>
      </c>
      <c r="S570" s="370"/>
      <c r="T570" s="371"/>
      <c r="U570" s="390">
        <v>550</v>
      </c>
      <c r="V570" s="391"/>
      <c r="W570" s="246">
        <f t="shared" si="15"/>
        <v>0</v>
      </c>
    </row>
    <row r="571" spans="1:23" ht="12" customHeight="1" x14ac:dyDescent="0.2">
      <c r="A571" s="62"/>
      <c r="B571" s="368" t="s">
        <v>96</v>
      </c>
      <c r="C571" s="368"/>
      <c r="D571" s="368"/>
      <c r="E571" s="368"/>
      <c r="F571" s="368"/>
      <c r="G571" s="368"/>
      <c r="H571" s="368"/>
      <c r="I571" s="368"/>
      <c r="J571" s="368"/>
      <c r="K571" s="368"/>
      <c r="L571" s="368"/>
      <c r="M571" s="369"/>
      <c r="N571" s="123">
        <v>991</v>
      </c>
      <c r="O571" s="168">
        <v>5</v>
      </c>
      <c r="P571" s="168">
        <v>3</v>
      </c>
      <c r="Q571" s="64">
        <v>0</v>
      </c>
      <c r="R571" s="65">
        <v>0</v>
      </c>
      <c r="S571" s="370"/>
      <c r="T571" s="371"/>
      <c r="U571" s="391">
        <f>+U572+U578+U584</f>
        <v>4942</v>
      </c>
      <c r="V571" s="391">
        <f>+V572+V578+V584</f>
        <v>187.39716000000001</v>
      </c>
      <c r="W571" s="246">
        <f t="shared" si="15"/>
        <v>3.7919295831647113</v>
      </c>
    </row>
    <row r="572" spans="1:23" ht="21.75" customHeight="1" x14ac:dyDescent="0.2">
      <c r="A572" s="62"/>
      <c r="B572" s="368" t="s">
        <v>91</v>
      </c>
      <c r="C572" s="368"/>
      <c r="D572" s="368"/>
      <c r="E572" s="368"/>
      <c r="F572" s="368"/>
      <c r="G572" s="368"/>
      <c r="H572" s="368"/>
      <c r="I572" s="368"/>
      <c r="J572" s="368"/>
      <c r="K572" s="368"/>
      <c r="L572" s="368"/>
      <c r="M572" s="369"/>
      <c r="N572" s="123">
        <v>991</v>
      </c>
      <c r="O572" s="168">
        <v>5</v>
      </c>
      <c r="P572" s="168">
        <v>3</v>
      </c>
      <c r="Q572" s="64" t="s">
        <v>401</v>
      </c>
      <c r="R572" s="65">
        <v>0</v>
      </c>
      <c r="S572" s="370"/>
      <c r="T572" s="371"/>
      <c r="U572" s="391">
        <f>+U573</f>
        <v>542</v>
      </c>
      <c r="V572" s="391">
        <f>+V573</f>
        <v>187.39716000000001</v>
      </c>
      <c r="W572" s="246">
        <f t="shared" si="15"/>
        <v>34.575121771217717</v>
      </c>
    </row>
    <row r="573" spans="1:23" ht="12" customHeight="1" x14ac:dyDescent="0.2">
      <c r="A573" s="62"/>
      <c r="B573" s="368" t="s">
        <v>97</v>
      </c>
      <c r="C573" s="368"/>
      <c r="D573" s="368"/>
      <c r="E573" s="368"/>
      <c r="F573" s="368"/>
      <c r="G573" s="368"/>
      <c r="H573" s="368"/>
      <c r="I573" s="368"/>
      <c r="J573" s="368"/>
      <c r="K573" s="368"/>
      <c r="L573" s="368"/>
      <c r="M573" s="369"/>
      <c r="N573" s="123">
        <v>991</v>
      </c>
      <c r="O573" s="168">
        <v>5</v>
      </c>
      <c r="P573" s="168">
        <v>3</v>
      </c>
      <c r="Q573" s="64" t="s">
        <v>409</v>
      </c>
      <c r="R573" s="65">
        <v>0</v>
      </c>
      <c r="S573" s="370"/>
      <c r="T573" s="371"/>
      <c r="U573" s="391">
        <f>+U574</f>
        <v>542</v>
      </c>
      <c r="V573" s="391">
        <f>+V574</f>
        <v>187.39716000000001</v>
      </c>
      <c r="W573" s="246">
        <f t="shared" si="15"/>
        <v>34.575121771217717</v>
      </c>
    </row>
    <row r="574" spans="1:23" ht="12" customHeight="1" x14ac:dyDescent="0.2">
      <c r="A574" s="62"/>
      <c r="B574" s="368" t="s">
        <v>98</v>
      </c>
      <c r="C574" s="368"/>
      <c r="D574" s="368"/>
      <c r="E574" s="368"/>
      <c r="F574" s="368"/>
      <c r="G574" s="368"/>
      <c r="H574" s="368"/>
      <c r="I574" s="368"/>
      <c r="J574" s="368"/>
      <c r="K574" s="368"/>
      <c r="L574" s="368"/>
      <c r="M574" s="369"/>
      <c r="N574" s="123">
        <v>991</v>
      </c>
      <c r="O574" s="168">
        <v>5</v>
      </c>
      <c r="P574" s="168">
        <v>3</v>
      </c>
      <c r="Q574" s="64" t="s">
        <v>410</v>
      </c>
      <c r="R574" s="65">
        <v>0</v>
      </c>
      <c r="S574" s="370"/>
      <c r="T574" s="371"/>
      <c r="U574" s="391">
        <f>+U575</f>
        <v>542</v>
      </c>
      <c r="V574" s="391">
        <f>+V575</f>
        <v>187.39716000000001</v>
      </c>
      <c r="W574" s="246">
        <f t="shared" si="15"/>
        <v>34.575121771217717</v>
      </c>
    </row>
    <row r="575" spans="1:23" ht="21.75" customHeight="1" x14ac:dyDescent="0.2">
      <c r="A575" s="62"/>
      <c r="B575" s="368" t="s">
        <v>329</v>
      </c>
      <c r="C575" s="368"/>
      <c r="D575" s="368"/>
      <c r="E575" s="368"/>
      <c r="F575" s="368"/>
      <c r="G575" s="368"/>
      <c r="H575" s="368"/>
      <c r="I575" s="368"/>
      <c r="J575" s="368"/>
      <c r="K575" s="368"/>
      <c r="L575" s="368"/>
      <c r="M575" s="369"/>
      <c r="N575" s="123">
        <v>991</v>
      </c>
      <c r="O575" s="168">
        <v>5</v>
      </c>
      <c r="P575" s="168">
        <v>3</v>
      </c>
      <c r="Q575" s="64" t="s">
        <v>410</v>
      </c>
      <c r="R575" s="65" t="s">
        <v>24</v>
      </c>
      <c r="S575" s="370"/>
      <c r="T575" s="371"/>
      <c r="U575" s="391">
        <f>+U576</f>
        <v>542</v>
      </c>
      <c r="V575" s="391">
        <f>+V576</f>
        <v>187.39716000000001</v>
      </c>
      <c r="W575" s="246">
        <f t="shared" si="15"/>
        <v>34.575121771217717</v>
      </c>
    </row>
    <row r="576" spans="1:23" ht="21.75" customHeight="1" x14ac:dyDescent="0.2">
      <c r="A576" s="62"/>
      <c r="B576" s="368" t="s">
        <v>330</v>
      </c>
      <c r="C576" s="368"/>
      <c r="D576" s="368"/>
      <c r="E576" s="368"/>
      <c r="F576" s="368"/>
      <c r="G576" s="368"/>
      <c r="H576" s="368"/>
      <c r="I576" s="368"/>
      <c r="J576" s="368"/>
      <c r="K576" s="368"/>
      <c r="L576" s="368"/>
      <c r="M576" s="369"/>
      <c r="N576" s="123">
        <v>991</v>
      </c>
      <c r="O576" s="168">
        <v>5</v>
      </c>
      <c r="P576" s="168">
        <v>3</v>
      </c>
      <c r="Q576" s="64" t="s">
        <v>410</v>
      </c>
      <c r="R576" s="65" t="s">
        <v>26</v>
      </c>
      <c r="S576" s="370"/>
      <c r="T576" s="371"/>
      <c r="U576" s="391">
        <f>+U577</f>
        <v>542</v>
      </c>
      <c r="V576" s="391">
        <f>+V577</f>
        <v>187.39716000000001</v>
      </c>
      <c r="W576" s="246">
        <f t="shared" si="15"/>
        <v>34.575121771217717</v>
      </c>
    </row>
    <row r="577" spans="1:23" ht="12" customHeight="1" x14ac:dyDescent="0.2">
      <c r="A577" s="62"/>
      <c r="B577" s="368" t="s">
        <v>332</v>
      </c>
      <c r="C577" s="368"/>
      <c r="D577" s="368"/>
      <c r="E577" s="368"/>
      <c r="F577" s="368"/>
      <c r="G577" s="368"/>
      <c r="H577" s="368"/>
      <c r="I577" s="368"/>
      <c r="J577" s="368"/>
      <c r="K577" s="368"/>
      <c r="L577" s="368"/>
      <c r="M577" s="369"/>
      <c r="N577" s="123">
        <v>991</v>
      </c>
      <c r="O577" s="168">
        <v>5</v>
      </c>
      <c r="P577" s="168">
        <v>3</v>
      </c>
      <c r="Q577" s="64" t="s">
        <v>410</v>
      </c>
      <c r="R577" s="65" t="s">
        <v>28</v>
      </c>
      <c r="S577" s="370"/>
      <c r="T577" s="371"/>
      <c r="U577" s="390">
        <f>490+52</f>
        <v>542</v>
      </c>
      <c r="V577" s="391">
        <v>187.39716000000001</v>
      </c>
      <c r="W577" s="246">
        <f t="shared" si="15"/>
        <v>34.575121771217717</v>
      </c>
    </row>
    <row r="578" spans="1:23" ht="21.75" customHeight="1" x14ac:dyDescent="0.2">
      <c r="A578" s="62"/>
      <c r="B578" s="368" t="s">
        <v>91</v>
      </c>
      <c r="C578" s="368"/>
      <c r="D578" s="368"/>
      <c r="E578" s="368"/>
      <c r="F578" s="368"/>
      <c r="G578" s="368"/>
      <c r="H578" s="368"/>
      <c r="I578" s="368"/>
      <c r="J578" s="368"/>
      <c r="K578" s="368"/>
      <c r="L578" s="368"/>
      <c r="M578" s="369"/>
      <c r="N578" s="123">
        <v>991</v>
      </c>
      <c r="O578" s="168">
        <v>5</v>
      </c>
      <c r="P578" s="168">
        <v>3</v>
      </c>
      <c r="Q578" s="64" t="s">
        <v>401</v>
      </c>
      <c r="R578" s="65">
        <v>0</v>
      </c>
      <c r="S578" s="370"/>
      <c r="T578" s="371"/>
      <c r="U578" s="390">
        <v>2200</v>
      </c>
      <c r="V578" s="391">
        <f>+V579</f>
        <v>0</v>
      </c>
      <c r="W578" s="246">
        <f t="shared" si="15"/>
        <v>0</v>
      </c>
    </row>
    <row r="579" spans="1:23" ht="12" customHeight="1" x14ac:dyDescent="0.2">
      <c r="A579" s="62"/>
      <c r="B579" s="368" t="s">
        <v>97</v>
      </c>
      <c r="C579" s="368"/>
      <c r="D579" s="368"/>
      <c r="E579" s="368"/>
      <c r="F579" s="368"/>
      <c r="G579" s="368"/>
      <c r="H579" s="368"/>
      <c r="I579" s="368"/>
      <c r="J579" s="368"/>
      <c r="K579" s="368"/>
      <c r="L579" s="368"/>
      <c r="M579" s="369"/>
      <c r="N579" s="123">
        <v>991</v>
      </c>
      <c r="O579" s="168">
        <v>5</v>
      </c>
      <c r="P579" s="168">
        <v>3</v>
      </c>
      <c r="Q579" s="64" t="s">
        <v>409</v>
      </c>
      <c r="R579" s="65">
        <v>0</v>
      </c>
      <c r="S579" s="370"/>
      <c r="T579" s="371"/>
      <c r="U579" s="390">
        <v>2200</v>
      </c>
      <c r="V579" s="391">
        <f>+V580</f>
        <v>0</v>
      </c>
      <c r="W579" s="246">
        <f t="shared" si="15"/>
        <v>0</v>
      </c>
    </row>
    <row r="580" spans="1:23" ht="21.75" customHeight="1" x14ac:dyDescent="0.2">
      <c r="A580" s="62"/>
      <c r="B580" s="368" t="s">
        <v>613</v>
      </c>
      <c r="C580" s="368"/>
      <c r="D580" s="368"/>
      <c r="E580" s="368"/>
      <c r="F580" s="368"/>
      <c r="G580" s="368"/>
      <c r="H580" s="368"/>
      <c r="I580" s="368"/>
      <c r="J580" s="368"/>
      <c r="K580" s="368"/>
      <c r="L580" s="368"/>
      <c r="M580" s="369"/>
      <c r="N580" s="123">
        <v>991</v>
      </c>
      <c r="O580" s="168">
        <v>5</v>
      </c>
      <c r="P580" s="168">
        <v>3</v>
      </c>
      <c r="Q580" s="64" t="s">
        <v>614</v>
      </c>
      <c r="R580" s="65">
        <v>0</v>
      </c>
      <c r="S580" s="370"/>
      <c r="T580" s="371"/>
      <c r="U580" s="390">
        <v>2200</v>
      </c>
      <c r="V580" s="391">
        <f>+V581</f>
        <v>0</v>
      </c>
      <c r="W580" s="246">
        <f t="shared" si="15"/>
        <v>0</v>
      </c>
    </row>
    <row r="581" spans="1:23" ht="21.75" customHeight="1" x14ac:dyDescent="0.2">
      <c r="A581" s="62"/>
      <c r="B581" s="368" t="s">
        <v>329</v>
      </c>
      <c r="C581" s="368"/>
      <c r="D581" s="368"/>
      <c r="E581" s="368"/>
      <c r="F581" s="368"/>
      <c r="G581" s="368"/>
      <c r="H581" s="368"/>
      <c r="I581" s="368"/>
      <c r="J581" s="368"/>
      <c r="K581" s="368"/>
      <c r="L581" s="368"/>
      <c r="M581" s="369"/>
      <c r="N581" s="123">
        <v>991</v>
      </c>
      <c r="O581" s="168">
        <v>5</v>
      </c>
      <c r="P581" s="168">
        <v>3</v>
      </c>
      <c r="Q581" s="64" t="s">
        <v>614</v>
      </c>
      <c r="R581" s="65" t="s">
        <v>24</v>
      </c>
      <c r="S581" s="370"/>
      <c r="T581" s="371"/>
      <c r="U581" s="390">
        <v>2200</v>
      </c>
      <c r="V581" s="391">
        <f>+V582</f>
        <v>0</v>
      </c>
      <c r="W581" s="246">
        <f t="shared" si="15"/>
        <v>0</v>
      </c>
    </row>
    <row r="582" spans="1:23" ht="21.75" customHeight="1" x14ac:dyDescent="0.2">
      <c r="A582" s="62"/>
      <c r="B582" s="368" t="s">
        <v>330</v>
      </c>
      <c r="C582" s="368"/>
      <c r="D582" s="368"/>
      <c r="E582" s="368"/>
      <c r="F582" s="368"/>
      <c r="G582" s="368"/>
      <c r="H582" s="368"/>
      <c r="I582" s="368"/>
      <c r="J582" s="368"/>
      <c r="K582" s="368"/>
      <c r="L582" s="368"/>
      <c r="M582" s="369"/>
      <c r="N582" s="123">
        <v>991</v>
      </c>
      <c r="O582" s="168">
        <v>5</v>
      </c>
      <c r="P582" s="168">
        <v>3</v>
      </c>
      <c r="Q582" s="64" t="s">
        <v>614</v>
      </c>
      <c r="R582" s="65" t="s">
        <v>26</v>
      </c>
      <c r="S582" s="370"/>
      <c r="T582" s="371"/>
      <c r="U582" s="390">
        <v>2200</v>
      </c>
      <c r="V582" s="391">
        <f>+V583</f>
        <v>0</v>
      </c>
      <c r="W582" s="246">
        <f t="shared" si="15"/>
        <v>0</v>
      </c>
    </row>
    <row r="583" spans="1:23" ht="12" customHeight="1" x14ac:dyDescent="0.2">
      <c r="A583" s="62"/>
      <c r="B583" s="368" t="s">
        <v>332</v>
      </c>
      <c r="C583" s="368"/>
      <c r="D583" s="368"/>
      <c r="E583" s="368"/>
      <c r="F583" s="368"/>
      <c r="G583" s="368"/>
      <c r="H583" s="368"/>
      <c r="I583" s="368"/>
      <c r="J583" s="368"/>
      <c r="K583" s="368"/>
      <c r="L583" s="368"/>
      <c r="M583" s="369"/>
      <c r="N583" s="123">
        <v>991</v>
      </c>
      <c r="O583" s="168">
        <v>5</v>
      </c>
      <c r="P583" s="168">
        <v>3</v>
      </c>
      <c r="Q583" s="64" t="s">
        <v>614</v>
      </c>
      <c r="R583" s="65" t="s">
        <v>28</v>
      </c>
      <c r="S583" s="370"/>
      <c r="T583" s="371"/>
      <c r="U583" s="390">
        <v>2200</v>
      </c>
      <c r="V583" s="391"/>
      <c r="W583" s="246">
        <f t="shared" si="15"/>
        <v>0</v>
      </c>
    </row>
    <row r="584" spans="1:23" ht="21.75" customHeight="1" x14ac:dyDescent="0.2">
      <c r="A584" s="62"/>
      <c r="B584" s="368" t="s">
        <v>64</v>
      </c>
      <c r="C584" s="368"/>
      <c r="D584" s="368"/>
      <c r="E584" s="368"/>
      <c r="F584" s="368"/>
      <c r="G584" s="368"/>
      <c r="H584" s="368"/>
      <c r="I584" s="368"/>
      <c r="J584" s="368"/>
      <c r="K584" s="368"/>
      <c r="L584" s="368"/>
      <c r="M584" s="369"/>
      <c r="N584" s="123">
        <v>991</v>
      </c>
      <c r="O584" s="168">
        <v>5</v>
      </c>
      <c r="P584" s="168">
        <v>3</v>
      </c>
      <c r="Q584" s="64" t="s">
        <v>396</v>
      </c>
      <c r="R584" s="65">
        <v>0</v>
      </c>
      <c r="S584" s="370"/>
      <c r="T584" s="371"/>
      <c r="U584" s="390">
        <v>2200</v>
      </c>
      <c r="V584" s="391">
        <f>+V585</f>
        <v>0</v>
      </c>
      <c r="W584" s="246">
        <f t="shared" si="15"/>
        <v>0</v>
      </c>
    </row>
    <row r="585" spans="1:23" ht="42.75" customHeight="1" x14ac:dyDescent="0.2">
      <c r="A585" s="62"/>
      <c r="B585" s="368" t="s">
        <v>578</v>
      </c>
      <c r="C585" s="368"/>
      <c r="D585" s="368"/>
      <c r="E585" s="368"/>
      <c r="F585" s="368"/>
      <c r="G585" s="368"/>
      <c r="H585" s="368"/>
      <c r="I585" s="368"/>
      <c r="J585" s="368"/>
      <c r="K585" s="368"/>
      <c r="L585" s="368"/>
      <c r="M585" s="369"/>
      <c r="N585" s="123">
        <v>991</v>
      </c>
      <c r="O585" s="168">
        <v>5</v>
      </c>
      <c r="P585" s="168">
        <v>3</v>
      </c>
      <c r="Q585" s="64" t="s">
        <v>548</v>
      </c>
      <c r="R585" s="65">
        <v>0</v>
      </c>
      <c r="S585" s="370"/>
      <c r="T585" s="371"/>
      <c r="U585" s="390">
        <v>2200</v>
      </c>
      <c r="V585" s="391">
        <f>+V586</f>
        <v>0</v>
      </c>
      <c r="W585" s="246">
        <f t="shared" si="15"/>
        <v>0</v>
      </c>
    </row>
    <row r="586" spans="1:23" ht="12" customHeight="1" x14ac:dyDescent="0.2">
      <c r="A586" s="62"/>
      <c r="B586" s="368" t="s">
        <v>547</v>
      </c>
      <c r="C586" s="368"/>
      <c r="D586" s="368"/>
      <c r="E586" s="368"/>
      <c r="F586" s="368"/>
      <c r="G586" s="368"/>
      <c r="H586" s="368"/>
      <c r="I586" s="368"/>
      <c r="J586" s="368"/>
      <c r="K586" s="368"/>
      <c r="L586" s="368"/>
      <c r="M586" s="369"/>
      <c r="N586" s="123">
        <v>991</v>
      </c>
      <c r="O586" s="168">
        <v>5</v>
      </c>
      <c r="P586" s="168">
        <v>3</v>
      </c>
      <c r="Q586" s="64" t="s">
        <v>549</v>
      </c>
      <c r="R586" s="65">
        <v>0</v>
      </c>
      <c r="S586" s="370"/>
      <c r="T586" s="371"/>
      <c r="U586" s="390">
        <v>2200</v>
      </c>
      <c r="V586" s="391">
        <f>+V587</f>
        <v>0</v>
      </c>
      <c r="W586" s="246">
        <f t="shared" si="15"/>
        <v>0</v>
      </c>
    </row>
    <row r="587" spans="1:23" ht="21.75" customHeight="1" x14ac:dyDescent="0.2">
      <c r="A587" s="62"/>
      <c r="B587" s="368" t="s">
        <v>329</v>
      </c>
      <c r="C587" s="368"/>
      <c r="D587" s="368"/>
      <c r="E587" s="368"/>
      <c r="F587" s="368"/>
      <c r="G587" s="368"/>
      <c r="H587" s="368"/>
      <c r="I587" s="368"/>
      <c r="J587" s="368"/>
      <c r="K587" s="368"/>
      <c r="L587" s="368"/>
      <c r="M587" s="369"/>
      <c r="N587" s="123">
        <v>991</v>
      </c>
      <c r="O587" s="168">
        <v>5</v>
      </c>
      <c r="P587" s="168">
        <v>3</v>
      </c>
      <c r="Q587" s="64" t="s">
        <v>549</v>
      </c>
      <c r="R587" s="65" t="s">
        <v>24</v>
      </c>
      <c r="S587" s="370"/>
      <c r="T587" s="371"/>
      <c r="U587" s="390">
        <v>2200</v>
      </c>
      <c r="V587" s="391">
        <f>+V588</f>
        <v>0</v>
      </c>
      <c r="W587" s="246">
        <f t="shared" si="15"/>
        <v>0</v>
      </c>
    </row>
    <row r="588" spans="1:23" ht="21.75" customHeight="1" x14ac:dyDescent="0.2">
      <c r="A588" s="62"/>
      <c r="B588" s="368" t="s">
        <v>330</v>
      </c>
      <c r="C588" s="368"/>
      <c r="D588" s="368"/>
      <c r="E588" s="368"/>
      <c r="F588" s="368"/>
      <c r="G588" s="368"/>
      <c r="H588" s="368"/>
      <c r="I588" s="368"/>
      <c r="J588" s="368"/>
      <c r="K588" s="368"/>
      <c r="L588" s="368"/>
      <c r="M588" s="369"/>
      <c r="N588" s="123">
        <v>991</v>
      </c>
      <c r="O588" s="168">
        <v>5</v>
      </c>
      <c r="P588" s="168">
        <v>3</v>
      </c>
      <c r="Q588" s="64" t="s">
        <v>549</v>
      </c>
      <c r="R588" s="65" t="s">
        <v>26</v>
      </c>
      <c r="S588" s="370"/>
      <c r="T588" s="371"/>
      <c r="U588" s="390">
        <v>2200</v>
      </c>
      <c r="V588" s="391">
        <f>+V589</f>
        <v>0</v>
      </c>
      <c r="W588" s="246">
        <f t="shared" si="15"/>
        <v>0</v>
      </c>
    </row>
    <row r="589" spans="1:23" ht="12" customHeight="1" x14ac:dyDescent="0.2">
      <c r="A589" s="62"/>
      <c r="B589" s="368" t="s">
        <v>332</v>
      </c>
      <c r="C589" s="368"/>
      <c r="D589" s="368"/>
      <c r="E589" s="368"/>
      <c r="F589" s="368"/>
      <c r="G589" s="368"/>
      <c r="H589" s="368"/>
      <c r="I589" s="368"/>
      <c r="J589" s="368"/>
      <c r="K589" s="368"/>
      <c r="L589" s="368"/>
      <c r="M589" s="369"/>
      <c r="N589" s="123">
        <v>991</v>
      </c>
      <c r="O589" s="168">
        <v>5</v>
      </c>
      <c r="P589" s="168">
        <v>3</v>
      </c>
      <c r="Q589" s="64" t="s">
        <v>549</v>
      </c>
      <c r="R589" s="65" t="s">
        <v>28</v>
      </c>
      <c r="S589" s="370"/>
      <c r="T589" s="371"/>
      <c r="U589" s="390">
        <v>2200</v>
      </c>
      <c r="V589" s="391"/>
      <c r="W589" s="246">
        <f t="shared" si="15"/>
        <v>0</v>
      </c>
    </row>
    <row r="590" spans="1:23" ht="12" customHeight="1" x14ac:dyDescent="0.2">
      <c r="A590" s="62"/>
      <c r="B590" s="368" t="s">
        <v>5</v>
      </c>
      <c r="C590" s="368"/>
      <c r="D590" s="368"/>
      <c r="E590" s="368"/>
      <c r="F590" s="368"/>
      <c r="G590" s="368"/>
      <c r="H590" s="368"/>
      <c r="I590" s="368"/>
      <c r="J590" s="368"/>
      <c r="K590" s="368"/>
      <c r="L590" s="368"/>
      <c r="M590" s="369"/>
      <c r="N590" s="123">
        <v>991</v>
      </c>
      <c r="O590" s="168">
        <v>7</v>
      </c>
      <c r="P590" s="168">
        <v>0</v>
      </c>
      <c r="Q590" s="64">
        <v>0</v>
      </c>
      <c r="R590" s="65">
        <v>0</v>
      </c>
      <c r="S590" s="370"/>
      <c r="T590" s="371"/>
      <c r="U590" s="390">
        <v>586.4</v>
      </c>
      <c r="V590" s="391">
        <f>+V591</f>
        <v>85.890949999999989</v>
      </c>
      <c r="W590" s="246">
        <f t="shared" si="15"/>
        <v>14.647160641200543</v>
      </c>
    </row>
    <row r="591" spans="1:23" ht="12" customHeight="1" x14ac:dyDescent="0.2">
      <c r="A591" s="62"/>
      <c r="B591" s="368" t="s">
        <v>75</v>
      </c>
      <c r="C591" s="368"/>
      <c r="D591" s="368"/>
      <c r="E591" s="368"/>
      <c r="F591" s="368"/>
      <c r="G591" s="368"/>
      <c r="H591" s="368"/>
      <c r="I591" s="368"/>
      <c r="J591" s="368"/>
      <c r="K591" s="368"/>
      <c r="L591" s="368"/>
      <c r="M591" s="369"/>
      <c r="N591" s="123">
        <v>991</v>
      </c>
      <c r="O591" s="168">
        <v>7</v>
      </c>
      <c r="P591" s="168">
        <v>9</v>
      </c>
      <c r="Q591" s="64">
        <v>0</v>
      </c>
      <c r="R591" s="65">
        <v>0</v>
      </c>
      <c r="S591" s="370"/>
      <c r="T591" s="371"/>
      <c r="U591" s="390">
        <v>586.4</v>
      </c>
      <c r="V591" s="391">
        <f>+V592+V597+V602</f>
        <v>85.890949999999989</v>
      </c>
      <c r="W591" s="246">
        <f t="shared" si="15"/>
        <v>14.647160641200543</v>
      </c>
    </row>
    <row r="592" spans="1:23" ht="32.25" customHeight="1" x14ac:dyDescent="0.2">
      <c r="A592" s="62"/>
      <c r="B592" s="368" t="s">
        <v>615</v>
      </c>
      <c r="C592" s="368"/>
      <c r="D592" s="368"/>
      <c r="E592" s="368"/>
      <c r="F592" s="368"/>
      <c r="G592" s="368"/>
      <c r="H592" s="368"/>
      <c r="I592" s="368"/>
      <c r="J592" s="368"/>
      <c r="K592" s="368"/>
      <c r="L592" s="368"/>
      <c r="M592" s="369"/>
      <c r="N592" s="123">
        <v>991</v>
      </c>
      <c r="O592" s="168">
        <v>7</v>
      </c>
      <c r="P592" s="168">
        <v>9</v>
      </c>
      <c r="Q592" s="64" t="s">
        <v>616</v>
      </c>
      <c r="R592" s="65">
        <v>0</v>
      </c>
      <c r="S592" s="370"/>
      <c r="T592" s="371"/>
      <c r="U592" s="390">
        <v>45</v>
      </c>
      <c r="V592" s="391">
        <f>+V593</f>
        <v>0</v>
      </c>
      <c r="W592" s="246">
        <f t="shared" si="15"/>
        <v>0</v>
      </c>
    </row>
    <row r="593" spans="1:23" ht="32.25" customHeight="1" x14ac:dyDescent="0.2">
      <c r="A593" s="62"/>
      <c r="B593" s="368" t="s">
        <v>617</v>
      </c>
      <c r="C593" s="368"/>
      <c r="D593" s="368"/>
      <c r="E593" s="368"/>
      <c r="F593" s="368"/>
      <c r="G593" s="368"/>
      <c r="H593" s="368"/>
      <c r="I593" s="368"/>
      <c r="J593" s="368"/>
      <c r="K593" s="368"/>
      <c r="L593" s="368"/>
      <c r="M593" s="369"/>
      <c r="N593" s="123">
        <v>991</v>
      </c>
      <c r="O593" s="168">
        <v>7</v>
      </c>
      <c r="P593" s="168">
        <v>9</v>
      </c>
      <c r="Q593" s="64" t="s">
        <v>618</v>
      </c>
      <c r="R593" s="65">
        <v>0</v>
      </c>
      <c r="S593" s="370"/>
      <c r="T593" s="371"/>
      <c r="U593" s="390">
        <v>45</v>
      </c>
      <c r="V593" s="391">
        <f>+V594</f>
        <v>0</v>
      </c>
      <c r="W593" s="246">
        <f t="shared" si="15"/>
        <v>0</v>
      </c>
    </row>
    <row r="594" spans="1:23" ht="21.75" customHeight="1" x14ac:dyDescent="0.2">
      <c r="A594" s="62"/>
      <c r="B594" s="368" t="s">
        <v>329</v>
      </c>
      <c r="C594" s="368"/>
      <c r="D594" s="368"/>
      <c r="E594" s="368"/>
      <c r="F594" s="368"/>
      <c r="G594" s="368"/>
      <c r="H594" s="368"/>
      <c r="I594" s="368"/>
      <c r="J594" s="368"/>
      <c r="K594" s="368"/>
      <c r="L594" s="368"/>
      <c r="M594" s="369"/>
      <c r="N594" s="123">
        <v>991</v>
      </c>
      <c r="O594" s="168">
        <v>7</v>
      </c>
      <c r="P594" s="168">
        <v>9</v>
      </c>
      <c r="Q594" s="64" t="s">
        <v>618</v>
      </c>
      <c r="R594" s="65" t="s">
        <v>24</v>
      </c>
      <c r="S594" s="370"/>
      <c r="T594" s="371"/>
      <c r="U594" s="390">
        <v>45</v>
      </c>
      <c r="V594" s="391">
        <f>+V595</f>
        <v>0</v>
      </c>
      <c r="W594" s="246">
        <f t="shared" si="15"/>
        <v>0</v>
      </c>
    </row>
    <row r="595" spans="1:23" ht="21.75" customHeight="1" x14ac:dyDescent="0.2">
      <c r="A595" s="62"/>
      <c r="B595" s="368" t="s">
        <v>330</v>
      </c>
      <c r="C595" s="368"/>
      <c r="D595" s="368"/>
      <c r="E595" s="368"/>
      <c r="F595" s="368"/>
      <c r="G595" s="368"/>
      <c r="H595" s="368"/>
      <c r="I595" s="368"/>
      <c r="J595" s="368"/>
      <c r="K595" s="368"/>
      <c r="L595" s="368"/>
      <c r="M595" s="369"/>
      <c r="N595" s="123">
        <v>991</v>
      </c>
      <c r="O595" s="168">
        <v>7</v>
      </c>
      <c r="P595" s="168">
        <v>9</v>
      </c>
      <c r="Q595" s="64" t="s">
        <v>618</v>
      </c>
      <c r="R595" s="65" t="s">
        <v>26</v>
      </c>
      <c r="S595" s="370"/>
      <c r="T595" s="371"/>
      <c r="U595" s="390">
        <v>45</v>
      </c>
      <c r="V595" s="391">
        <f>+V596</f>
        <v>0</v>
      </c>
      <c r="W595" s="246">
        <f t="shared" si="15"/>
        <v>0</v>
      </c>
    </row>
    <row r="596" spans="1:23" ht="12" customHeight="1" x14ac:dyDescent="0.2">
      <c r="A596" s="62"/>
      <c r="B596" s="368" t="s">
        <v>332</v>
      </c>
      <c r="C596" s="368"/>
      <c r="D596" s="368"/>
      <c r="E596" s="368"/>
      <c r="F596" s="368"/>
      <c r="G596" s="368"/>
      <c r="H596" s="368"/>
      <c r="I596" s="368"/>
      <c r="J596" s="368"/>
      <c r="K596" s="368"/>
      <c r="L596" s="368"/>
      <c r="M596" s="369"/>
      <c r="N596" s="123">
        <v>991</v>
      </c>
      <c r="O596" s="168">
        <v>7</v>
      </c>
      <c r="P596" s="168">
        <v>9</v>
      </c>
      <c r="Q596" s="64" t="s">
        <v>618</v>
      </c>
      <c r="R596" s="65" t="s">
        <v>28</v>
      </c>
      <c r="S596" s="370"/>
      <c r="T596" s="371"/>
      <c r="U596" s="390">
        <v>45</v>
      </c>
      <c r="V596" s="391"/>
      <c r="W596" s="246">
        <f t="shared" si="15"/>
        <v>0</v>
      </c>
    </row>
    <row r="597" spans="1:23" ht="32.25" customHeight="1" x14ac:dyDescent="0.2">
      <c r="A597" s="62"/>
      <c r="B597" s="368" t="s">
        <v>619</v>
      </c>
      <c r="C597" s="368"/>
      <c r="D597" s="368"/>
      <c r="E597" s="368"/>
      <c r="F597" s="368"/>
      <c r="G597" s="368"/>
      <c r="H597" s="368"/>
      <c r="I597" s="368"/>
      <c r="J597" s="368"/>
      <c r="K597" s="368"/>
      <c r="L597" s="368"/>
      <c r="M597" s="369"/>
      <c r="N597" s="123">
        <v>991</v>
      </c>
      <c r="O597" s="168">
        <v>7</v>
      </c>
      <c r="P597" s="168">
        <v>9</v>
      </c>
      <c r="Q597" s="64" t="s">
        <v>620</v>
      </c>
      <c r="R597" s="65">
        <v>0</v>
      </c>
      <c r="S597" s="370"/>
      <c r="T597" s="371"/>
      <c r="U597" s="390">
        <v>50</v>
      </c>
      <c r="V597" s="391">
        <f>+V598</f>
        <v>0</v>
      </c>
      <c r="W597" s="246">
        <f t="shared" si="15"/>
        <v>0</v>
      </c>
    </row>
    <row r="598" spans="1:23" ht="21.75" customHeight="1" x14ac:dyDescent="0.2">
      <c r="A598" s="62"/>
      <c r="B598" s="368" t="s">
        <v>621</v>
      </c>
      <c r="C598" s="368"/>
      <c r="D598" s="368"/>
      <c r="E598" s="368"/>
      <c r="F598" s="368"/>
      <c r="G598" s="368"/>
      <c r="H598" s="368"/>
      <c r="I598" s="368"/>
      <c r="J598" s="368"/>
      <c r="K598" s="368"/>
      <c r="L598" s="368"/>
      <c r="M598" s="369"/>
      <c r="N598" s="123">
        <v>991</v>
      </c>
      <c r="O598" s="168">
        <v>7</v>
      </c>
      <c r="P598" s="168">
        <v>9</v>
      </c>
      <c r="Q598" s="64" t="s">
        <v>622</v>
      </c>
      <c r="R598" s="65">
        <v>0</v>
      </c>
      <c r="S598" s="370"/>
      <c r="T598" s="371"/>
      <c r="U598" s="390">
        <v>50</v>
      </c>
      <c r="V598" s="391">
        <f>+V599</f>
        <v>0</v>
      </c>
      <c r="W598" s="246">
        <f t="shared" si="15"/>
        <v>0</v>
      </c>
    </row>
    <row r="599" spans="1:23" ht="21.75" customHeight="1" x14ac:dyDescent="0.2">
      <c r="A599" s="62"/>
      <c r="B599" s="368" t="s">
        <v>329</v>
      </c>
      <c r="C599" s="368"/>
      <c r="D599" s="368"/>
      <c r="E599" s="368"/>
      <c r="F599" s="368"/>
      <c r="G599" s="368"/>
      <c r="H599" s="368"/>
      <c r="I599" s="368"/>
      <c r="J599" s="368"/>
      <c r="K599" s="368"/>
      <c r="L599" s="368"/>
      <c r="M599" s="369"/>
      <c r="N599" s="123">
        <v>991</v>
      </c>
      <c r="O599" s="168">
        <v>7</v>
      </c>
      <c r="P599" s="168">
        <v>9</v>
      </c>
      <c r="Q599" s="64" t="s">
        <v>622</v>
      </c>
      <c r="R599" s="65" t="s">
        <v>24</v>
      </c>
      <c r="S599" s="370"/>
      <c r="T599" s="371"/>
      <c r="U599" s="390">
        <v>50</v>
      </c>
      <c r="V599" s="391">
        <f>+V600</f>
        <v>0</v>
      </c>
      <c r="W599" s="246">
        <f t="shared" si="15"/>
        <v>0</v>
      </c>
    </row>
    <row r="600" spans="1:23" ht="21.75" customHeight="1" x14ac:dyDescent="0.2">
      <c r="A600" s="62"/>
      <c r="B600" s="368" t="s">
        <v>330</v>
      </c>
      <c r="C600" s="368"/>
      <c r="D600" s="368"/>
      <c r="E600" s="368"/>
      <c r="F600" s="368"/>
      <c r="G600" s="368"/>
      <c r="H600" s="368"/>
      <c r="I600" s="368"/>
      <c r="J600" s="368"/>
      <c r="K600" s="368"/>
      <c r="L600" s="368"/>
      <c r="M600" s="369"/>
      <c r="N600" s="123">
        <v>991</v>
      </c>
      <c r="O600" s="168">
        <v>7</v>
      </c>
      <c r="P600" s="168">
        <v>9</v>
      </c>
      <c r="Q600" s="64" t="s">
        <v>622</v>
      </c>
      <c r="R600" s="65" t="s">
        <v>26</v>
      </c>
      <c r="S600" s="370"/>
      <c r="T600" s="371"/>
      <c r="U600" s="390">
        <v>50</v>
      </c>
      <c r="V600" s="391">
        <f>+V601</f>
        <v>0</v>
      </c>
      <c r="W600" s="246">
        <f t="shared" si="15"/>
        <v>0</v>
      </c>
    </row>
    <row r="601" spans="1:23" ht="12" customHeight="1" x14ac:dyDescent="0.2">
      <c r="A601" s="62"/>
      <c r="B601" s="368" t="s">
        <v>332</v>
      </c>
      <c r="C601" s="368"/>
      <c r="D601" s="368"/>
      <c r="E601" s="368"/>
      <c r="F601" s="368"/>
      <c r="G601" s="368"/>
      <c r="H601" s="368"/>
      <c r="I601" s="368"/>
      <c r="J601" s="368"/>
      <c r="K601" s="368"/>
      <c r="L601" s="368"/>
      <c r="M601" s="369"/>
      <c r="N601" s="123">
        <v>991</v>
      </c>
      <c r="O601" s="168">
        <v>7</v>
      </c>
      <c r="P601" s="168">
        <v>9</v>
      </c>
      <c r="Q601" s="64" t="s">
        <v>622</v>
      </c>
      <c r="R601" s="65" t="s">
        <v>28</v>
      </c>
      <c r="S601" s="370"/>
      <c r="T601" s="371"/>
      <c r="U601" s="390">
        <v>50</v>
      </c>
      <c r="V601" s="391"/>
      <c r="W601" s="246">
        <f t="shared" si="15"/>
        <v>0</v>
      </c>
    </row>
    <row r="602" spans="1:23" ht="32.25" customHeight="1" x14ac:dyDescent="0.2">
      <c r="A602" s="62"/>
      <c r="B602" s="368" t="s">
        <v>341</v>
      </c>
      <c r="C602" s="368"/>
      <c r="D602" s="368"/>
      <c r="E602" s="368"/>
      <c r="F602" s="368"/>
      <c r="G602" s="368"/>
      <c r="H602" s="368"/>
      <c r="I602" s="368"/>
      <c r="J602" s="368"/>
      <c r="K602" s="368"/>
      <c r="L602" s="368"/>
      <c r="M602" s="369"/>
      <c r="N602" s="123">
        <v>991</v>
      </c>
      <c r="O602" s="168">
        <v>7</v>
      </c>
      <c r="P602" s="168">
        <v>9</v>
      </c>
      <c r="Q602" s="64" t="s">
        <v>342</v>
      </c>
      <c r="R602" s="65">
        <v>0</v>
      </c>
      <c r="S602" s="370"/>
      <c r="T602" s="371"/>
      <c r="U602" s="390">
        <v>491.4</v>
      </c>
      <c r="V602" s="391">
        <f>+V603</f>
        <v>85.890949999999989</v>
      </c>
      <c r="W602" s="246">
        <f t="shared" si="15"/>
        <v>17.478825803825803</v>
      </c>
    </row>
    <row r="603" spans="1:23" ht="32.25" customHeight="1" x14ac:dyDescent="0.2">
      <c r="A603" s="62"/>
      <c r="B603" s="368" t="s">
        <v>434</v>
      </c>
      <c r="C603" s="368"/>
      <c r="D603" s="368"/>
      <c r="E603" s="368"/>
      <c r="F603" s="368"/>
      <c r="G603" s="368"/>
      <c r="H603" s="368"/>
      <c r="I603" s="368"/>
      <c r="J603" s="368"/>
      <c r="K603" s="368"/>
      <c r="L603" s="368"/>
      <c r="M603" s="369"/>
      <c r="N603" s="123">
        <v>991</v>
      </c>
      <c r="O603" s="168">
        <v>7</v>
      </c>
      <c r="P603" s="168">
        <v>9</v>
      </c>
      <c r="Q603" s="64" t="s">
        <v>435</v>
      </c>
      <c r="R603" s="65">
        <v>0</v>
      </c>
      <c r="S603" s="370"/>
      <c r="T603" s="371"/>
      <c r="U603" s="390">
        <v>491.4</v>
      </c>
      <c r="V603" s="391">
        <f>+V604+V609</f>
        <v>85.890949999999989</v>
      </c>
      <c r="W603" s="246">
        <f t="shared" si="15"/>
        <v>17.478825803825803</v>
      </c>
    </row>
    <row r="604" spans="1:23" ht="53.25" customHeight="1" x14ac:dyDescent="0.2">
      <c r="A604" s="62"/>
      <c r="B604" s="368" t="s">
        <v>17</v>
      </c>
      <c r="C604" s="368"/>
      <c r="D604" s="368"/>
      <c r="E604" s="368"/>
      <c r="F604" s="368"/>
      <c r="G604" s="368"/>
      <c r="H604" s="368"/>
      <c r="I604" s="368"/>
      <c r="J604" s="368"/>
      <c r="K604" s="368"/>
      <c r="L604" s="368"/>
      <c r="M604" s="369"/>
      <c r="N604" s="123">
        <v>991</v>
      </c>
      <c r="O604" s="168">
        <v>7</v>
      </c>
      <c r="P604" s="168">
        <v>9</v>
      </c>
      <c r="Q604" s="64" t="s">
        <v>435</v>
      </c>
      <c r="R604" s="65" t="s">
        <v>18</v>
      </c>
      <c r="S604" s="370"/>
      <c r="T604" s="371"/>
      <c r="U604" s="390">
        <v>352.71800000000002</v>
      </c>
      <c r="V604" s="391">
        <f>+V605</f>
        <v>83.855229999999992</v>
      </c>
      <c r="W604" s="246">
        <f t="shared" si="15"/>
        <v>23.774014935444178</v>
      </c>
    </row>
    <row r="605" spans="1:23" ht="21.75" customHeight="1" x14ac:dyDescent="0.2">
      <c r="A605" s="62"/>
      <c r="B605" s="368" t="s">
        <v>37</v>
      </c>
      <c r="C605" s="368"/>
      <c r="D605" s="368"/>
      <c r="E605" s="368"/>
      <c r="F605" s="368"/>
      <c r="G605" s="368"/>
      <c r="H605" s="368"/>
      <c r="I605" s="368"/>
      <c r="J605" s="368"/>
      <c r="K605" s="368"/>
      <c r="L605" s="368"/>
      <c r="M605" s="369"/>
      <c r="N605" s="123">
        <v>991</v>
      </c>
      <c r="O605" s="168">
        <v>7</v>
      </c>
      <c r="P605" s="168">
        <v>9</v>
      </c>
      <c r="Q605" s="64" t="s">
        <v>435</v>
      </c>
      <c r="R605" s="65" t="s">
        <v>38</v>
      </c>
      <c r="S605" s="370"/>
      <c r="T605" s="371"/>
      <c r="U605" s="390">
        <v>352.71800000000002</v>
      </c>
      <c r="V605" s="391">
        <f>+V606+V607+V608</f>
        <v>83.855229999999992</v>
      </c>
      <c r="W605" s="246">
        <f t="shared" si="15"/>
        <v>23.774014935444178</v>
      </c>
    </row>
    <row r="606" spans="1:23" ht="21.75" customHeight="1" x14ac:dyDescent="0.2">
      <c r="A606" s="62"/>
      <c r="B606" s="368" t="s">
        <v>317</v>
      </c>
      <c r="C606" s="368"/>
      <c r="D606" s="368"/>
      <c r="E606" s="368"/>
      <c r="F606" s="368"/>
      <c r="G606" s="368"/>
      <c r="H606" s="368"/>
      <c r="I606" s="368"/>
      <c r="J606" s="368"/>
      <c r="K606" s="368"/>
      <c r="L606" s="368"/>
      <c r="M606" s="369"/>
      <c r="N606" s="123">
        <v>991</v>
      </c>
      <c r="O606" s="168">
        <v>7</v>
      </c>
      <c r="P606" s="168">
        <v>9</v>
      </c>
      <c r="Q606" s="64" t="s">
        <v>435</v>
      </c>
      <c r="R606" s="65" t="s">
        <v>39</v>
      </c>
      <c r="S606" s="370"/>
      <c r="T606" s="371"/>
      <c r="U606" s="390">
        <v>257.08</v>
      </c>
      <c r="V606" s="391">
        <v>64.404939999999996</v>
      </c>
      <c r="W606" s="246">
        <f t="shared" si="15"/>
        <v>25.052489497432706</v>
      </c>
    </row>
    <row r="607" spans="1:23" ht="32.25" customHeight="1" x14ac:dyDescent="0.2">
      <c r="A607" s="62"/>
      <c r="B607" s="368" t="s">
        <v>335</v>
      </c>
      <c r="C607" s="368"/>
      <c r="D607" s="368"/>
      <c r="E607" s="368"/>
      <c r="F607" s="368"/>
      <c r="G607" s="368"/>
      <c r="H607" s="368"/>
      <c r="I607" s="368"/>
      <c r="J607" s="368"/>
      <c r="K607" s="368"/>
      <c r="L607" s="368"/>
      <c r="M607" s="369"/>
      <c r="N607" s="123">
        <v>991</v>
      </c>
      <c r="O607" s="168">
        <v>7</v>
      </c>
      <c r="P607" s="168">
        <v>9</v>
      </c>
      <c r="Q607" s="64" t="s">
        <v>435</v>
      </c>
      <c r="R607" s="65" t="s">
        <v>40</v>
      </c>
      <c r="S607" s="370"/>
      <c r="T607" s="371"/>
      <c r="U607" s="390">
        <v>18</v>
      </c>
      <c r="V607" s="391"/>
      <c r="W607" s="246">
        <f t="shared" si="15"/>
        <v>0</v>
      </c>
    </row>
    <row r="608" spans="1:23" ht="32.25" customHeight="1" x14ac:dyDescent="0.2">
      <c r="A608" s="62"/>
      <c r="B608" s="368" t="s">
        <v>318</v>
      </c>
      <c r="C608" s="368"/>
      <c r="D608" s="368"/>
      <c r="E608" s="368"/>
      <c r="F608" s="368"/>
      <c r="G608" s="368"/>
      <c r="H608" s="368"/>
      <c r="I608" s="368"/>
      <c r="J608" s="368"/>
      <c r="K608" s="368"/>
      <c r="L608" s="368"/>
      <c r="M608" s="369"/>
      <c r="N608" s="123">
        <v>991</v>
      </c>
      <c r="O608" s="168">
        <v>7</v>
      </c>
      <c r="P608" s="168">
        <v>9</v>
      </c>
      <c r="Q608" s="64" t="s">
        <v>435</v>
      </c>
      <c r="R608" s="65" t="s">
        <v>41</v>
      </c>
      <c r="S608" s="370"/>
      <c r="T608" s="371"/>
      <c r="U608" s="390">
        <v>77.638000000000005</v>
      </c>
      <c r="V608" s="391">
        <v>19.450289999999999</v>
      </c>
      <c r="W608" s="246">
        <f t="shared" si="15"/>
        <v>25.052538705273186</v>
      </c>
    </row>
    <row r="609" spans="1:23" ht="21.75" customHeight="1" x14ac:dyDescent="0.2">
      <c r="A609" s="62"/>
      <c r="B609" s="368" t="s">
        <v>329</v>
      </c>
      <c r="C609" s="368"/>
      <c r="D609" s="368"/>
      <c r="E609" s="368"/>
      <c r="F609" s="368"/>
      <c r="G609" s="368"/>
      <c r="H609" s="368"/>
      <c r="I609" s="368"/>
      <c r="J609" s="368"/>
      <c r="K609" s="368"/>
      <c r="L609" s="368"/>
      <c r="M609" s="369"/>
      <c r="N609" s="123">
        <v>991</v>
      </c>
      <c r="O609" s="168">
        <v>7</v>
      </c>
      <c r="P609" s="168">
        <v>9</v>
      </c>
      <c r="Q609" s="64" t="s">
        <v>435</v>
      </c>
      <c r="R609" s="65" t="s">
        <v>24</v>
      </c>
      <c r="S609" s="370"/>
      <c r="T609" s="371"/>
      <c r="U609" s="390">
        <v>138.68199999999999</v>
      </c>
      <c r="V609" s="391">
        <f>+V610</f>
        <v>2.03572</v>
      </c>
      <c r="W609" s="246">
        <f t="shared" ref="W609:W676" si="18">V609/U609*100</f>
        <v>1.4679049912750033</v>
      </c>
    </row>
    <row r="610" spans="1:23" ht="21.75" customHeight="1" x14ac:dyDescent="0.2">
      <c r="A610" s="62"/>
      <c r="B610" s="368" t="s">
        <v>330</v>
      </c>
      <c r="C610" s="368"/>
      <c r="D610" s="368"/>
      <c r="E610" s="368"/>
      <c r="F610" s="368"/>
      <c r="G610" s="368"/>
      <c r="H610" s="368"/>
      <c r="I610" s="368"/>
      <c r="J610" s="368"/>
      <c r="K610" s="368"/>
      <c r="L610" s="368"/>
      <c r="M610" s="369"/>
      <c r="N610" s="123">
        <v>991</v>
      </c>
      <c r="O610" s="168">
        <v>7</v>
      </c>
      <c r="P610" s="168">
        <v>9</v>
      </c>
      <c r="Q610" s="64" t="s">
        <v>435</v>
      </c>
      <c r="R610" s="65" t="s">
        <v>26</v>
      </c>
      <c r="S610" s="370"/>
      <c r="T610" s="371"/>
      <c r="U610" s="390">
        <v>138.68199999999999</v>
      </c>
      <c r="V610" s="391">
        <f>+V611</f>
        <v>2.03572</v>
      </c>
      <c r="W610" s="246">
        <f t="shared" si="18"/>
        <v>1.4679049912750033</v>
      </c>
    </row>
    <row r="611" spans="1:23" ht="12" customHeight="1" x14ac:dyDescent="0.2">
      <c r="A611" s="62"/>
      <c r="B611" s="368" t="s">
        <v>332</v>
      </c>
      <c r="C611" s="368"/>
      <c r="D611" s="368"/>
      <c r="E611" s="368"/>
      <c r="F611" s="368"/>
      <c r="G611" s="368"/>
      <c r="H611" s="368"/>
      <c r="I611" s="368"/>
      <c r="J611" s="368"/>
      <c r="K611" s="368"/>
      <c r="L611" s="368"/>
      <c r="M611" s="369"/>
      <c r="N611" s="123">
        <v>991</v>
      </c>
      <c r="O611" s="168">
        <v>7</v>
      </c>
      <c r="P611" s="168">
        <v>9</v>
      </c>
      <c r="Q611" s="64" t="s">
        <v>435</v>
      </c>
      <c r="R611" s="65" t="s">
        <v>28</v>
      </c>
      <c r="S611" s="370"/>
      <c r="T611" s="371"/>
      <c r="U611" s="390">
        <v>138.68199999999999</v>
      </c>
      <c r="V611" s="391">
        <v>2.03572</v>
      </c>
      <c r="W611" s="246">
        <f t="shared" si="18"/>
        <v>1.4679049912750033</v>
      </c>
    </row>
    <row r="612" spans="1:23" ht="12" customHeight="1" x14ac:dyDescent="0.2">
      <c r="A612" s="62"/>
      <c r="B612" s="368" t="s">
        <v>543</v>
      </c>
      <c r="C612" s="368"/>
      <c r="D612" s="368"/>
      <c r="E612" s="368"/>
      <c r="F612" s="368"/>
      <c r="G612" s="368"/>
      <c r="H612" s="368"/>
      <c r="I612" s="368"/>
      <c r="J612" s="368"/>
      <c r="K612" s="368"/>
      <c r="L612" s="368"/>
      <c r="M612" s="369"/>
      <c r="N612" s="123">
        <v>991</v>
      </c>
      <c r="O612" s="168">
        <v>9</v>
      </c>
      <c r="P612" s="168">
        <v>0</v>
      </c>
      <c r="Q612" s="64">
        <v>0</v>
      </c>
      <c r="R612" s="65">
        <v>0</v>
      </c>
      <c r="S612" s="370"/>
      <c r="T612" s="371"/>
      <c r="U612" s="390">
        <v>269</v>
      </c>
      <c r="V612" s="391">
        <f t="shared" ref="V612:V617" si="19">+V613</f>
        <v>16.021999999999998</v>
      </c>
      <c r="W612" s="246">
        <f t="shared" si="18"/>
        <v>5.9561338289962826</v>
      </c>
    </row>
    <row r="613" spans="1:23" ht="12" customHeight="1" x14ac:dyDescent="0.2">
      <c r="A613" s="62"/>
      <c r="B613" s="368" t="s">
        <v>544</v>
      </c>
      <c r="C613" s="368"/>
      <c r="D613" s="368"/>
      <c r="E613" s="368"/>
      <c r="F613" s="368"/>
      <c r="G613" s="368"/>
      <c r="H613" s="368"/>
      <c r="I613" s="368"/>
      <c r="J613" s="368"/>
      <c r="K613" s="368"/>
      <c r="L613" s="368"/>
      <c r="M613" s="369"/>
      <c r="N613" s="123">
        <v>991</v>
      </c>
      <c r="O613" s="168">
        <v>9</v>
      </c>
      <c r="P613" s="168">
        <v>9</v>
      </c>
      <c r="Q613" s="64">
        <v>0</v>
      </c>
      <c r="R613" s="65">
        <v>0</v>
      </c>
      <c r="S613" s="370"/>
      <c r="T613" s="371"/>
      <c r="U613" s="390">
        <v>269</v>
      </c>
      <c r="V613" s="391">
        <f t="shared" si="19"/>
        <v>16.021999999999998</v>
      </c>
      <c r="W613" s="246">
        <f t="shared" si="18"/>
        <v>5.9561338289962826</v>
      </c>
    </row>
    <row r="614" spans="1:23" ht="32.25" customHeight="1" x14ac:dyDescent="0.2">
      <c r="A614" s="62"/>
      <c r="B614" s="368" t="s">
        <v>370</v>
      </c>
      <c r="C614" s="368"/>
      <c r="D614" s="368"/>
      <c r="E614" s="368"/>
      <c r="F614" s="368"/>
      <c r="G614" s="368"/>
      <c r="H614" s="368"/>
      <c r="I614" s="368"/>
      <c r="J614" s="368"/>
      <c r="K614" s="368"/>
      <c r="L614" s="368"/>
      <c r="M614" s="369"/>
      <c r="N614" s="123">
        <v>991</v>
      </c>
      <c r="O614" s="168">
        <v>9</v>
      </c>
      <c r="P614" s="168">
        <v>9</v>
      </c>
      <c r="Q614" s="64" t="s">
        <v>371</v>
      </c>
      <c r="R614" s="65">
        <v>0</v>
      </c>
      <c r="S614" s="370"/>
      <c r="T614" s="371"/>
      <c r="U614" s="390">
        <v>269</v>
      </c>
      <c r="V614" s="391">
        <f t="shared" si="19"/>
        <v>16.021999999999998</v>
      </c>
      <c r="W614" s="246">
        <f t="shared" si="18"/>
        <v>5.9561338289962826</v>
      </c>
    </row>
    <row r="615" spans="1:23" ht="42.75" customHeight="1" x14ac:dyDescent="0.2">
      <c r="A615" s="62"/>
      <c r="B615" s="368" t="s">
        <v>88</v>
      </c>
      <c r="C615" s="368"/>
      <c r="D615" s="368"/>
      <c r="E615" s="368"/>
      <c r="F615" s="368"/>
      <c r="G615" s="368"/>
      <c r="H615" s="368"/>
      <c r="I615" s="368"/>
      <c r="J615" s="368"/>
      <c r="K615" s="368"/>
      <c r="L615" s="368"/>
      <c r="M615" s="369"/>
      <c r="N615" s="123">
        <v>991</v>
      </c>
      <c r="O615" s="168">
        <v>9</v>
      </c>
      <c r="P615" s="168">
        <v>9</v>
      </c>
      <c r="Q615" s="64" t="s">
        <v>372</v>
      </c>
      <c r="R615" s="65">
        <v>0</v>
      </c>
      <c r="S615" s="370"/>
      <c r="T615" s="371"/>
      <c r="U615" s="390">
        <v>269</v>
      </c>
      <c r="V615" s="391">
        <f t="shared" si="19"/>
        <v>16.021999999999998</v>
      </c>
      <c r="W615" s="246">
        <f t="shared" si="18"/>
        <v>5.9561338289962826</v>
      </c>
    </row>
    <row r="616" spans="1:23" ht="21.75" customHeight="1" x14ac:dyDescent="0.2">
      <c r="A616" s="62"/>
      <c r="B616" s="368" t="s">
        <v>329</v>
      </c>
      <c r="C616" s="368"/>
      <c r="D616" s="368"/>
      <c r="E616" s="368"/>
      <c r="F616" s="368"/>
      <c r="G616" s="368"/>
      <c r="H616" s="368"/>
      <c r="I616" s="368"/>
      <c r="J616" s="368"/>
      <c r="K616" s="368"/>
      <c r="L616" s="368"/>
      <c r="M616" s="369"/>
      <c r="N616" s="123">
        <v>991</v>
      </c>
      <c r="O616" s="168">
        <v>9</v>
      </c>
      <c r="P616" s="168">
        <v>9</v>
      </c>
      <c r="Q616" s="64" t="s">
        <v>372</v>
      </c>
      <c r="R616" s="65" t="s">
        <v>24</v>
      </c>
      <c r="S616" s="370"/>
      <c r="T616" s="371"/>
      <c r="U616" s="390">
        <v>269</v>
      </c>
      <c r="V616" s="391">
        <f t="shared" si="19"/>
        <v>16.021999999999998</v>
      </c>
      <c r="W616" s="246">
        <f t="shared" si="18"/>
        <v>5.9561338289962826</v>
      </c>
    </row>
    <row r="617" spans="1:23" ht="21.75" customHeight="1" x14ac:dyDescent="0.2">
      <c r="A617" s="62"/>
      <c r="B617" s="368" t="s">
        <v>330</v>
      </c>
      <c r="C617" s="368"/>
      <c r="D617" s="368"/>
      <c r="E617" s="368"/>
      <c r="F617" s="368"/>
      <c r="G617" s="368"/>
      <c r="H617" s="368"/>
      <c r="I617" s="368"/>
      <c r="J617" s="368"/>
      <c r="K617" s="368"/>
      <c r="L617" s="368"/>
      <c r="M617" s="369"/>
      <c r="N617" s="123">
        <v>991</v>
      </c>
      <c r="O617" s="168">
        <v>9</v>
      </c>
      <c r="P617" s="168">
        <v>9</v>
      </c>
      <c r="Q617" s="64" t="s">
        <v>372</v>
      </c>
      <c r="R617" s="65" t="s">
        <v>26</v>
      </c>
      <c r="S617" s="370"/>
      <c r="T617" s="371"/>
      <c r="U617" s="390">
        <v>269</v>
      </c>
      <c r="V617" s="391">
        <f t="shared" si="19"/>
        <v>16.021999999999998</v>
      </c>
      <c r="W617" s="246">
        <f t="shared" si="18"/>
        <v>5.9561338289962826</v>
      </c>
    </row>
    <row r="618" spans="1:23" ht="12" customHeight="1" x14ac:dyDescent="0.2">
      <c r="A618" s="62"/>
      <c r="B618" s="368" t="s">
        <v>332</v>
      </c>
      <c r="C618" s="368"/>
      <c r="D618" s="368"/>
      <c r="E618" s="368"/>
      <c r="F618" s="368"/>
      <c r="G618" s="368"/>
      <c r="H618" s="368"/>
      <c r="I618" s="368"/>
      <c r="J618" s="368"/>
      <c r="K618" s="368"/>
      <c r="L618" s="368"/>
      <c r="M618" s="369"/>
      <c r="N618" s="123">
        <v>991</v>
      </c>
      <c r="O618" s="168">
        <v>9</v>
      </c>
      <c r="P618" s="168">
        <v>9</v>
      </c>
      <c r="Q618" s="64" t="s">
        <v>372</v>
      </c>
      <c r="R618" s="65" t="s">
        <v>28</v>
      </c>
      <c r="S618" s="370"/>
      <c r="T618" s="371"/>
      <c r="U618" s="390">
        <v>269</v>
      </c>
      <c r="V618" s="391">
        <v>16.021999999999998</v>
      </c>
      <c r="W618" s="246">
        <f t="shared" si="18"/>
        <v>5.9561338289962826</v>
      </c>
    </row>
    <row r="619" spans="1:23" ht="12" customHeight="1" x14ac:dyDescent="0.2">
      <c r="A619" s="62"/>
      <c r="B619" s="368" t="s">
        <v>150</v>
      </c>
      <c r="C619" s="368"/>
      <c r="D619" s="368"/>
      <c r="E619" s="368"/>
      <c r="F619" s="368"/>
      <c r="G619" s="368"/>
      <c r="H619" s="368"/>
      <c r="I619" s="368"/>
      <c r="J619" s="368"/>
      <c r="K619" s="368"/>
      <c r="L619" s="368"/>
      <c r="M619" s="369"/>
      <c r="N619" s="123">
        <v>991</v>
      </c>
      <c r="O619" s="168">
        <v>10</v>
      </c>
      <c r="P619" s="168">
        <v>0</v>
      </c>
      <c r="Q619" s="64">
        <v>0</v>
      </c>
      <c r="R619" s="65">
        <v>0</v>
      </c>
      <c r="S619" s="370"/>
      <c r="T619" s="371"/>
      <c r="U619" s="390">
        <v>1524.7</v>
      </c>
      <c r="V619" s="391">
        <f>+V620</f>
        <v>11</v>
      </c>
      <c r="W619" s="246">
        <f t="shared" si="18"/>
        <v>0.721453400668984</v>
      </c>
    </row>
    <row r="620" spans="1:23" ht="12" customHeight="1" x14ac:dyDescent="0.2">
      <c r="A620" s="62"/>
      <c r="B620" s="368" t="s">
        <v>52</v>
      </c>
      <c r="C620" s="368"/>
      <c r="D620" s="368"/>
      <c r="E620" s="368"/>
      <c r="F620" s="368"/>
      <c r="G620" s="368"/>
      <c r="H620" s="368"/>
      <c r="I620" s="368"/>
      <c r="J620" s="368"/>
      <c r="K620" s="368"/>
      <c r="L620" s="368"/>
      <c r="M620" s="369"/>
      <c r="N620" s="123">
        <v>991</v>
      </c>
      <c r="O620" s="168">
        <v>10</v>
      </c>
      <c r="P620" s="168">
        <v>3</v>
      </c>
      <c r="Q620" s="64">
        <v>0</v>
      </c>
      <c r="R620" s="65">
        <v>0</v>
      </c>
      <c r="S620" s="370"/>
      <c r="T620" s="371"/>
      <c r="U620" s="390">
        <v>1524.7</v>
      </c>
      <c r="V620" s="391">
        <f>+V621+V627+V633</f>
        <v>11</v>
      </c>
      <c r="W620" s="246">
        <f t="shared" si="18"/>
        <v>0.721453400668984</v>
      </c>
    </row>
    <row r="621" spans="1:23" ht="21.75" customHeight="1" x14ac:dyDescent="0.2">
      <c r="A621" s="62"/>
      <c r="B621" s="368" t="s">
        <v>64</v>
      </c>
      <c r="C621" s="368"/>
      <c r="D621" s="368"/>
      <c r="E621" s="368"/>
      <c r="F621" s="368"/>
      <c r="G621" s="368"/>
      <c r="H621" s="368"/>
      <c r="I621" s="368"/>
      <c r="J621" s="368"/>
      <c r="K621" s="368"/>
      <c r="L621" s="368"/>
      <c r="M621" s="369"/>
      <c r="N621" s="123">
        <v>991</v>
      </c>
      <c r="O621" s="168">
        <v>10</v>
      </c>
      <c r="P621" s="168">
        <v>3</v>
      </c>
      <c r="Q621" s="64" t="s">
        <v>396</v>
      </c>
      <c r="R621" s="65">
        <v>0</v>
      </c>
      <c r="S621" s="370"/>
      <c r="T621" s="371"/>
      <c r="U621" s="390">
        <v>225</v>
      </c>
      <c r="V621" s="391">
        <f>+V622</f>
        <v>0</v>
      </c>
      <c r="W621" s="246">
        <f t="shared" si="18"/>
        <v>0</v>
      </c>
    </row>
    <row r="622" spans="1:23" ht="21.75" customHeight="1" x14ac:dyDescent="0.2">
      <c r="A622" s="62"/>
      <c r="B622" s="368" t="s">
        <v>65</v>
      </c>
      <c r="C622" s="368"/>
      <c r="D622" s="368"/>
      <c r="E622" s="368"/>
      <c r="F622" s="368"/>
      <c r="G622" s="368"/>
      <c r="H622" s="368"/>
      <c r="I622" s="368"/>
      <c r="J622" s="368"/>
      <c r="K622" s="368"/>
      <c r="L622" s="368"/>
      <c r="M622" s="369"/>
      <c r="N622" s="123">
        <v>991</v>
      </c>
      <c r="O622" s="168">
        <v>10</v>
      </c>
      <c r="P622" s="168">
        <v>3</v>
      </c>
      <c r="Q622" s="64" t="s">
        <v>468</v>
      </c>
      <c r="R622" s="65">
        <v>0</v>
      </c>
      <c r="S622" s="370"/>
      <c r="T622" s="371"/>
      <c r="U622" s="390">
        <v>225</v>
      </c>
      <c r="V622" s="391">
        <f>+V623</f>
        <v>0</v>
      </c>
      <c r="W622" s="246">
        <f t="shared" si="18"/>
        <v>0</v>
      </c>
    </row>
    <row r="623" spans="1:23" ht="42.75" customHeight="1" x14ac:dyDescent="0.2">
      <c r="A623" s="62"/>
      <c r="B623" s="368" t="s">
        <v>469</v>
      </c>
      <c r="C623" s="368"/>
      <c r="D623" s="368"/>
      <c r="E623" s="368"/>
      <c r="F623" s="368"/>
      <c r="G623" s="368"/>
      <c r="H623" s="368"/>
      <c r="I623" s="368"/>
      <c r="J623" s="368"/>
      <c r="K623" s="368"/>
      <c r="L623" s="368"/>
      <c r="M623" s="369"/>
      <c r="N623" s="123">
        <v>991</v>
      </c>
      <c r="O623" s="168">
        <v>10</v>
      </c>
      <c r="P623" s="168">
        <v>3</v>
      </c>
      <c r="Q623" s="64" t="s">
        <v>470</v>
      </c>
      <c r="R623" s="65">
        <v>0</v>
      </c>
      <c r="S623" s="370"/>
      <c r="T623" s="371"/>
      <c r="U623" s="390">
        <v>225</v>
      </c>
      <c r="V623" s="391">
        <f>+V624</f>
        <v>0</v>
      </c>
      <c r="W623" s="246">
        <f t="shared" si="18"/>
        <v>0</v>
      </c>
    </row>
    <row r="624" spans="1:23" ht="12" customHeight="1" x14ac:dyDescent="0.2">
      <c r="A624" s="62"/>
      <c r="B624" s="368" t="s">
        <v>46</v>
      </c>
      <c r="C624" s="368"/>
      <c r="D624" s="368"/>
      <c r="E624" s="368"/>
      <c r="F624" s="368"/>
      <c r="G624" s="368"/>
      <c r="H624" s="368"/>
      <c r="I624" s="368"/>
      <c r="J624" s="368"/>
      <c r="K624" s="368"/>
      <c r="L624" s="368"/>
      <c r="M624" s="369"/>
      <c r="N624" s="123">
        <v>991</v>
      </c>
      <c r="O624" s="168">
        <v>10</v>
      </c>
      <c r="P624" s="168">
        <v>3</v>
      </c>
      <c r="Q624" s="64" t="s">
        <v>470</v>
      </c>
      <c r="R624" s="65" t="s">
        <v>43</v>
      </c>
      <c r="S624" s="370"/>
      <c r="T624" s="371"/>
      <c r="U624" s="390">
        <v>225</v>
      </c>
      <c r="V624" s="391">
        <f>+V625</f>
        <v>0</v>
      </c>
      <c r="W624" s="246">
        <f t="shared" si="18"/>
        <v>0</v>
      </c>
    </row>
    <row r="625" spans="1:31" ht="21.75" customHeight="1" x14ac:dyDescent="0.2">
      <c r="A625" s="62"/>
      <c r="B625" s="368" t="s">
        <v>471</v>
      </c>
      <c r="C625" s="368"/>
      <c r="D625" s="368"/>
      <c r="E625" s="368"/>
      <c r="F625" s="368"/>
      <c r="G625" s="368"/>
      <c r="H625" s="368"/>
      <c r="I625" s="368"/>
      <c r="J625" s="368"/>
      <c r="K625" s="368"/>
      <c r="L625" s="368"/>
      <c r="M625" s="369"/>
      <c r="N625" s="123">
        <v>991</v>
      </c>
      <c r="O625" s="168">
        <v>10</v>
      </c>
      <c r="P625" s="168">
        <v>3</v>
      </c>
      <c r="Q625" s="64" t="s">
        <v>470</v>
      </c>
      <c r="R625" s="65" t="s">
        <v>472</v>
      </c>
      <c r="S625" s="370"/>
      <c r="T625" s="371"/>
      <c r="U625" s="390">
        <v>225</v>
      </c>
      <c r="V625" s="391">
        <f>+V626</f>
        <v>0</v>
      </c>
      <c r="W625" s="246">
        <f t="shared" si="18"/>
        <v>0</v>
      </c>
    </row>
    <row r="626" spans="1:31" ht="12" customHeight="1" x14ac:dyDescent="0.2">
      <c r="A626" s="62"/>
      <c r="B626" s="368" t="s">
        <v>87</v>
      </c>
      <c r="C626" s="368"/>
      <c r="D626" s="368"/>
      <c r="E626" s="368"/>
      <c r="F626" s="368"/>
      <c r="G626" s="368"/>
      <c r="H626" s="368"/>
      <c r="I626" s="368"/>
      <c r="J626" s="368"/>
      <c r="K626" s="368"/>
      <c r="L626" s="368"/>
      <c r="M626" s="369"/>
      <c r="N626" s="123">
        <v>991</v>
      </c>
      <c r="O626" s="168">
        <v>10</v>
      </c>
      <c r="P626" s="168">
        <v>3</v>
      </c>
      <c r="Q626" s="64" t="s">
        <v>470</v>
      </c>
      <c r="R626" s="65" t="s">
        <v>473</v>
      </c>
      <c r="S626" s="370"/>
      <c r="T626" s="371"/>
      <c r="U626" s="390">
        <v>225</v>
      </c>
      <c r="V626" s="391"/>
      <c r="W626" s="246">
        <f t="shared" si="18"/>
        <v>0</v>
      </c>
    </row>
    <row r="627" spans="1:31" ht="32.25" customHeight="1" x14ac:dyDescent="0.2">
      <c r="A627" s="62"/>
      <c r="B627" s="368" t="s">
        <v>474</v>
      </c>
      <c r="C627" s="368"/>
      <c r="D627" s="368"/>
      <c r="E627" s="368"/>
      <c r="F627" s="368"/>
      <c r="G627" s="368"/>
      <c r="H627" s="368"/>
      <c r="I627" s="368"/>
      <c r="J627" s="368"/>
      <c r="K627" s="368"/>
      <c r="L627" s="368"/>
      <c r="M627" s="369"/>
      <c r="N627" s="123">
        <v>991</v>
      </c>
      <c r="O627" s="168">
        <v>10</v>
      </c>
      <c r="P627" s="168">
        <v>3</v>
      </c>
      <c r="Q627" s="64" t="s">
        <v>475</v>
      </c>
      <c r="R627" s="65">
        <v>0</v>
      </c>
      <c r="S627" s="370"/>
      <c r="T627" s="371"/>
      <c r="U627" s="390">
        <v>1299.7</v>
      </c>
      <c r="V627" s="391">
        <f>+V628</f>
        <v>0</v>
      </c>
      <c r="W627" s="246">
        <f t="shared" si="18"/>
        <v>0</v>
      </c>
    </row>
    <row r="628" spans="1:31" ht="12" customHeight="1" x14ac:dyDescent="0.2">
      <c r="A628" s="62"/>
      <c r="B628" s="368" t="s">
        <v>476</v>
      </c>
      <c r="C628" s="368"/>
      <c r="D628" s="368"/>
      <c r="E628" s="368"/>
      <c r="F628" s="368"/>
      <c r="G628" s="368"/>
      <c r="H628" s="368"/>
      <c r="I628" s="368"/>
      <c r="J628" s="368"/>
      <c r="K628" s="368"/>
      <c r="L628" s="368"/>
      <c r="M628" s="369"/>
      <c r="N628" s="123">
        <v>991</v>
      </c>
      <c r="O628" s="168">
        <v>10</v>
      </c>
      <c r="P628" s="168">
        <v>3</v>
      </c>
      <c r="Q628" s="64" t="s">
        <v>477</v>
      </c>
      <c r="R628" s="65">
        <v>0</v>
      </c>
      <c r="S628" s="370"/>
      <c r="T628" s="371"/>
      <c r="U628" s="390">
        <v>1299.7</v>
      </c>
      <c r="V628" s="391">
        <f>+V629</f>
        <v>0</v>
      </c>
      <c r="W628" s="246">
        <f t="shared" si="18"/>
        <v>0</v>
      </c>
    </row>
    <row r="629" spans="1:31" ht="12" customHeight="1" x14ac:dyDescent="0.2">
      <c r="A629" s="62"/>
      <c r="B629" s="368" t="s">
        <v>550</v>
      </c>
      <c r="C629" s="368"/>
      <c r="D629" s="368"/>
      <c r="E629" s="368"/>
      <c r="F629" s="368"/>
      <c r="G629" s="368"/>
      <c r="H629" s="368"/>
      <c r="I629" s="368"/>
      <c r="J629" s="368"/>
      <c r="K629" s="368"/>
      <c r="L629" s="368"/>
      <c r="M629" s="369"/>
      <c r="N629" s="123">
        <v>991</v>
      </c>
      <c r="O629" s="168">
        <v>10</v>
      </c>
      <c r="P629" s="168">
        <v>3</v>
      </c>
      <c r="Q629" s="64" t="s">
        <v>551</v>
      </c>
      <c r="R629" s="65">
        <v>0</v>
      </c>
      <c r="S629" s="370"/>
      <c r="T629" s="371"/>
      <c r="U629" s="390">
        <v>1299.7</v>
      </c>
      <c r="V629" s="391">
        <f>+V630</f>
        <v>0</v>
      </c>
      <c r="W629" s="246">
        <f t="shared" si="18"/>
        <v>0</v>
      </c>
    </row>
    <row r="630" spans="1:31" ht="12" customHeight="1" x14ac:dyDescent="0.2">
      <c r="A630" s="62"/>
      <c r="B630" s="368" t="s">
        <v>46</v>
      </c>
      <c r="C630" s="368"/>
      <c r="D630" s="368"/>
      <c r="E630" s="368"/>
      <c r="F630" s="368"/>
      <c r="G630" s="368"/>
      <c r="H630" s="368"/>
      <c r="I630" s="368"/>
      <c r="J630" s="368"/>
      <c r="K630" s="368"/>
      <c r="L630" s="368"/>
      <c r="M630" s="369"/>
      <c r="N630" s="123">
        <v>991</v>
      </c>
      <c r="O630" s="168">
        <v>10</v>
      </c>
      <c r="P630" s="168">
        <v>3</v>
      </c>
      <c r="Q630" s="64" t="s">
        <v>551</v>
      </c>
      <c r="R630" s="65" t="s">
        <v>43</v>
      </c>
      <c r="S630" s="370"/>
      <c r="T630" s="371"/>
      <c r="U630" s="390">
        <v>1299.7</v>
      </c>
      <c r="V630" s="391">
        <f>+V631</f>
        <v>0</v>
      </c>
      <c r="W630" s="246">
        <f t="shared" si="18"/>
        <v>0</v>
      </c>
    </row>
    <row r="631" spans="1:31" ht="21.75" customHeight="1" x14ac:dyDescent="0.2">
      <c r="A631" s="62"/>
      <c r="B631" s="368" t="s">
        <v>471</v>
      </c>
      <c r="C631" s="368"/>
      <c r="D631" s="368"/>
      <c r="E631" s="368"/>
      <c r="F631" s="368"/>
      <c r="G631" s="368"/>
      <c r="H631" s="368"/>
      <c r="I631" s="368"/>
      <c r="J631" s="368"/>
      <c r="K631" s="368"/>
      <c r="L631" s="368"/>
      <c r="M631" s="369"/>
      <c r="N631" s="123">
        <v>991</v>
      </c>
      <c r="O631" s="168">
        <v>10</v>
      </c>
      <c r="P631" s="168">
        <v>3</v>
      </c>
      <c r="Q631" s="64" t="s">
        <v>551</v>
      </c>
      <c r="R631" s="65" t="s">
        <v>472</v>
      </c>
      <c r="S631" s="370"/>
      <c r="T631" s="371"/>
      <c r="U631" s="390">
        <v>1299.7</v>
      </c>
      <c r="V631" s="391">
        <f>+V632</f>
        <v>0</v>
      </c>
      <c r="W631" s="246">
        <f t="shared" si="18"/>
        <v>0</v>
      </c>
    </row>
    <row r="632" spans="1:31" ht="12" customHeight="1" x14ac:dyDescent="0.2">
      <c r="A632" s="62"/>
      <c r="B632" s="368" t="s">
        <v>87</v>
      </c>
      <c r="C632" s="368"/>
      <c r="D632" s="368"/>
      <c r="E632" s="368"/>
      <c r="F632" s="368"/>
      <c r="G632" s="368"/>
      <c r="H632" s="368"/>
      <c r="I632" s="368"/>
      <c r="J632" s="368"/>
      <c r="K632" s="368"/>
      <c r="L632" s="368"/>
      <c r="M632" s="369"/>
      <c r="N632" s="123">
        <v>991</v>
      </c>
      <c r="O632" s="168">
        <v>10</v>
      </c>
      <c r="P632" s="168">
        <v>3</v>
      </c>
      <c r="Q632" s="64" t="s">
        <v>551</v>
      </c>
      <c r="R632" s="65" t="s">
        <v>473</v>
      </c>
      <c r="S632" s="370"/>
      <c r="T632" s="371"/>
      <c r="U632" s="390">
        <v>1299.7</v>
      </c>
      <c r="V632" s="391"/>
      <c r="W632" s="246">
        <f t="shared" si="18"/>
        <v>0</v>
      </c>
    </row>
    <row r="633" spans="1:31" ht="21.75" customHeight="1" x14ac:dyDescent="0.2">
      <c r="A633" s="62"/>
      <c r="B633" s="368" t="s">
        <v>359</v>
      </c>
      <c r="C633" s="368"/>
      <c r="D633" s="368"/>
      <c r="E633" s="368"/>
      <c r="F633" s="368"/>
      <c r="G633" s="368"/>
      <c r="H633" s="368"/>
      <c r="I633" s="368"/>
      <c r="J633" s="368"/>
      <c r="K633" s="368"/>
      <c r="L633" s="368"/>
      <c r="M633" s="369"/>
      <c r="N633" s="123">
        <v>991</v>
      </c>
      <c r="O633" s="178">
        <v>10</v>
      </c>
      <c r="P633" s="178">
        <v>3</v>
      </c>
      <c r="Q633" s="64" t="s">
        <v>360</v>
      </c>
      <c r="R633" s="65">
        <v>0</v>
      </c>
      <c r="S633" s="370"/>
      <c r="T633" s="371"/>
      <c r="U633" s="392">
        <v>0</v>
      </c>
      <c r="V633" s="392">
        <v>11</v>
      </c>
      <c r="W633" s="246" t="e">
        <f t="shared" si="18"/>
        <v>#DIV/0!</v>
      </c>
      <c r="X633" s="367"/>
      <c r="Y633" s="367"/>
      <c r="Z633" s="367"/>
      <c r="AA633" s="367"/>
      <c r="AB633" s="367"/>
      <c r="AC633" s="367"/>
      <c r="AD633" s="367"/>
      <c r="AE633" s="63"/>
    </row>
    <row r="634" spans="1:31" ht="12" customHeight="1" x14ac:dyDescent="0.2">
      <c r="A634" s="62"/>
      <c r="B634" s="368" t="s">
        <v>361</v>
      </c>
      <c r="C634" s="368"/>
      <c r="D634" s="368"/>
      <c r="E634" s="368"/>
      <c r="F634" s="368"/>
      <c r="G634" s="368"/>
      <c r="H634" s="368"/>
      <c r="I634" s="368"/>
      <c r="J634" s="368"/>
      <c r="K634" s="368"/>
      <c r="L634" s="368"/>
      <c r="M634" s="369"/>
      <c r="N634" s="123">
        <v>991</v>
      </c>
      <c r="O634" s="178">
        <v>10</v>
      </c>
      <c r="P634" s="178">
        <v>3</v>
      </c>
      <c r="Q634" s="64" t="s">
        <v>362</v>
      </c>
      <c r="R634" s="65">
        <v>0</v>
      </c>
      <c r="S634" s="370"/>
      <c r="T634" s="371"/>
      <c r="U634" s="392">
        <v>0</v>
      </c>
      <c r="V634" s="392">
        <v>11</v>
      </c>
      <c r="W634" s="246" t="e">
        <f t="shared" si="18"/>
        <v>#DIV/0!</v>
      </c>
      <c r="X634" s="367"/>
      <c r="Y634" s="367"/>
      <c r="Z634" s="367"/>
      <c r="AA634" s="367"/>
      <c r="AB634" s="367"/>
      <c r="AC634" s="367"/>
      <c r="AD634" s="367"/>
      <c r="AE634" s="63"/>
    </row>
    <row r="635" spans="1:31" ht="12" customHeight="1" x14ac:dyDescent="0.2">
      <c r="A635" s="62"/>
      <c r="B635" s="368" t="s">
        <v>46</v>
      </c>
      <c r="C635" s="368"/>
      <c r="D635" s="368"/>
      <c r="E635" s="368"/>
      <c r="F635" s="368"/>
      <c r="G635" s="368"/>
      <c r="H635" s="368"/>
      <c r="I635" s="368"/>
      <c r="J635" s="368"/>
      <c r="K635" s="368"/>
      <c r="L635" s="368"/>
      <c r="M635" s="369"/>
      <c r="N635" s="123">
        <v>991</v>
      </c>
      <c r="O635" s="178">
        <v>10</v>
      </c>
      <c r="P635" s="178">
        <v>3</v>
      </c>
      <c r="Q635" s="64" t="s">
        <v>362</v>
      </c>
      <c r="R635" s="65" t="s">
        <v>43</v>
      </c>
      <c r="S635" s="370"/>
      <c r="T635" s="371"/>
      <c r="U635" s="392">
        <v>0</v>
      </c>
      <c r="V635" s="392">
        <v>11</v>
      </c>
      <c r="W635" s="246" t="e">
        <f t="shared" si="18"/>
        <v>#DIV/0!</v>
      </c>
      <c r="X635" s="367"/>
      <c r="Y635" s="367"/>
      <c r="Z635" s="367"/>
      <c r="AA635" s="367"/>
      <c r="AB635" s="367"/>
      <c r="AC635" s="367"/>
      <c r="AD635" s="367"/>
      <c r="AE635" s="63"/>
    </row>
    <row r="636" spans="1:31" ht="12" customHeight="1" x14ac:dyDescent="0.2">
      <c r="A636" s="62"/>
      <c r="B636" s="368" t="s">
        <v>668</v>
      </c>
      <c r="C636" s="368"/>
      <c r="D636" s="368"/>
      <c r="E636" s="368"/>
      <c r="F636" s="368"/>
      <c r="G636" s="368"/>
      <c r="H636" s="368"/>
      <c r="I636" s="368"/>
      <c r="J636" s="368"/>
      <c r="K636" s="368"/>
      <c r="L636" s="368"/>
      <c r="M636" s="369"/>
      <c r="N636" s="123">
        <v>991</v>
      </c>
      <c r="O636" s="178">
        <v>10</v>
      </c>
      <c r="P636" s="178">
        <v>3</v>
      </c>
      <c r="Q636" s="64" t="s">
        <v>362</v>
      </c>
      <c r="R636" s="65" t="s">
        <v>669</v>
      </c>
      <c r="S636" s="370"/>
      <c r="T636" s="371"/>
      <c r="U636" s="392">
        <v>0</v>
      </c>
      <c r="V636" s="392">
        <v>11</v>
      </c>
      <c r="W636" s="246" t="e">
        <f t="shared" si="18"/>
        <v>#DIV/0!</v>
      </c>
      <c r="X636" s="367"/>
      <c r="Y636" s="367"/>
      <c r="Z636" s="367"/>
      <c r="AA636" s="367"/>
      <c r="AB636" s="367"/>
      <c r="AC636" s="367"/>
      <c r="AD636" s="367"/>
      <c r="AE636" s="63"/>
    </row>
    <row r="637" spans="1:31" ht="12" customHeight="1" x14ac:dyDescent="0.2">
      <c r="A637" s="62"/>
      <c r="B637" s="368" t="s">
        <v>486</v>
      </c>
      <c r="C637" s="368"/>
      <c r="D637" s="368"/>
      <c r="E637" s="368"/>
      <c r="F637" s="368"/>
      <c r="G637" s="368"/>
      <c r="H637" s="368"/>
      <c r="I637" s="368"/>
      <c r="J637" s="368"/>
      <c r="K637" s="368"/>
      <c r="L637" s="368"/>
      <c r="M637" s="369"/>
      <c r="N637" s="123">
        <v>991</v>
      </c>
      <c r="O637" s="168">
        <v>11</v>
      </c>
      <c r="P637" s="168">
        <v>0</v>
      </c>
      <c r="Q637" s="64">
        <v>0</v>
      </c>
      <c r="R637" s="65">
        <v>0</v>
      </c>
      <c r="S637" s="370"/>
      <c r="T637" s="371"/>
      <c r="U637" s="390">
        <v>1059</v>
      </c>
      <c r="V637" s="391">
        <f>+V638</f>
        <v>114.5</v>
      </c>
      <c r="W637" s="246">
        <f t="shared" si="18"/>
        <v>10.812086874409822</v>
      </c>
    </row>
    <row r="638" spans="1:31" ht="12" customHeight="1" x14ac:dyDescent="0.2">
      <c r="A638" s="62"/>
      <c r="B638" s="368" t="s">
        <v>99</v>
      </c>
      <c r="C638" s="368"/>
      <c r="D638" s="368"/>
      <c r="E638" s="368"/>
      <c r="F638" s="368"/>
      <c r="G638" s="368"/>
      <c r="H638" s="368"/>
      <c r="I638" s="368"/>
      <c r="J638" s="368"/>
      <c r="K638" s="368"/>
      <c r="L638" s="368"/>
      <c r="M638" s="369"/>
      <c r="N638" s="123">
        <v>991</v>
      </c>
      <c r="O638" s="168">
        <v>11</v>
      </c>
      <c r="P638" s="168">
        <v>5</v>
      </c>
      <c r="Q638" s="64">
        <v>0</v>
      </c>
      <c r="R638" s="65">
        <v>0</v>
      </c>
      <c r="S638" s="370"/>
      <c r="T638" s="371"/>
      <c r="U638" s="390">
        <v>1059</v>
      </c>
      <c r="V638" s="391">
        <f>+V639+V645</f>
        <v>114.5</v>
      </c>
      <c r="W638" s="246">
        <f t="shared" si="18"/>
        <v>10.812086874409822</v>
      </c>
    </row>
    <row r="639" spans="1:31" ht="32.25" customHeight="1" x14ac:dyDescent="0.2">
      <c r="A639" s="62"/>
      <c r="B639" s="368" t="s">
        <v>474</v>
      </c>
      <c r="C639" s="368"/>
      <c r="D639" s="368"/>
      <c r="E639" s="368"/>
      <c r="F639" s="368"/>
      <c r="G639" s="368"/>
      <c r="H639" s="368"/>
      <c r="I639" s="368"/>
      <c r="J639" s="368"/>
      <c r="K639" s="368"/>
      <c r="L639" s="368"/>
      <c r="M639" s="369"/>
      <c r="N639" s="123">
        <v>991</v>
      </c>
      <c r="O639" s="168">
        <v>11</v>
      </c>
      <c r="P639" s="168">
        <v>5</v>
      </c>
      <c r="Q639" s="64" t="s">
        <v>475</v>
      </c>
      <c r="R639" s="65">
        <v>0</v>
      </c>
      <c r="S639" s="370"/>
      <c r="T639" s="371"/>
      <c r="U639" s="390">
        <v>73</v>
      </c>
      <c r="V639" s="391">
        <f>+V640</f>
        <v>0</v>
      </c>
      <c r="W639" s="246">
        <f t="shared" si="18"/>
        <v>0</v>
      </c>
    </row>
    <row r="640" spans="1:31" ht="12" customHeight="1" x14ac:dyDescent="0.2">
      <c r="A640" s="62"/>
      <c r="B640" s="368" t="s">
        <v>114</v>
      </c>
      <c r="C640" s="368"/>
      <c r="D640" s="368"/>
      <c r="E640" s="368"/>
      <c r="F640" s="368"/>
      <c r="G640" s="368"/>
      <c r="H640" s="368"/>
      <c r="I640" s="368"/>
      <c r="J640" s="368"/>
      <c r="K640" s="368"/>
      <c r="L640" s="368"/>
      <c r="M640" s="369"/>
      <c r="N640" s="123">
        <v>991</v>
      </c>
      <c r="O640" s="168">
        <v>11</v>
      </c>
      <c r="P640" s="168">
        <v>5</v>
      </c>
      <c r="Q640" s="64" t="s">
        <v>487</v>
      </c>
      <c r="R640" s="65">
        <v>0</v>
      </c>
      <c r="S640" s="370"/>
      <c r="T640" s="371"/>
      <c r="U640" s="390">
        <v>73</v>
      </c>
      <c r="V640" s="391">
        <f>+V641</f>
        <v>0</v>
      </c>
      <c r="W640" s="246">
        <f t="shared" si="18"/>
        <v>0</v>
      </c>
    </row>
    <row r="641" spans="1:23" ht="12" customHeight="1" x14ac:dyDescent="0.2">
      <c r="A641" s="62"/>
      <c r="B641" s="368" t="s">
        <v>100</v>
      </c>
      <c r="C641" s="368"/>
      <c r="D641" s="368"/>
      <c r="E641" s="368"/>
      <c r="F641" s="368"/>
      <c r="G641" s="368"/>
      <c r="H641" s="368"/>
      <c r="I641" s="368"/>
      <c r="J641" s="368"/>
      <c r="K641" s="368"/>
      <c r="L641" s="368"/>
      <c r="M641" s="369"/>
      <c r="N641" s="123">
        <v>991</v>
      </c>
      <c r="O641" s="168">
        <v>11</v>
      </c>
      <c r="P641" s="168">
        <v>5</v>
      </c>
      <c r="Q641" s="64" t="s">
        <v>488</v>
      </c>
      <c r="R641" s="65">
        <v>0</v>
      </c>
      <c r="S641" s="370"/>
      <c r="T641" s="371"/>
      <c r="U641" s="390">
        <v>73</v>
      </c>
      <c r="V641" s="391">
        <f>+V642</f>
        <v>0</v>
      </c>
      <c r="W641" s="246">
        <f t="shared" si="18"/>
        <v>0</v>
      </c>
    </row>
    <row r="642" spans="1:23" ht="21.75" customHeight="1" x14ac:dyDescent="0.2">
      <c r="A642" s="62"/>
      <c r="B642" s="368" t="s">
        <v>329</v>
      </c>
      <c r="C642" s="368"/>
      <c r="D642" s="368"/>
      <c r="E642" s="368"/>
      <c r="F642" s="368"/>
      <c r="G642" s="368"/>
      <c r="H642" s="368"/>
      <c r="I642" s="368"/>
      <c r="J642" s="368"/>
      <c r="K642" s="368"/>
      <c r="L642" s="368"/>
      <c r="M642" s="369"/>
      <c r="N642" s="123">
        <v>991</v>
      </c>
      <c r="O642" s="168">
        <v>11</v>
      </c>
      <c r="P642" s="168">
        <v>5</v>
      </c>
      <c r="Q642" s="64" t="s">
        <v>488</v>
      </c>
      <c r="R642" s="65" t="s">
        <v>24</v>
      </c>
      <c r="S642" s="370"/>
      <c r="T642" s="371"/>
      <c r="U642" s="390">
        <v>73</v>
      </c>
      <c r="V642" s="391">
        <f>+V643</f>
        <v>0</v>
      </c>
      <c r="W642" s="246">
        <f t="shared" si="18"/>
        <v>0</v>
      </c>
    </row>
    <row r="643" spans="1:23" ht="21.75" customHeight="1" x14ac:dyDescent="0.2">
      <c r="A643" s="62"/>
      <c r="B643" s="368" t="s">
        <v>330</v>
      </c>
      <c r="C643" s="368"/>
      <c r="D643" s="368"/>
      <c r="E643" s="368"/>
      <c r="F643" s="368"/>
      <c r="G643" s="368"/>
      <c r="H643" s="368"/>
      <c r="I643" s="368"/>
      <c r="J643" s="368"/>
      <c r="K643" s="368"/>
      <c r="L643" s="368"/>
      <c r="M643" s="369"/>
      <c r="N643" s="123">
        <v>991</v>
      </c>
      <c r="O643" s="168">
        <v>11</v>
      </c>
      <c r="P643" s="168">
        <v>5</v>
      </c>
      <c r="Q643" s="64" t="s">
        <v>488</v>
      </c>
      <c r="R643" s="65" t="s">
        <v>26</v>
      </c>
      <c r="S643" s="370"/>
      <c r="T643" s="371"/>
      <c r="U643" s="390">
        <v>73</v>
      </c>
      <c r="V643" s="391">
        <f>+V644</f>
        <v>0</v>
      </c>
      <c r="W643" s="246">
        <f t="shared" si="18"/>
        <v>0</v>
      </c>
    </row>
    <row r="644" spans="1:23" ht="12" customHeight="1" x14ac:dyDescent="0.2">
      <c r="A644" s="62"/>
      <c r="B644" s="368" t="s">
        <v>332</v>
      </c>
      <c r="C644" s="368"/>
      <c r="D644" s="368"/>
      <c r="E644" s="368"/>
      <c r="F644" s="368"/>
      <c r="G644" s="368"/>
      <c r="H644" s="368"/>
      <c r="I644" s="368"/>
      <c r="J644" s="368"/>
      <c r="K644" s="368"/>
      <c r="L644" s="368"/>
      <c r="M644" s="369"/>
      <c r="N644" s="123">
        <v>991</v>
      </c>
      <c r="O644" s="168">
        <v>11</v>
      </c>
      <c r="P644" s="168">
        <v>5</v>
      </c>
      <c r="Q644" s="64" t="s">
        <v>488</v>
      </c>
      <c r="R644" s="65" t="s">
        <v>28</v>
      </c>
      <c r="S644" s="370"/>
      <c r="T644" s="371"/>
      <c r="U644" s="390">
        <v>73</v>
      </c>
      <c r="V644" s="391"/>
      <c r="W644" s="246">
        <f t="shared" si="18"/>
        <v>0</v>
      </c>
    </row>
    <row r="645" spans="1:23" ht="32.25" customHeight="1" x14ac:dyDescent="0.2">
      <c r="A645" s="62"/>
      <c r="B645" s="368" t="s">
        <v>474</v>
      </c>
      <c r="C645" s="368"/>
      <c r="D645" s="368"/>
      <c r="E645" s="368"/>
      <c r="F645" s="368"/>
      <c r="G645" s="368"/>
      <c r="H645" s="368"/>
      <c r="I645" s="368"/>
      <c r="J645" s="368"/>
      <c r="K645" s="368"/>
      <c r="L645" s="368"/>
      <c r="M645" s="369"/>
      <c r="N645" s="123">
        <v>991</v>
      </c>
      <c r="O645" s="168">
        <v>11</v>
      </c>
      <c r="P645" s="168">
        <v>5</v>
      </c>
      <c r="Q645" s="64" t="s">
        <v>475</v>
      </c>
      <c r="R645" s="65">
        <v>0</v>
      </c>
      <c r="S645" s="370"/>
      <c r="T645" s="371"/>
      <c r="U645" s="390">
        <v>986</v>
      </c>
      <c r="V645" s="391">
        <f>+V646</f>
        <v>114.5</v>
      </c>
      <c r="W645" s="246">
        <f t="shared" si="18"/>
        <v>11.612576064908723</v>
      </c>
    </row>
    <row r="646" spans="1:23" ht="12" customHeight="1" x14ac:dyDescent="0.2">
      <c r="A646" s="62"/>
      <c r="B646" s="368" t="s">
        <v>476</v>
      </c>
      <c r="C646" s="368"/>
      <c r="D646" s="368"/>
      <c r="E646" s="368"/>
      <c r="F646" s="368"/>
      <c r="G646" s="368"/>
      <c r="H646" s="368"/>
      <c r="I646" s="368"/>
      <c r="J646" s="368"/>
      <c r="K646" s="368"/>
      <c r="L646" s="368"/>
      <c r="M646" s="369"/>
      <c r="N646" s="123">
        <v>991</v>
      </c>
      <c r="O646" s="168">
        <v>11</v>
      </c>
      <c r="P646" s="168">
        <v>5</v>
      </c>
      <c r="Q646" s="64" t="s">
        <v>477</v>
      </c>
      <c r="R646" s="65">
        <v>0</v>
      </c>
      <c r="S646" s="370"/>
      <c r="T646" s="371"/>
      <c r="U646" s="390">
        <v>986</v>
      </c>
      <c r="V646" s="391">
        <f>+V647</f>
        <v>114.5</v>
      </c>
      <c r="W646" s="246">
        <f t="shared" si="18"/>
        <v>11.612576064908723</v>
      </c>
    </row>
    <row r="647" spans="1:23" ht="12" customHeight="1" x14ac:dyDescent="0.2">
      <c r="A647" s="62"/>
      <c r="B647" s="368" t="s">
        <v>100</v>
      </c>
      <c r="C647" s="368"/>
      <c r="D647" s="368"/>
      <c r="E647" s="368"/>
      <c r="F647" s="368"/>
      <c r="G647" s="368"/>
      <c r="H647" s="368"/>
      <c r="I647" s="368"/>
      <c r="J647" s="368"/>
      <c r="K647" s="368"/>
      <c r="L647" s="368"/>
      <c r="M647" s="369"/>
      <c r="N647" s="123">
        <v>991</v>
      </c>
      <c r="O647" s="168">
        <v>11</v>
      </c>
      <c r="P647" s="168">
        <v>5</v>
      </c>
      <c r="Q647" s="64" t="s">
        <v>489</v>
      </c>
      <c r="R647" s="65">
        <v>0</v>
      </c>
      <c r="S647" s="370"/>
      <c r="T647" s="371"/>
      <c r="U647" s="390">
        <v>986</v>
      </c>
      <c r="V647" s="391">
        <f>+V648</f>
        <v>114.5</v>
      </c>
      <c r="W647" s="246">
        <f t="shared" si="18"/>
        <v>11.612576064908723</v>
      </c>
    </row>
    <row r="648" spans="1:23" ht="21.75" customHeight="1" x14ac:dyDescent="0.2">
      <c r="A648" s="62"/>
      <c r="B648" s="368" t="s">
        <v>329</v>
      </c>
      <c r="C648" s="368"/>
      <c r="D648" s="368"/>
      <c r="E648" s="368"/>
      <c r="F648" s="368"/>
      <c r="G648" s="368"/>
      <c r="H648" s="368"/>
      <c r="I648" s="368"/>
      <c r="J648" s="368"/>
      <c r="K648" s="368"/>
      <c r="L648" s="368"/>
      <c r="M648" s="369"/>
      <c r="N648" s="123">
        <v>991</v>
      </c>
      <c r="O648" s="168">
        <v>11</v>
      </c>
      <c r="P648" s="168">
        <v>5</v>
      </c>
      <c r="Q648" s="64" t="s">
        <v>489</v>
      </c>
      <c r="R648" s="65" t="s">
        <v>24</v>
      </c>
      <c r="S648" s="370"/>
      <c r="T648" s="371"/>
      <c r="U648" s="390">
        <v>986</v>
      </c>
      <c r="V648" s="391">
        <f>+V649</f>
        <v>114.5</v>
      </c>
      <c r="W648" s="246">
        <f t="shared" si="18"/>
        <v>11.612576064908723</v>
      </c>
    </row>
    <row r="649" spans="1:23" ht="21.75" customHeight="1" x14ac:dyDescent="0.2">
      <c r="A649" s="62"/>
      <c r="B649" s="368" t="s">
        <v>330</v>
      </c>
      <c r="C649" s="368"/>
      <c r="D649" s="368"/>
      <c r="E649" s="368"/>
      <c r="F649" s="368"/>
      <c r="G649" s="368"/>
      <c r="H649" s="368"/>
      <c r="I649" s="368"/>
      <c r="J649" s="368"/>
      <c r="K649" s="368"/>
      <c r="L649" s="368"/>
      <c r="M649" s="369"/>
      <c r="N649" s="123">
        <v>991</v>
      </c>
      <c r="O649" s="168">
        <v>11</v>
      </c>
      <c r="P649" s="168">
        <v>5</v>
      </c>
      <c r="Q649" s="64" t="s">
        <v>489</v>
      </c>
      <c r="R649" s="65" t="s">
        <v>26</v>
      </c>
      <c r="S649" s="370"/>
      <c r="T649" s="371"/>
      <c r="U649" s="390">
        <v>986</v>
      </c>
      <c r="V649" s="391">
        <f>+V650</f>
        <v>114.5</v>
      </c>
      <c r="W649" s="246">
        <f t="shared" si="18"/>
        <v>11.612576064908723</v>
      </c>
    </row>
    <row r="650" spans="1:23" ht="12" customHeight="1" x14ac:dyDescent="0.2">
      <c r="A650" s="62"/>
      <c r="B650" s="368" t="s">
        <v>332</v>
      </c>
      <c r="C650" s="368"/>
      <c r="D650" s="368"/>
      <c r="E650" s="368"/>
      <c r="F650" s="368"/>
      <c r="G650" s="368"/>
      <c r="H650" s="368"/>
      <c r="I650" s="368"/>
      <c r="J650" s="368"/>
      <c r="K650" s="368"/>
      <c r="L650" s="368"/>
      <c r="M650" s="369"/>
      <c r="N650" s="123">
        <v>991</v>
      </c>
      <c r="O650" s="168">
        <v>11</v>
      </c>
      <c r="P650" s="168">
        <v>5</v>
      </c>
      <c r="Q650" s="64" t="s">
        <v>489</v>
      </c>
      <c r="R650" s="65" t="s">
        <v>28</v>
      </c>
      <c r="S650" s="370"/>
      <c r="T650" s="371"/>
      <c r="U650" s="390">
        <v>986</v>
      </c>
      <c r="V650" s="391">
        <v>114.5</v>
      </c>
      <c r="W650" s="246">
        <f t="shared" si="18"/>
        <v>11.612576064908723</v>
      </c>
    </row>
    <row r="651" spans="1:23" ht="12" customHeight="1" x14ac:dyDescent="0.2">
      <c r="A651" s="62"/>
      <c r="B651" s="368" t="s">
        <v>490</v>
      </c>
      <c r="C651" s="368"/>
      <c r="D651" s="368"/>
      <c r="E651" s="368"/>
      <c r="F651" s="368"/>
      <c r="G651" s="368"/>
      <c r="H651" s="368"/>
      <c r="I651" s="368"/>
      <c r="J651" s="368"/>
      <c r="K651" s="368"/>
      <c r="L651" s="368"/>
      <c r="M651" s="369"/>
      <c r="N651" s="123">
        <v>991</v>
      </c>
      <c r="O651" s="168">
        <v>12</v>
      </c>
      <c r="P651" s="168">
        <v>0</v>
      </c>
      <c r="Q651" s="64">
        <v>0</v>
      </c>
      <c r="R651" s="65">
        <v>0</v>
      </c>
      <c r="S651" s="370"/>
      <c r="T651" s="371"/>
      <c r="U651" s="390">
        <v>140</v>
      </c>
      <c r="V651" s="391">
        <f t="shared" ref="V651:V656" si="20">+V652</f>
        <v>10.5</v>
      </c>
      <c r="W651" s="246">
        <f t="shared" si="18"/>
        <v>7.5</v>
      </c>
    </row>
    <row r="652" spans="1:23" ht="12" customHeight="1" x14ac:dyDescent="0.2">
      <c r="A652" s="62"/>
      <c r="B652" s="368" t="s">
        <v>101</v>
      </c>
      <c r="C652" s="368"/>
      <c r="D652" s="368"/>
      <c r="E652" s="368"/>
      <c r="F652" s="368"/>
      <c r="G652" s="368"/>
      <c r="H652" s="368"/>
      <c r="I652" s="368"/>
      <c r="J652" s="368"/>
      <c r="K652" s="368"/>
      <c r="L652" s="368"/>
      <c r="M652" s="369"/>
      <c r="N652" s="123">
        <v>991</v>
      </c>
      <c r="O652" s="168">
        <v>12</v>
      </c>
      <c r="P652" s="168">
        <v>2</v>
      </c>
      <c r="Q652" s="64">
        <v>0</v>
      </c>
      <c r="R652" s="65">
        <v>0</v>
      </c>
      <c r="S652" s="370"/>
      <c r="T652" s="371"/>
      <c r="U652" s="390">
        <v>140</v>
      </c>
      <c r="V652" s="391">
        <f t="shared" si="20"/>
        <v>10.5</v>
      </c>
      <c r="W652" s="246">
        <f t="shared" si="18"/>
        <v>7.5</v>
      </c>
    </row>
    <row r="653" spans="1:23" ht="32.25" customHeight="1" x14ac:dyDescent="0.2">
      <c r="A653" s="62"/>
      <c r="B653" s="368" t="s">
        <v>313</v>
      </c>
      <c r="C653" s="368"/>
      <c r="D653" s="368"/>
      <c r="E653" s="368"/>
      <c r="F653" s="368"/>
      <c r="G653" s="368"/>
      <c r="H653" s="368"/>
      <c r="I653" s="368"/>
      <c r="J653" s="368"/>
      <c r="K653" s="368"/>
      <c r="L653" s="368"/>
      <c r="M653" s="369"/>
      <c r="N653" s="123">
        <v>991</v>
      </c>
      <c r="O653" s="168">
        <v>12</v>
      </c>
      <c r="P653" s="168">
        <v>2</v>
      </c>
      <c r="Q653" s="64" t="s">
        <v>314</v>
      </c>
      <c r="R653" s="65">
        <v>0</v>
      </c>
      <c r="S653" s="370"/>
      <c r="T653" s="371"/>
      <c r="U653" s="390">
        <v>140</v>
      </c>
      <c r="V653" s="391">
        <f t="shared" si="20"/>
        <v>10.5</v>
      </c>
      <c r="W653" s="246">
        <f t="shared" si="18"/>
        <v>7.5</v>
      </c>
    </row>
    <row r="654" spans="1:23" ht="21.75" customHeight="1" x14ac:dyDescent="0.2">
      <c r="A654" s="62"/>
      <c r="B654" s="368" t="s">
        <v>491</v>
      </c>
      <c r="C654" s="368"/>
      <c r="D654" s="368"/>
      <c r="E654" s="368"/>
      <c r="F654" s="368"/>
      <c r="G654" s="368"/>
      <c r="H654" s="368"/>
      <c r="I654" s="368"/>
      <c r="J654" s="368"/>
      <c r="K654" s="368"/>
      <c r="L654" s="368"/>
      <c r="M654" s="369"/>
      <c r="N654" s="123">
        <v>991</v>
      </c>
      <c r="O654" s="168">
        <v>12</v>
      </c>
      <c r="P654" s="168">
        <v>2</v>
      </c>
      <c r="Q654" s="64" t="s">
        <v>492</v>
      </c>
      <c r="R654" s="65">
        <v>0</v>
      </c>
      <c r="S654" s="370"/>
      <c r="T654" s="371"/>
      <c r="U654" s="390">
        <v>140</v>
      </c>
      <c r="V654" s="391">
        <f t="shared" si="20"/>
        <v>10.5</v>
      </c>
      <c r="W654" s="246">
        <f t="shared" si="18"/>
        <v>7.5</v>
      </c>
    </row>
    <row r="655" spans="1:23" ht="21.75" customHeight="1" x14ac:dyDescent="0.2">
      <c r="A655" s="62"/>
      <c r="B655" s="368" t="s">
        <v>329</v>
      </c>
      <c r="C655" s="368"/>
      <c r="D655" s="368"/>
      <c r="E655" s="368"/>
      <c r="F655" s="368"/>
      <c r="G655" s="368"/>
      <c r="H655" s="368"/>
      <c r="I655" s="368"/>
      <c r="J655" s="368"/>
      <c r="K655" s="368"/>
      <c r="L655" s="368"/>
      <c r="M655" s="369"/>
      <c r="N655" s="123">
        <v>991</v>
      </c>
      <c r="O655" s="168">
        <v>12</v>
      </c>
      <c r="P655" s="168">
        <v>2</v>
      </c>
      <c r="Q655" s="64" t="s">
        <v>492</v>
      </c>
      <c r="R655" s="65" t="s">
        <v>24</v>
      </c>
      <c r="S655" s="370"/>
      <c r="T655" s="371"/>
      <c r="U655" s="390">
        <v>140</v>
      </c>
      <c r="V655" s="391">
        <f t="shared" si="20"/>
        <v>10.5</v>
      </c>
      <c r="W655" s="246">
        <f t="shared" si="18"/>
        <v>7.5</v>
      </c>
    </row>
    <row r="656" spans="1:23" ht="21.75" customHeight="1" x14ac:dyDescent="0.2">
      <c r="A656" s="62"/>
      <c r="B656" s="368" t="s">
        <v>330</v>
      </c>
      <c r="C656" s="368"/>
      <c r="D656" s="368"/>
      <c r="E656" s="368"/>
      <c r="F656" s="368"/>
      <c r="G656" s="368"/>
      <c r="H656" s="368"/>
      <c r="I656" s="368"/>
      <c r="J656" s="368"/>
      <c r="K656" s="368"/>
      <c r="L656" s="368"/>
      <c r="M656" s="369"/>
      <c r="N656" s="123">
        <v>991</v>
      </c>
      <c r="O656" s="168">
        <v>12</v>
      </c>
      <c r="P656" s="168">
        <v>2</v>
      </c>
      <c r="Q656" s="64" t="s">
        <v>492</v>
      </c>
      <c r="R656" s="65" t="s">
        <v>26</v>
      </c>
      <c r="S656" s="370"/>
      <c r="T656" s="371"/>
      <c r="U656" s="390">
        <v>140</v>
      </c>
      <c r="V656" s="391">
        <f t="shared" si="20"/>
        <v>10.5</v>
      </c>
      <c r="W656" s="246">
        <f t="shared" si="18"/>
        <v>7.5</v>
      </c>
    </row>
    <row r="657" spans="1:23" ht="12" customHeight="1" x14ac:dyDescent="0.2">
      <c r="A657" s="62"/>
      <c r="B657" s="368" t="s">
        <v>332</v>
      </c>
      <c r="C657" s="368"/>
      <c r="D657" s="368"/>
      <c r="E657" s="368"/>
      <c r="F657" s="368"/>
      <c r="G657" s="368"/>
      <c r="H657" s="368"/>
      <c r="I657" s="368"/>
      <c r="J657" s="368"/>
      <c r="K657" s="368"/>
      <c r="L657" s="368"/>
      <c r="M657" s="369"/>
      <c r="N657" s="123">
        <v>991</v>
      </c>
      <c r="O657" s="168">
        <v>12</v>
      </c>
      <c r="P657" s="168">
        <v>2</v>
      </c>
      <c r="Q657" s="64" t="s">
        <v>492</v>
      </c>
      <c r="R657" s="65" t="s">
        <v>28</v>
      </c>
      <c r="S657" s="370"/>
      <c r="T657" s="371"/>
      <c r="U657" s="390">
        <v>140</v>
      </c>
      <c r="V657" s="391">
        <v>10.5</v>
      </c>
      <c r="W657" s="246">
        <f t="shared" si="18"/>
        <v>7.5</v>
      </c>
    </row>
    <row r="658" spans="1:23" ht="21.75" customHeight="1" x14ac:dyDescent="0.2">
      <c r="A658" s="62"/>
      <c r="B658" s="368" t="s">
        <v>102</v>
      </c>
      <c r="C658" s="368"/>
      <c r="D658" s="368"/>
      <c r="E658" s="368"/>
      <c r="F658" s="368"/>
      <c r="G658" s="368"/>
      <c r="H658" s="368"/>
      <c r="I658" s="368"/>
      <c r="J658" s="368"/>
      <c r="K658" s="368"/>
      <c r="L658" s="368"/>
      <c r="M658" s="369"/>
      <c r="N658" s="123">
        <v>998</v>
      </c>
      <c r="O658" s="168">
        <v>0</v>
      </c>
      <c r="P658" s="168">
        <v>0</v>
      </c>
      <c r="Q658" s="64">
        <v>0</v>
      </c>
      <c r="R658" s="65">
        <v>0</v>
      </c>
      <c r="S658" s="370"/>
      <c r="T658" s="371"/>
      <c r="U658" s="390">
        <v>27974.994999999999</v>
      </c>
      <c r="V658" s="391">
        <f>+V659+V696+V702</f>
        <v>6609.8078600000008</v>
      </c>
      <c r="W658" s="246">
        <f t="shared" si="18"/>
        <v>23.627556895005704</v>
      </c>
    </row>
    <row r="659" spans="1:23" ht="12" customHeight="1" x14ac:dyDescent="0.2">
      <c r="A659" s="62"/>
      <c r="B659" s="368" t="s">
        <v>312</v>
      </c>
      <c r="C659" s="368"/>
      <c r="D659" s="368"/>
      <c r="E659" s="368"/>
      <c r="F659" s="368"/>
      <c r="G659" s="368"/>
      <c r="H659" s="368"/>
      <c r="I659" s="368"/>
      <c r="J659" s="368"/>
      <c r="K659" s="368"/>
      <c r="L659" s="368"/>
      <c r="M659" s="369"/>
      <c r="N659" s="123">
        <v>998</v>
      </c>
      <c r="O659" s="168">
        <v>1</v>
      </c>
      <c r="P659" s="168">
        <v>0</v>
      </c>
      <c r="Q659" s="64">
        <v>0</v>
      </c>
      <c r="R659" s="65">
        <v>0</v>
      </c>
      <c r="S659" s="370"/>
      <c r="T659" s="371"/>
      <c r="U659" s="390">
        <v>6598.2129999999997</v>
      </c>
      <c r="V659" s="391">
        <f>+V660+V681</f>
        <v>1190.4754600000001</v>
      </c>
      <c r="W659" s="246">
        <f t="shared" si="18"/>
        <v>18.042392084038514</v>
      </c>
    </row>
    <row r="660" spans="1:23" ht="32.25" customHeight="1" x14ac:dyDescent="0.2">
      <c r="A660" s="62"/>
      <c r="B660" s="368" t="s">
        <v>78</v>
      </c>
      <c r="C660" s="368"/>
      <c r="D660" s="368"/>
      <c r="E660" s="368"/>
      <c r="F660" s="368"/>
      <c r="G660" s="368"/>
      <c r="H660" s="368"/>
      <c r="I660" s="368"/>
      <c r="J660" s="368"/>
      <c r="K660" s="368"/>
      <c r="L660" s="368"/>
      <c r="M660" s="369"/>
      <c r="N660" s="123">
        <v>998</v>
      </c>
      <c r="O660" s="168">
        <v>1</v>
      </c>
      <c r="P660" s="168">
        <v>6</v>
      </c>
      <c r="Q660" s="64">
        <v>0</v>
      </c>
      <c r="R660" s="65">
        <v>0</v>
      </c>
      <c r="S660" s="370"/>
      <c r="T660" s="371"/>
      <c r="U660" s="390">
        <v>6185.6909999999998</v>
      </c>
      <c r="V660" s="391">
        <f>+V661</f>
        <v>1094.50449</v>
      </c>
      <c r="W660" s="246">
        <f t="shared" si="18"/>
        <v>17.694134576072422</v>
      </c>
    </row>
    <row r="661" spans="1:23" ht="21.75" customHeight="1" x14ac:dyDescent="0.2">
      <c r="A661" s="62"/>
      <c r="B661" s="368" t="s">
        <v>59</v>
      </c>
      <c r="C661" s="368"/>
      <c r="D661" s="368"/>
      <c r="E661" s="368"/>
      <c r="F661" s="368"/>
      <c r="G661" s="368"/>
      <c r="H661" s="368"/>
      <c r="I661" s="368"/>
      <c r="J661" s="368"/>
      <c r="K661" s="368"/>
      <c r="L661" s="368"/>
      <c r="M661" s="369"/>
      <c r="N661" s="123">
        <v>998</v>
      </c>
      <c r="O661" s="168">
        <v>1</v>
      </c>
      <c r="P661" s="168">
        <v>6</v>
      </c>
      <c r="Q661" s="64" t="s">
        <v>345</v>
      </c>
      <c r="R661" s="65">
        <v>0</v>
      </c>
      <c r="S661" s="370"/>
      <c r="T661" s="371"/>
      <c r="U661" s="390">
        <v>6185.6909999999998</v>
      </c>
      <c r="V661" s="391">
        <f>+V662+V667+V677</f>
        <v>1094.50449</v>
      </c>
      <c r="W661" s="246">
        <f t="shared" si="18"/>
        <v>17.694134576072422</v>
      </c>
    </row>
    <row r="662" spans="1:23" ht="42.75" customHeight="1" x14ac:dyDescent="0.2">
      <c r="A662" s="62"/>
      <c r="B662" s="368" t="s">
        <v>346</v>
      </c>
      <c r="C662" s="368"/>
      <c r="D662" s="368"/>
      <c r="E662" s="368"/>
      <c r="F662" s="368"/>
      <c r="G662" s="368"/>
      <c r="H662" s="368"/>
      <c r="I662" s="368"/>
      <c r="J662" s="368"/>
      <c r="K662" s="368"/>
      <c r="L662" s="368"/>
      <c r="M662" s="369"/>
      <c r="N662" s="123">
        <v>998</v>
      </c>
      <c r="O662" s="168">
        <v>1</v>
      </c>
      <c r="P662" s="168">
        <v>6</v>
      </c>
      <c r="Q662" s="64" t="s">
        <v>347</v>
      </c>
      <c r="R662" s="65">
        <v>0</v>
      </c>
      <c r="S662" s="370"/>
      <c r="T662" s="371"/>
      <c r="U662" s="390">
        <v>4958.0910000000003</v>
      </c>
      <c r="V662" s="391">
        <f>+V663</f>
        <v>947.5002300000001</v>
      </c>
      <c r="W662" s="246">
        <f t="shared" si="18"/>
        <v>19.110182326221928</v>
      </c>
    </row>
    <row r="663" spans="1:23" ht="53.25" customHeight="1" x14ac:dyDescent="0.2">
      <c r="A663" s="62"/>
      <c r="B663" s="368" t="s">
        <v>17</v>
      </c>
      <c r="C663" s="368"/>
      <c r="D663" s="368"/>
      <c r="E663" s="368"/>
      <c r="F663" s="368"/>
      <c r="G663" s="368"/>
      <c r="H663" s="368"/>
      <c r="I663" s="368"/>
      <c r="J663" s="368"/>
      <c r="K663" s="368"/>
      <c r="L663" s="368"/>
      <c r="M663" s="369"/>
      <c r="N663" s="123">
        <v>998</v>
      </c>
      <c r="O663" s="168">
        <v>1</v>
      </c>
      <c r="P663" s="168">
        <v>6</v>
      </c>
      <c r="Q663" s="64" t="s">
        <v>347</v>
      </c>
      <c r="R663" s="65" t="s">
        <v>18</v>
      </c>
      <c r="S663" s="370"/>
      <c r="T663" s="371"/>
      <c r="U663" s="390">
        <v>4958.0910000000003</v>
      </c>
      <c r="V663" s="391">
        <f>+V664</f>
        <v>947.5002300000001</v>
      </c>
      <c r="W663" s="246">
        <f t="shared" si="18"/>
        <v>19.110182326221928</v>
      </c>
    </row>
    <row r="664" spans="1:23" ht="21.75" customHeight="1" x14ac:dyDescent="0.2">
      <c r="A664" s="62"/>
      <c r="B664" s="368" t="s">
        <v>37</v>
      </c>
      <c r="C664" s="368"/>
      <c r="D664" s="368"/>
      <c r="E664" s="368"/>
      <c r="F664" s="368"/>
      <c r="G664" s="368"/>
      <c r="H664" s="368"/>
      <c r="I664" s="368"/>
      <c r="J664" s="368"/>
      <c r="K664" s="368"/>
      <c r="L664" s="368"/>
      <c r="M664" s="369"/>
      <c r="N664" s="123">
        <v>998</v>
      </c>
      <c r="O664" s="168">
        <v>1</v>
      </c>
      <c r="P664" s="168">
        <v>6</v>
      </c>
      <c r="Q664" s="64" t="s">
        <v>347</v>
      </c>
      <c r="R664" s="65" t="s">
        <v>38</v>
      </c>
      <c r="S664" s="370"/>
      <c r="T664" s="371"/>
      <c r="U664" s="390">
        <v>4958.0910000000003</v>
      </c>
      <c r="V664" s="391">
        <f>+V665+V666</f>
        <v>947.5002300000001</v>
      </c>
      <c r="W664" s="246">
        <f t="shared" si="18"/>
        <v>19.110182326221928</v>
      </c>
    </row>
    <row r="665" spans="1:23" ht="21.75" customHeight="1" x14ac:dyDescent="0.2">
      <c r="A665" s="62"/>
      <c r="B665" s="368" t="s">
        <v>317</v>
      </c>
      <c r="C665" s="368"/>
      <c r="D665" s="368"/>
      <c r="E665" s="368"/>
      <c r="F665" s="368"/>
      <c r="G665" s="368"/>
      <c r="H665" s="368"/>
      <c r="I665" s="368"/>
      <c r="J665" s="368"/>
      <c r="K665" s="368"/>
      <c r="L665" s="368"/>
      <c r="M665" s="369"/>
      <c r="N665" s="123">
        <v>998</v>
      </c>
      <c r="O665" s="168">
        <v>1</v>
      </c>
      <c r="P665" s="168">
        <v>6</v>
      </c>
      <c r="Q665" s="64" t="s">
        <v>347</v>
      </c>
      <c r="R665" s="65" t="s">
        <v>39</v>
      </c>
      <c r="S665" s="370"/>
      <c r="T665" s="371"/>
      <c r="U665" s="390">
        <v>3808.058</v>
      </c>
      <c r="V665" s="391">
        <v>727.72675000000004</v>
      </c>
      <c r="W665" s="246">
        <f t="shared" si="18"/>
        <v>19.110180307127674</v>
      </c>
    </row>
    <row r="666" spans="1:23" ht="32.25" customHeight="1" x14ac:dyDescent="0.2">
      <c r="A666" s="62"/>
      <c r="B666" s="368" t="s">
        <v>318</v>
      </c>
      <c r="C666" s="368"/>
      <c r="D666" s="368"/>
      <c r="E666" s="368"/>
      <c r="F666" s="368"/>
      <c r="G666" s="368"/>
      <c r="H666" s="368"/>
      <c r="I666" s="368"/>
      <c r="J666" s="368"/>
      <c r="K666" s="368"/>
      <c r="L666" s="368"/>
      <c r="M666" s="369"/>
      <c r="N666" s="123">
        <v>998</v>
      </c>
      <c r="O666" s="168">
        <v>1</v>
      </c>
      <c r="P666" s="168">
        <v>6</v>
      </c>
      <c r="Q666" s="64" t="s">
        <v>347</v>
      </c>
      <c r="R666" s="65" t="s">
        <v>41</v>
      </c>
      <c r="S666" s="370"/>
      <c r="T666" s="371"/>
      <c r="U666" s="390">
        <v>1150.0329999999999</v>
      </c>
      <c r="V666" s="391">
        <v>219.77348000000001</v>
      </c>
      <c r="W666" s="246">
        <f t="shared" si="18"/>
        <v>19.110189011967485</v>
      </c>
    </row>
    <row r="667" spans="1:23" ht="21.75" customHeight="1" x14ac:dyDescent="0.2">
      <c r="A667" s="62"/>
      <c r="B667" s="368" t="s">
        <v>59</v>
      </c>
      <c r="C667" s="368"/>
      <c r="D667" s="368"/>
      <c r="E667" s="368"/>
      <c r="F667" s="368"/>
      <c r="G667" s="368"/>
      <c r="H667" s="368"/>
      <c r="I667" s="368"/>
      <c r="J667" s="368"/>
      <c r="K667" s="368"/>
      <c r="L667" s="368"/>
      <c r="M667" s="369"/>
      <c r="N667" s="123">
        <v>998</v>
      </c>
      <c r="O667" s="168">
        <v>1</v>
      </c>
      <c r="P667" s="168">
        <v>6</v>
      </c>
      <c r="Q667" s="64" t="s">
        <v>348</v>
      </c>
      <c r="R667" s="65">
        <v>0</v>
      </c>
      <c r="S667" s="370"/>
      <c r="T667" s="371"/>
      <c r="U667" s="390">
        <v>1190.5999999999999</v>
      </c>
      <c r="V667" s="391">
        <f>+V668+V672</f>
        <v>147.00426000000002</v>
      </c>
      <c r="W667" s="246">
        <f t="shared" si="18"/>
        <v>12.347073744330592</v>
      </c>
    </row>
    <row r="668" spans="1:23" ht="21.75" customHeight="1" x14ac:dyDescent="0.2">
      <c r="A668" s="62"/>
      <c r="B668" s="368" t="s">
        <v>329</v>
      </c>
      <c r="C668" s="368"/>
      <c r="D668" s="368"/>
      <c r="E668" s="368"/>
      <c r="F668" s="368"/>
      <c r="G668" s="368"/>
      <c r="H668" s="368"/>
      <c r="I668" s="368"/>
      <c r="J668" s="368"/>
      <c r="K668" s="368"/>
      <c r="L668" s="368"/>
      <c r="M668" s="369"/>
      <c r="N668" s="123">
        <v>998</v>
      </c>
      <c r="O668" s="168">
        <v>1</v>
      </c>
      <c r="P668" s="168">
        <v>6</v>
      </c>
      <c r="Q668" s="64" t="s">
        <v>348</v>
      </c>
      <c r="R668" s="65" t="s">
        <v>24</v>
      </c>
      <c r="S668" s="370"/>
      <c r="T668" s="371"/>
      <c r="U668" s="390">
        <v>1008.1</v>
      </c>
      <c r="V668" s="391">
        <f>+V669</f>
        <v>146.48626000000002</v>
      </c>
      <c r="W668" s="246">
        <f t="shared" si="18"/>
        <v>14.530925503422282</v>
      </c>
    </row>
    <row r="669" spans="1:23" ht="21.75" customHeight="1" x14ac:dyDescent="0.2">
      <c r="A669" s="62"/>
      <c r="B669" s="368" t="s">
        <v>330</v>
      </c>
      <c r="C669" s="368"/>
      <c r="D669" s="368"/>
      <c r="E669" s="368"/>
      <c r="F669" s="368"/>
      <c r="G669" s="368"/>
      <c r="H669" s="368"/>
      <c r="I669" s="368"/>
      <c r="J669" s="368"/>
      <c r="K669" s="368"/>
      <c r="L669" s="368"/>
      <c r="M669" s="369"/>
      <c r="N669" s="123">
        <v>998</v>
      </c>
      <c r="O669" s="168">
        <v>1</v>
      </c>
      <c r="P669" s="168">
        <v>6</v>
      </c>
      <c r="Q669" s="64" t="s">
        <v>348</v>
      </c>
      <c r="R669" s="65" t="s">
        <v>26</v>
      </c>
      <c r="S669" s="370"/>
      <c r="T669" s="371"/>
      <c r="U669" s="390">
        <v>1008.1</v>
      </c>
      <c r="V669" s="391">
        <f>+V670+V671</f>
        <v>146.48626000000002</v>
      </c>
      <c r="W669" s="246">
        <f t="shared" si="18"/>
        <v>14.530925503422282</v>
      </c>
    </row>
    <row r="670" spans="1:23" ht="21.75" customHeight="1" x14ac:dyDescent="0.2">
      <c r="A670" s="62"/>
      <c r="B670" s="368" t="s">
        <v>331</v>
      </c>
      <c r="C670" s="368"/>
      <c r="D670" s="368"/>
      <c r="E670" s="368"/>
      <c r="F670" s="368"/>
      <c r="G670" s="368"/>
      <c r="H670" s="368"/>
      <c r="I670" s="368"/>
      <c r="J670" s="368"/>
      <c r="K670" s="368"/>
      <c r="L670" s="368"/>
      <c r="M670" s="369"/>
      <c r="N670" s="123">
        <v>998</v>
      </c>
      <c r="O670" s="168">
        <v>1</v>
      </c>
      <c r="P670" s="168">
        <v>6</v>
      </c>
      <c r="Q670" s="64" t="s">
        <v>348</v>
      </c>
      <c r="R670" s="65" t="s">
        <v>27</v>
      </c>
      <c r="S670" s="370"/>
      <c r="T670" s="371"/>
      <c r="U670" s="390">
        <v>637</v>
      </c>
      <c r="V670" s="391">
        <v>69.017679999999999</v>
      </c>
      <c r="W670" s="246">
        <f t="shared" si="18"/>
        <v>10.834800627943485</v>
      </c>
    </row>
    <row r="671" spans="1:23" ht="12" customHeight="1" x14ac:dyDescent="0.2">
      <c r="A671" s="62"/>
      <c r="B671" s="368" t="s">
        <v>332</v>
      </c>
      <c r="C671" s="368"/>
      <c r="D671" s="368"/>
      <c r="E671" s="368"/>
      <c r="F671" s="368"/>
      <c r="G671" s="368"/>
      <c r="H671" s="368"/>
      <c r="I671" s="368"/>
      <c r="J671" s="368"/>
      <c r="K671" s="368"/>
      <c r="L671" s="368"/>
      <c r="M671" s="369"/>
      <c r="N671" s="123">
        <v>998</v>
      </c>
      <c r="O671" s="168">
        <v>1</v>
      </c>
      <c r="P671" s="168">
        <v>6</v>
      </c>
      <c r="Q671" s="64" t="s">
        <v>348</v>
      </c>
      <c r="R671" s="65" t="s">
        <v>28</v>
      </c>
      <c r="S671" s="370"/>
      <c r="T671" s="371"/>
      <c r="U671" s="390">
        <v>371.1</v>
      </c>
      <c r="V671" s="391">
        <v>77.468580000000003</v>
      </c>
      <c r="W671" s="246">
        <f t="shared" si="18"/>
        <v>20.875392077607113</v>
      </c>
    </row>
    <row r="672" spans="1:23" ht="12" customHeight="1" x14ac:dyDescent="0.2">
      <c r="A672" s="62"/>
      <c r="B672" s="368" t="s">
        <v>29</v>
      </c>
      <c r="C672" s="368"/>
      <c r="D672" s="368"/>
      <c r="E672" s="368"/>
      <c r="F672" s="368"/>
      <c r="G672" s="368"/>
      <c r="H672" s="368"/>
      <c r="I672" s="368"/>
      <c r="J672" s="368"/>
      <c r="K672" s="368"/>
      <c r="L672" s="368"/>
      <c r="M672" s="369"/>
      <c r="N672" s="123">
        <v>998</v>
      </c>
      <c r="O672" s="168">
        <v>1</v>
      </c>
      <c r="P672" s="168">
        <v>6</v>
      </c>
      <c r="Q672" s="64" t="s">
        <v>348</v>
      </c>
      <c r="R672" s="65" t="s">
        <v>30</v>
      </c>
      <c r="S672" s="370"/>
      <c r="T672" s="371"/>
      <c r="U672" s="390">
        <v>182.5</v>
      </c>
      <c r="V672" s="391">
        <f>+V673</f>
        <v>0.51800000000000002</v>
      </c>
      <c r="W672" s="246">
        <f t="shared" si="18"/>
        <v>0.28383561643835614</v>
      </c>
    </row>
    <row r="673" spans="1:23" ht="12" customHeight="1" x14ac:dyDescent="0.2">
      <c r="A673" s="62"/>
      <c r="B673" s="368" t="s">
        <v>333</v>
      </c>
      <c r="C673" s="368"/>
      <c r="D673" s="368"/>
      <c r="E673" s="368"/>
      <c r="F673" s="368"/>
      <c r="G673" s="368"/>
      <c r="H673" s="368"/>
      <c r="I673" s="368"/>
      <c r="J673" s="368"/>
      <c r="K673" s="368"/>
      <c r="L673" s="368"/>
      <c r="M673" s="369"/>
      <c r="N673" s="123">
        <v>998</v>
      </c>
      <c r="O673" s="168">
        <v>1</v>
      </c>
      <c r="P673" s="168">
        <v>6</v>
      </c>
      <c r="Q673" s="64" t="s">
        <v>348</v>
      </c>
      <c r="R673" s="65" t="s">
        <v>31</v>
      </c>
      <c r="S673" s="370"/>
      <c r="T673" s="371"/>
      <c r="U673" s="390">
        <v>182.5</v>
      </c>
      <c r="V673" s="391">
        <f>+V674+V675+V676</f>
        <v>0.51800000000000002</v>
      </c>
      <c r="W673" s="246">
        <f t="shared" si="18"/>
        <v>0.28383561643835614</v>
      </c>
    </row>
    <row r="674" spans="1:23" ht="21.75" customHeight="1" x14ac:dyDescent="0.2">
      <c r="A674" s="62"/>
      <c r="B674" s="368" t="s">
        <v>32</v>
      </c>
      <c r="C674" s="368"/>
      <c r="D674" s="368"/>
      <c r="E674" s="368"/>
      <c r="F674" s="368"/>
      <c r="G674" s="368"/>
      <c r="H674" s="368"/>
      <c r="I674" s="368"/>
      <c r="J674" s="368"/>
      <c r="K674" s="368"/>
      <c r="L674" s="368"/>
      <c r="M674" s="369"/>
      <c r="N674" s="123">
        <v>998</v>
      </c>
      <c r="O674" s="168">
        <v>1</v>
      </c>
      <c r="P674" s="168">
        <v>6</v>
      </c>
      <c r="Q674" s="64" t="s">
        <v>348</v>
      </c>
      <c r="R674" s="65" t="s">
        <v>33</v>
      </c>
      <c r="S674" s="370"/>
      <c r="T674" s="371"/>
      <c r="U674" s="390">
        <v>5</v>
      </c>
      <c r="V674" s="391"/>
      <c r="W674" s="246">
        <f t="shared" si="18"/>
        <v>0</v>
      </c>
    </row>
    <row r="675" spans="1:23" ht="12" customHeight="1" x14ac:dyDescent="0.2">
      <c r="A675" s="62"/>
      <c r="B675" s="368" t="s">
        <v>334</v>
      </c>
      <c r="C675" s="368"/>
      <c r="D675" s="368"/>
      <c r="E675" s="368"/>
      <c r="F675" s="368"/>
      <c r="G675" s="368"/>
      <c r="H675" s="368"/>
      <c r="I675" s="368"/>
      <c r="J675" s="368"/>
      <c r="K675" s="368"/>
      <c r="L675" s="368"/>
      <c r="M675" s="369"/>
      <c r="N675" s="123">
        <v>998</v>
      </c>
      <c r="O675" s="168">
        <v>1</v>
      </c>
      <c r="P675" s="168">
        <v>6</v>
      </c>
      <c r="Q675" s="64" t="s">
        <v>348</v>
      </c>
      <c r="R675" s="65" t="s">
        <v>34</v>
      </c>
      <c r="S675" s="370"/>
      <c r="T675" s="371"/>
      <c r="U675" s="390">
        <v>3</v>
      </c>
      <c r="V675" s="391">
        <v>0.51800000000000002</v>
      </c>
      <c r="W675" s="246">
        <f t="shared" si="18"/>
        <v>17.266666666666666</v>
      </c>
    </row>
    <row r="676" spans="1:23" ht="12" customHeight="1" x14ac:dyDescent="0.2">
      <c r="A676" s="62"/>
      <c r="B676" s="368" t="s">
        <v>81</v>
      </c>
      <c r="C676" s="368"/>
      <c r="D676" s="368"/>
      <c r="E676" s="368"/>
      <c r="F676" s="368"/>
      <c r="G676" s="368"/>
      <c r="H676" s="368"/>
      <c r="I676" s="368"/>
      <c r="J676" s="368"/>
      <c r="K676" s="368"/>
      <c r="L676" s="368"/>
      <c r="M676" s="369"/>
      <c r="N676" s="123">
        <v>998</v>
      </c>
      <c r="O676" s="168">
        <v>1</v>
      </c>
      <c r="P676" s="168">
        <v>6</v>
      </c>
      <c r="Q676" s="64" t="s">
        <v>348</v>
      </c>
      <c r="R676" s="65" t="s">
        <v>82</v>
      </c>
      <c r="S676" s="370"/>
      <c r="T676" s="371"/>
      <c r="U676" s="390">
        <v>174.5</v>
      </c>
      <c r="V676" s="391"/>
      <c r="W676" s="246">
        <f t="shared" si="18"/>
        <v>0</v>
      </c>
    </row>
    <row r="677" spans="1:23" ht="42.75" customHeight="1" x14ac:dyDescent="0.2">
      <c r="A677" s="62"/>
      <c r="B677" s="368" t="s">
        <v>349</v>
      </c>
      <c r="C677" s="368"/>
      <c r="D677" s="368"/>
      <c r="E677" s="368"/>
      <c r="F677" s="368"/>
      <c r="G677" s="368"/>
      <c r="H677" s="368"/>
      <c r="I677" s="368"/>
      <c r="J677" s="368"/>
      <c r="K677" s="368"/>
      <c r="L677" s="368"/>
      <c r="M677" s="369"/>
      <c r="N677" s="123">
        <v>998</v>
      </c>
      <c r="O677" s="168">
        <v>1</v>
      </c>
      <c r="P677" s="168">
        <v>6</v>
      </c>
      <c r="Q677" s="64" t="s">
        <v>350</v>
      </c>
      <c r="R677" s="65">
        <v>0</v>
      </c>
      <c r="S677" s="370"/>
      <c r="T677" s="371"/>
      <c r="U677" s="390">
        <v>37</v>
      </c>
      <c r="V677" s="391">
        <f>+V678</f>
        <v>0</v>
      </c>
      <c r="W677" s="246">
        <f t="shared" ref="W677:W721" si="21">V677/U677*100</f>
        <v>0</v>
      </c>
    </row>
    <row r="678" spans="1:23" ht="53.25" customHeight="1" x14ac:dyDescent="0.2">
      <c r="A678" s="62"/>
      <c r="B678" s="368" t="s">
        <v>17</v>
      </c>
      <c r="C678" s="368"/>
      <c r="D678" s="368"/>
      <c r="E678" s="368"/>
      <c r="F678" s="368"/>
      <c r="G678" s="368"/>
      <c r="H678" s="368"/>
      <c r="I678" s="368"/>
      <c r="J678" s="368"/>
      <c r="K678" s="368"/>
      <c r="L678" s="368"/>
      <c r="M678" s="369"/>
      <c r="N678" s="123">
        <v>998</v>
      </c>
      <c r="O678" s="168">
        <v>1</v>
      </c>
      <c r="P678" s="168">
        <v>6</v>
      </c>
      <c r="Q678" s="64" t="s">
        <v>350</v>
      </c>
      <c r="R678" s="65" t="s">
        <v>18</v>
      </c>
      <c r="S678" s="370"/>
      <c r="T678" s="371"/>
      <c r="U678" s="390">
        <v>37</v>
      </c>
      <c r="V678" s="391">
        <f>+V679</f>
        <v>0</v>
      </c>
      <c r="W678" s="246">
        <f t="shared" si="21"/>
        <v>0</v>
      </c>
    </row>
    <row r="679" spans="1:23" ht="21.75" customHeight="1" x14ac:dyDescent="0.2">
      <c r="A679" s="62"/>
      <c r="B679" s="368" t="s">
        <v>37</v>
      </c>
      <c r="C679" s="368"/>
      <c r="D679" s="368"/>
      <c r="E679" s="368"/>
      <c r="F679" s="368"/>
      <c r="G679" s="368"/>
      <c r="H679" s="368"/>
      <c r="I679" s="368"/>
      <c r="J679" s="368"/>
      <c r="K679" s="368"/>
      <c r="L679" s="368"/>
      <c r="M679" s="369"/>
      <c r="N679" s="123">
        <v>998</v>
      </c>
      <c r="O679" s="168">
        <v>1</v>
      </c>
      <c r="P679" s="168">
        <v>6</v>
      </c>
      <c r="Q679" s="64" t="s">
        <v>350</v>
      </c>
      <c r="R679" s="65" t="s">
        <v>38</v>
      </c>
      <c r="S679" s="370"/>
      <c r="T679" s="371"/>
      <c r="U679" s="390">
        <v>37</v>
      </c>
      <c r="V679" s="391">
        <f>+V680</f>
        <v>0</v>
      </c>
      <c r="W679" s="246">
        <f t="shared" si="21"/>
        <v>0</v>
      </c>
    </row>
    <row r="680" spans="1:23" ht="32.25" customHeight="1" x14ac:dyDescent="0.2">
      <c r="A680" s="62"/>
      <c r="B680" s="368" t="s">
        <v>335</v>
      </c>
      <c r="C680" s="368"/>
      <c r="D680" s="368"/>
      <c r="E680" s="368"/>
      <c r="F680" s="368"/>
      <c r="G680" s="368"/>
      <c r="H680" s="368"/>
      <c r="I680" s="368"/>
      <c r="J680" s="368"/>
      <c r="K680" s="368"/>
      <c r="L680" s="368"/>
      <c r="M680" s="369"/>
      <c r="N680" s="123">
        <v>998</v>
      </c>
      <c r="O680" s="168">
        <v>1</v>
      </c>
      <c r="P680" s="168">
        <v>6</v>
      </c>
      <c r="Q680" s="64" t="s">
        <v>350</v>
      </c>
      <c r="R680" s="65" t="s">
        <v>40</v>
      </c>
      <c r="S680" s="370"/>
      <c r="T680" s="371"/>
      <c r="U680" s="390">
        <v>37</v>
      </c>
      <c r="V680" s="391"/>
      <c r="W680" s="246">
        <f t="shared" si="21"/>
        <v>0</v>
      </c>
    </row>
    <row r="681" spans="1:23" ht="12" customHeight="1" x14ac:dyDescent="0.2">
      <c r="A681" s="62"/>
      <c r="B681" s="368" t="s">
        <v>85</v>
      </c>
      <c r="C681" s="368"/>
      <c r="D681" s="368"/>
      <c r="E681" s="368"/>
      <c r="F681" s="368"/>
      <c r="G681" s="368"/>
      <c r="H681" s="368"/>
      <c r="I681" s="368"/>
      <c r="J681" s="368"/>
      <c r="K681" s="368"/>
      <c r="L681" s="368"/>
      <c r="M681" s="369"/>
      <c r="N681" s="123">
        <v>998</v>
      </c>
      <c r="O681" s="168">
        <v>1</v>
      </c>
      <c r="P681" s="168">
        <v>13</v>
      </c>
      <c r="Q681" s="64">
        <v>0</v>
      </c>
      <c r="R681" s="65">
        <v>0</v>
      </c>
      <c r="S681" s="370"/>
      <c r="T681" s="371"/>
      <c r="U681" s="390">
        <v>412.52199999999999</v>
      </c>
      <c r="V681" s="391">
        <f>+V682+V692</f>
        <v>95.970969999999994</v>
      </c>
      <c r="W681" s="246">
        <f t="shared" si="21"/>
        <v>23.264448926360291</v>
      </c>
    </row>
    <row r="682" spans="1:23" ht="21.75" customHeight="1" x14ac:dyDescent="0.2">
      <c r="A682" s="62"/>
      <c r="B682" s="368" t="s">
        <v>59</v>
      </c>
      <c r="C682" s="368"/>
      <c r="D682" s="368"/>
      <c r="E682" s="368"/>
      <c r="F682" s="368"/>
      <c r="G682" s="368"/>
      <c r="H682" s="368"/>
      <c r="I682" s="368"/>
      <c r="J682" s="368"/>
      <c r="K682" s="368"/>
      <c r="L682" s="368"/>
      <c r="M682" s="369"/>
      <c r="N682" s="123">
        <v>998</v>
      </c>
      <c r="O682" s="168">
        <v>1</v>
      </c>
      <c r="P682" s="168">
        <v>13</v>
      </c>
      <c r="Q682" s="64" t="s">
        <v>345</v>
      </c>
      <c r="R682" s="65">
        <v>0</v>
      </c>
      <c r="S682" s="370"/>
      <c r="T682" s="371"/>
      <c r="U682" s="390">
        <v>407.52199999999999</v>
      </c>
      <c r="V682" s="391">
        <f>+V683+V688</f>
        <v>95.970969999999994</v>
      </c>
      <c r="W682" s="246">
        <f t="shared" si="21"/>
        <v>23.549886877272883</v>
      </c>
    </row>
    <row r="683" spans="1:23" ht="21.75" customHeight="1" x14ac:dyDescent="0.2">
      <c r="A683" s="62"/>
      <c r="B683" s="368" t="s">
        <v>375</v>
      </c>
      <c r="C683" s="368"/>
      <c r="D683" s="368"/>
      <c r="E683" s="368"/>
      <c r="F683" s="368"/>
      <c r="G683" s="368"/>
      <c r="H683" s="368"/>
      <c r="I683" s="368"/>
      <c r="J683" s="368"/>
      <c r="K683" s="368"/>
      <c r="L683" s="368"/>
      <c r="M683" s="369"/>
      <c r="N683" s="123">
        <v>998</v>
      </c>
      <c r="O683" s="168">
        <v>1</v>
      </c>
      <c r="P683" s="168">
        <v>13</v>
      </c>
      <c r="Q683" s="64" t="s">
        <v>376</v>
      </c>
      <c r="R683" s="65">
        <v>0</v>
      </c>
      <c r="S683" s="370"/>
      <c r="T683" s="371"/>
      <c r="U683" s="390">
        <v>404.52199999999999</v>
      </c>
      <c r="V683" s="391">
        <f>+V684</f>
        <v>95.970969999999994</v>
      </c>
      <c r="W683" s="246">
        <f t="shared" si="21"/>
        <v>23.724536613583439</v>
      </c>
    </row>
    <row r="684" spans="1:23" ht="53.25" customHeight="1" x14ac:dyDescent="0.2">
      <c r="A684" s="62"/>
      <c r="B684" s="368" t="s">
        <v>17</v>
      </c>
      <c r="C684" s="368"/>
      <c r="D684" s="368"/>
      <c r="E684" s="368"/>
      <c r="F684" s="368"/>
      <c r="G684" s="368"/>
      <c r="H684" s="368"/>
      <c r="I684" s="368"/>
      <c r="J684" s="368"/>
      <c r="K684" s="368"/>
      <c r="L684" s="368"/>
      <c r="M684" s="369"/>
      <c r="N684" s="123">
        <v>998</v>
      </c>
      <c r="O684" s="168">
        <v>1</v>
      </c>
      <c r="P684" s="168">
        <v>13</v>
      </c>
      <c r="Q684" s="64" t="s">
        <v>376</v>
      </c>
      <c r="R684" s="65" t="s">
        <v>18</v>
      </c>
      <c r="S684" s="370"/>
      <c r="T684" s="371"/>
      <c r="U684" s="390">
        <v>404.52199999999999</v>
      </c>
      <c r="V684" s="391">
        <f>+V685</f>
        <v>95.970969999999994</v>
      </c>
      <c r="W684" s="246">
        <f t="shared" si="21"/>
        <v>23.724536613583439</v>
      </c>
    </row>
    <row r="685" spans="1:23" ht="21.75" customHeight="1" x14ac:dyDescent="0.2">
      <c r="A685" s="62"/>
      <c r="B685" s="368" t="s">
        <v>37</v>
      </c>
      <c r="C685" s="368"/>
      <c r="D685" s="368"/>
      <c r="E685" s="368"/>
      <c r="F685" s="368"/>
      <c r="G685" s="368"/>
      <c r="H685" s="368"/>
      <c r="I685" s="368"/>
      <c r="J685" s="368"/>
      <c r="K685" s="368"/>
      <c r="L685" s="368"/>
      <c r="M685" s="369"/>
      <c r="N685" s="123">
        <v>998</v>
      </c>
      <c r="O685" s="168">
        <v>1</v>
      </c>
      <c r="P685" s="168">
        <v>13</v>
      </c>
      <c r="Q685" s="64" t="s">
        <v>376</v>
      </c>
      <c r="R685" s="65" t="s">
        <v>38</v>
      </c>
      <c r="S685" s="370"/>
      <c r="T685" s="371"/>
      <c r="U685" s="390">
        <v>404.52199999999999</v>
      </c>
      <c r="V685" s="391">
        <f>+V686+V687</f>
        <v>95.970969999999994</v>
      </c>
      <c r="W685" s="246">
        <f t="shared" si="21"/>
        <v>23.724536613583439</v>
      </c>
    </row>
    <row r="686" spans="1:23" ht="21.75" customHeight="1" x14ac:dyDescent="0.2">
      <c r="A686" s="62"/>
      <c r="B686" s="368" t="s">
        <v>317</v>
      </c>
      <c r="C686" s="368"/>
      <c r="D686" s="368"/>
      <c r="E686" s="368"/>
      <c r="F686" s="368"/>
      <c r="G686" s="368"/>
      <c r="H686" s="368"/>
      <c r="I686" s="368"/>
      <c r="J686" s="368"/>
      <c r="K686" s="368"/>
      <c r="L686" s="368"/>
      <c r="M686" s="369"/>
      <c r="N686" s="123">
        <v>998</v>
      </c>
      <c r="O686" s="168">
        <v>1</v>
      </c>
      <c r="P686" s="168">
        <v>13</v>
      </c>
      <c r="Q686" s="64" t="s">
        <v>376</v>
      </c>
      <c r="R686" s="65" t="s">
        <v>39</v>
      </c>
      <c r="S686" s="370"/>
      <c r="T686" s="371"/>
      <c r="U686" s="390">
        <v>310.69299999999998</v>
      </c>
      <c r="V686" s="391">
        <v>73.710419999999999</v>
      </c>
      <c r="W686" s="246">
        <f t="shared" si="21"/>
        <v>23.724519059006802</v>
      </c>
    </row>
    <row r="687" spans="1:23" ht="32.25" customHeight="1" x14ac:dyDescent="0.2">
      <c r="A687" s="62"/>
      <c r="B687" s="368" t="s">
        <v>318</v>
      </c>
      <c r="C687" s="368"/>
      <c r="D687" s="368"/>
      <c r="E687" s="368"/>
      <c r="F687" s="368"/>
      <c r="G687" s="368"/>
      <c r="H687" s="368"/>
      <c r="I687" s="368"/>
      <c r="J687" s="368"/>
      <c r="K687" s="368"/>
      <c r="L687" s="368"/>
      <c r="M687" s="369"/>
      <c r="N687" s="123">
        <v>998</v>
      </c>
      <c r="O687" s="168">
        <v>1</v>
      </c>
      <c r="P687" s="168">
        <v>13</v>
      </c>
      <c r="Q687" s="64" t="s">
        <v>376</v>
      </c>
      <c r="R687" s="65" t="s">
        <v>41</v>
      </c>
      <c r="S687" s="370"/>
      <c r="T687" s="371"/>
      <c r="U687" s="390">
        <v>93.828999999999994</v>
      </c>
      <c r="V687" s="391">
        <v>22.260549999999999</v>
      </c>
      <c r="W687" s="246">
        <f t="shared" si="21"/>
        <v>23.724594741497832</v>
      </c>
    </row>
    <row r="688" spans="1:23" ht="42.75" customHeight="1" x14ac:dyDescent="0.2">
      <c r="A688" s="62"/>
      <c r="B688" s="368" t="s">
        <v>349</v>
      </c>
      <c r="C688" s="368"/>
      <c r="D688" s="368"/>
      <c r="E688" s="368"/>
      <c r="F688" s="368"/>
      <c r="G688" s="368"/>
      <c r="H688" s="368"/>
      <c r="I688" s="368"/>
      <c r="J688" s="368"/>
      <c r="K688" s="368"/>
      <c r="L688" s="368"/>
      <c r="M688" s="369"/>
      <c r="N688" s="123">
        <v>998</v>
      </c>
      <c r="O688" s="168">
        <v>1</v>
      </c>
      <c r="P688" s="168">
        <v>13</v>
      </c>
      <c r="Q688" s="64" t="s">
        <v>350</v>
      </c>
      <c r="R688" s="65">
        <v>0</v>
      </c>
      <c r="S688" s="370"/>
      <c r="T688" s="371"/>
      <c r="U688" s="390">
        <v>3</v>
      </c>
      <c r="V688" s="391">
        <f>+V689</f>
        <v>0</v>
      </c>
      <c r="W688" s="246">
        <f t="shared" si="21"/>
        <v>0</v>
      </c>
    </row>
    <row r="689" spans="1:23" ht="53.25" customHeight="1" x14ac:dyDescent="0.2">
      <c r="A689" s="62"/>
      <c r="B689" s="368" t="s">
        <v>17</v>
      </c>
      <c r="C689" s="368"/>
      <c r="D689" s="368"/>
      <c r="E689" s="368"/>
      <c r="F689" s="368"/>
      <c r="G689" s="368"/>
      <c r="H689" s="368"/>
      <c r="I689" s="368"/>
      <c r="J689" s="368"/>
      <c r="K689" s="368"/>
      <c r="L689" s="368"/>
      <c r="M689" s="369"/>
      <c r="N689" s="123">
        <v>998</v>
      </c>
      <c r="O689" s="168">
        <v>1</v>
      </c>
      <c r="P689" s="168">
        <v>13</v>
      </c>
      <c r="Q689" s="64" t="s">
        <v>350</v>
      </c>
      <c r="R689" s="65" t="s">
        <v>18</v>
      </c>
      <c r="S689" s="370"/>
      <c r="T689" s="371"/>
      <c r="U689" s="390">
        <v>3</v>
      </c>
      <c r="V689" s="391">
        <f>+V690</f>
        <v>0</v>
      </c>
      <c r="W689" s="246">
        <f t="shared" si="21"/>
        <v>0</v>
      </c>
    </row>
    <row r="690" spans="1:23" ht="21.75" customHeight="1" x14ac:dyDescent="0.2">
      <c r="A690" s="62"/>
      <c r="B690" s="368" t="s">
        <v>37</v>
      </c>
      <c r="C690" s="368"/>
      <c r="D690" s="368"/>
      <c r="E690" s="368"/>
      <c r="F690" s="368"/>
      <c r="G690" s="368"/>
      <c r="H690" s="368"/>
      <c r="I690" s="368"/>
      <c r="J690" s="368"/>
      <c r="K690" s="368"/>
      <c r="L690" s="368"/>
      <c r="M690" s="369"/>
      <c r="N690" s="123">
        <v>998</v>
      </c>
      <c r="O690" s="168">
        <v>1</v>
      </c>
      <c r="P690" s="168">
        <v>13</v>
      </c>
      <c r="Q690" s="64" t="s">
        <v>350</v>
      </c>
      <c r="R690" s="65" t="s">
        <v>38</v>
      </c>
      <c r="S690" s="370"/>
      <c r="T690" s="371"/>
      <c r="U690" s="390">
        <v>3</v>
      </c>
      <c r="V690" s="391">
        <f>+V691</f>
        <v>0</v>
      </c>
      <c r="W690" s="246">
        <f t="shared" si="21"/>
        <v>0</v>
      </c>
    </row>
    <row r="691" spans="1:23" ht="32.25" customHeight="1" x14ac:dyDescent="0.2">
      <c r="A691" s="62"/>
      <c r="B691" s="368" t="s">
        <v>335</v>
      </c>
      <c r="C691" s="368"/>
      <c r="D691" s="368"/>
      <c r="E691" s="368"/>
      <c r="F691" s="368"/>
      <c r="G691" s="368"/>
      <c r="H691" s="368"/>
      <c r="I691" s="368"/>
      <c r="J691" s="368"/>
      <c r="K691" s="368"/>
      <c r="L691" s="368"/>
      <c r="M691" s="369"/>
      <c r="N691" s="123">
        <v>998</v>
      </c>
      <c r="O691" s="168">
        <v>1</v>
      </c>
      <c r="P691" s="168">
        <v>13</v>
      </c>
      <c r="Q691" s="64" t="s">
        <v>350</v>
      </c>
      <c r="R691" s="65" t="s">
        <v>40</v>
      </c>
      <c r="S691" s="370"/>
      <c r="T691" s="371"/>
      <c r="U691" s="390">
        <v>3</v>
      </c>
      <c r="V691" s="391"/>
      <c r="W691" s="246">
        <f t="shared" si="21"/>
        <v>0</v>
      </c>
    </row>
    <row r="692" spans="1:23" ht="32.25" customHeight="1" x14ac:dyDescent="0.2">
      <c r="A692" s="62"/>
      <c r="B692" s="368" t="s">
        <v>341</v>
      </c>
      <c r="C692" s="368"/>
      <c r="D692" s="368"/>
      <c r="E692" s="368"/>
      <c r="F692" s="368"/>
      <c r="G692" s="368"/>
      <c r="H692" s="368"/>
      <c r="I692" s="368"/>
      <c r="J692" s="368"/>
      <c r="K692" s="368"/>
      <c r="L692" s="368"/>
      <c r="M692" s="369"/>
      <c r="N692" s="123">
        <v>998</v>
      </c>
      <c r="O692" s="168">
        <v>1</v>
      </c>
      <c r="P692" s="168">
        <v>13</v>
      </c>
      <c r="Q692" s="64" t="s">
        <v>342</v>
      </c>
      <c r="R692" s="65">
        <v>0</v>
      </c>
      <c r="S692" s="370"/>
      <c r="T692" s="371"/>
      <c r="U692" s="390">
        <v>5</v>
      </c>
      <c r="V692" s="391">
        <f>+V693</f>
        <v>0</v>
      </c>
      <c r="W692" s="246">
        <f t="shared" si="21"/>
        <v>0</v>
      </c>
    </row>
    <row r="693" spans="1:23" ht="32.25" customHeight="1" x14ac:dyDescent="0.2">
      <c r="A693" s="62"/>
      <c r="B693" s="368" t="s">
        <v>377</v>
      </c>
      <c r="C693" s="368"/>
      <c r="D693" s="368"/>
      <c r="E693" s="368"/>
      <c r="F693" s="368"/>
      <c r="G693" s="368"/>
      <c r="H693" s="368"/>
      <c r="I693" s="368"/>
      <c r="J693" s="368"/>
      <c r="K693" s="368"/>
      <c r="L693" s="368"/>
      <c r="M693" s="369"/>
      <c r="N693" s="123">
        <v>998</v>
      </c>
      <c r="O693" s="168">
        <v>1</v>
      </c>
      <c r="P693" s="168">
        <v>13</v>
      </c>
      <c r="Q693" s="64" t="s">
        <v>378</v>
      </c>
      <c r="R693" s="65">
        <v>0</v>
      </c>
      <c r="S693" s="370"/>
      <c r="T693" s="371"/>
      <c r="U693" s="390">
        <v>5</v>
      </c>
      <c r="V693" s="391">
        <f>+V694</f>
        <v>0</v>
      </c>
      <c r="W693" s="246">
        <f t="shared" si="21"/>
        <v>0</v>
      </c>
    </row>
    <row r="694" spans="1:23" ht="12" customHeight="1" x14ac:dyDescent="0.2">
      <c r="A694" s="62"/>
      <c r="B694" s="368" t="s">
        <v>61</v>
      </c>
      <c r="C694" s="368"/>
      <c r="D694" s="368"/>
      <c r="E694" s="368"/>
      <c r="F694" s="368"/>
      <c r="G694" s="368"/>
      <c r="H694" s="368"/>
      <c r="I694" s="368"/>
      <c r="J694" s="368"/>
      <c r="K694" s="368"/>
      <c r="L694" s="368"/>
      <c r="M694" s="369"/>
      <c r="N694" s="123">
        <v>998</v>
      </c>
      <c r="O694" s="168">
        <v>1</v>
      </c>
      <c r="P694" s="168">
        <v>13</v>
      </c>
      <c r="Q694" s="64" t="s">
        <v>378</v>
      </c>
      <c r="R694" s="65" t="s">
        <v>103</v>
      </c>
      <c r="S694" s="370"/>
      <c r="T694" s="371"/>
      <c r="U694" s="390">
        <v>5</v>
      </c>
      <c r="V694" s="391">
        <f>+V695</f>
        <v>0</v>
      </c>
      <c r="W694" s="246">
        <f t="shared" si="21"/>
        <v>0</v>
      </c>
    </row>
    <row r="695" spans="1:23" ht="12" customHeight="1" x14ac:dyDescent="0.2">
      <c r="A695" s="62"/>
      <c r="B695" s="368" t="s">
        <v>104</v>
      </c>
      <c r="C695" s="368"/>
      <c r="D695" s="368"/>
      <c r="E695" s="368"/>
      <c r="F695" s="368"/>
      <c r="G695" s="368"/>
      <c r="H695" s="368"/>
      <c r="I695" s="368"/>
      <c r="J695" s="368"/>
      <c r="K695" s="368"/>
      <c r="L695" s="368"/>
      <c r="M695" s="369"/>
      <c r="N695" s="123">
        <v>998</v>
      </c>
      <c r="O695" s="168">
        <v>1</v>
      </c>
      <c r="P695" s="168">
        <v>13</v>
      </c>
      <c r="Q695" s="64" t="s">
        <v>378</v>
      </c>
      <c r="R695" s="65" t="s">
        <v>105</v>
      </c>
      <c r="S695" s="370"/>
      <c r="T695" s="371"/>
      <c r="U695" s="390">
        <v>5</v>
      </c>
      <c r="V695" s="391"/>
      <c r="W695" s="246">
        <f t="shared" si="21"/>
        <v>0</v>
      </c>
    </row>
    <row r="696" spans="1:23" ht="12" customHeight="1" x14ac:dyDescent="0.2">
      <c r="A696" s="62"/>
      <c r="B696" s="368" t="s">
        <v>381</v>
      </c>
      <c r="C696" s="368"/>
      <c r="D696" s="368"/>
      <c r="E696" s="368"/>
      <c r="F696" s="368"/>
      <c r="G696" s="368"/>
      <c r="H696" s="368"/>
      <c r="I696" s="368"/>
      <c r="J696" s="368"/>
      <c r="K696" s="368"/>
      <c r="L696" s="368"/>
      <c r="M696" s="369"/>
      <c r="N696" s="123">
        <v>998</v>
      </c>
      <c r="O696" s="168">
        <v>2</v>
      </c>
      <c r="P696" s="168">
        <v>0</v>
      </c>
      <c r="Q696" s="64">
        <v>0</v>
      </c>
      <c r="R696" s="65">
        <v>0</v>
      </c>
      <c r="S696" s="370"/>
      <c r="T696" s="371"/>
      <c r="U696" s="390">
        <v>750.7</v>
      </c>
      <c r="V696" s="391">
        <f>+V697</f>
        <v>187.67400000000001</v>
      </c>
      <c r="W696" s="246">
        <f t="shared" si="21"/>
        <v>24.999866790995071</v>
      </c>
    </row>
    <row r="697" spans="1:23" ht="12" customHeight="1" x14ac:dyDescent="0.2">
      <c r="A697" s="62"/>
      <c r="B697" s="368" t="s">
        <v>89</v>
      </c>
      <c r="C697" s="368"/>
      <c r="D697" s="368"/>
      <c r="E697" s="368"/>
      <c r="F697" s="368"/>
      <c r="G697" s="368"/>
      <c r="H697" s="368"/>
      <c r="I697" s="368"/>
      <c r="J697" s="368"/>
      <c r="K697" s="368"/>
      <c r="L697" s="368"/>
      <c r="M697" s="369"/>
      <c r="N697" s="123">
        <v>998</v>
      </c>
      <c r="O697" s="168">
        <v>2</v>
      </c>
      <c r="P697" s="168">
        <v>3</v>
      </c>
      <c r="Q697" s="64">
        <v>0</v>
      </c>
      <c r="R697" s="65">
        <v>0</v>
      </c>
      <c r="S697" s="370"/>
      <c r="T697" s="371"/>
      <c r="U697" s="390">
        <v>750.7</v>
      </c>
      <c r="V697" s="391">
        <f>+V698</f>
        <v>187.67400000000001</v>
      </c>
      <c r="W697" s="246">
        <f t="shared" si="21"/>
        <v>24.999866790995071</v>
      </c>
    </row>
    <row r="698" spans="1:23" ht="32.25" customHeight="1" x14ac:dyDescent="0.2">
      <c r="A698" s="62"/>
      <c r="B698" s="368" t="s">
        <v>341</v>
      </c>
      <c r="C698" s="368"/>
      <c r="D698" s="368"/>
      <c r="E698" s="368"/>
      <c r="F698" s="368"/>
      <c r="G698" s="368"/>
      <c r="H698" s="368"/>
      <c r="I698" s="368"/>
      <c r="J698" s="368"/>
      <c r="K698" s="368"/>
      <c r="L698" s="368"/>
      <c r="M698" s="369"/>
      <c r="N698" s="123">
        <v>998</v>
      </c>
      <c r="O698" s="168">
        <v>2</v>
      </c>
      <c r="P698" s="168">
        <v>3</v>
      </c>
      <c r="Q698" s="64" t="s">
        <v>342</v>
      </c>
      <c r="R698" s="65">
        <v>0</v>
      </c>
      <c r="S698" s="370"/>
      <c r="T698" s="371"/>
      <c r="U698" s="390">
        <v>750.7</v>
      </c>
      <c r="V698" s="391">
        <f>+V699</f>
        <v>187.67400000000001</v>
      </c>
      <c r="W698" s="246">
        <f t="shared" si="21"/>
        <v>24.999866790995071</v>
      </c>
    </row>
    <row r="699" spans="1:23" ht="32.25" customHeight="1" x14ac:dyDescent="0.2">
      <c r="A699" s="62"/>
      <c r="B699" s="368" t="s">
        <v>382</v>
      </c>
      <c r="C699" s="368"/>
      <c r="D699" s="368"/>
      <c r="E699" s="368"/>
      <c r="F699" s="368"/>
      <c r="G699" s="368"/>
      <c r="H699" s="368"/>
      <c r="I699" s="368"/>
      <c r="J699" s="368"/>
      <c r="K699" s="368"/>
      <c r="L699" s="368"/>
      <c r="M699" s="369"/>
      <c r="N699" s="123">
        <v>998</v>
      </c>
      <c r="O699" s="168">
        <v>2</v>
      </c>
      <c r="P699" s="168">
        <v>3</v>
      </c>
      <c r="Q699" s="64" t="s">
        <v>383</v>
      </c>
      <c r="R699" s="65">
        <v>0</v>
      </c>
      <c r="S699" s="370"/>
      <c r="T699" s="371"/>
      <c r="U699" s="390">
        <v>750.7</v>
      </c>
      <c r="V699" s="391">
        <f>+V700</f>
        <v>187.67400000000001</v>
      </c>
      <c r="W699" s="246">
        <f t="shared" si="21"/>
        <v>24.999866790995071</v>
      </c>
    </row>
    <row r="700" spans="1:23" ht="12" customHeight="1" x14ac:dyDescent="0.2">
      <c r="A700" s="62"/>
      <c r="B700" s="368" t="s">
        <v>61</v>
      </c>
      <c r="C700" s="368"/>
      <c r="D700" s="368"/>
      <c r="E700" s="368"/>
      <c r="F700" s="368"/>
      <c r="G700" s="368"/>
      <c r="H700" s="368"/>
      <c r="I700" s="368"/>
      <c r="J700" s="368"/>
      <c r="K700" s="368"/>
      <c r="L700" s="368"/>
      <c r="M700" s="369"/>
      <c r="N700" s="123">
        <v>998</v>
      </c>
      <c r="O700" s="168">
        <v>2</v>
      </c>
      <c r="P700" s="168">
        <v>3</v>
      </c>
      <c r="Q700" s="64" t="s">
        <v>383</v>
      </c>
      <c r="R700" s="65" t="s">
        <v>103</v>
      </c>
      <c r="S700" s="370"/>
      <c r="T700" s="371"/>
      <c r="U700" s="390">
        <v>750.7</v>
      </c>
      <c r="V700" s="391">
        <f>+V701</f>
        <v>187.67400000000001</v>
      </c>
      <c r="W700" s="246">
        <f t="shared" si="21"/>
        <v>24.999866790995071</v>
      </c>
    </row>
    <row r="701" spans="1:23" ht="12" customHeight="1" x14ac:dyDescent="0.2">
      <c r="A701" s="62"/>
      <c r="B701" s="368" t="s">
        <v>104</v>
      </c>
      <c r="C701" s="368"/>
      <c r="D701" s="368"/>
      <c r="E701" s="368"/>
      <c r="F701" s="368"/>
      <c r="G701" s="368"/>
      <c r="H701" s="368"/>
      <c r="I701" s="368"/>
      <c r="J701" s="368"/>
      <c r="K701" s="368"/>
      <c r="L701" s="368"/>
      <c r="M701" s="369"/>
      <c r="N701" s="123">
        <v>998</v>
      </c>
      <c r="O701" s="168">
        <v>2</v>
      </c>
      <c r="P701" s="168">
        <v>3</v>
      </c>
      <c r="Q701" s="64" t="s">
        <v>383</v>
      </c>
      <c r="R701" s="65" t="s">
        <v>105</v>
      </c>
      <c r="S701" s="370"/>
      <c r="T701" s="371"/>
      <c r="U701" s="390">
        <v>750.7</v>
      </c>
      <c r="V701" s="391">
        <v>187.67400000000001</v>
      </c>
      <c r="W701" s="246">
        <f t="shared" si="21"/>
        <v>24.999866790995071</v>
      </c>
    </row>
    <row r="702" spans="1:23" ht="32.25" customHeight="1" x14ac:dyDescent="0.2">
      <c r="A702" s="62"/>
      <c r="B702" s="368" t="s">
        <v>493</v>
      </c>
      <c r="C702" s="368"/>
      <c r="D702" s="368"/>
      <c r="E702" s="368"/>
      <c r="F702" s="368"/>
      <c r="G702" s="368"/>
      <c r="H702" s="368"/>
      <c r="I702" s="368"/>
      <c r="J702" s="368"/>
      <c r="K702" s="368"/>
      <c r="L702" s="368"/>
      <c r="M702" s="369"/>
      <c r="N702" s="123">
        <v>998</v>
      </c>
      <c r="O702" s="168">
        <v>14</v>
      </c>
      <c r="P702" s="168">
        <v>0</v>
      </c>
      <c r="Q702" s="64">
        <v>0</v>
      </c>
      <c r="R702" s="65">
        <v>0</v>
      </c>
      <c r="S702" s="370"/>
      <c r="T702" s="371"/>
      <c r="U702" s="390">
        <v>20626.081999999999</v>
      </c>
      <c r="V702" s="391">
        <f>+V703+V713</f>
        <v>5231.6584000000003</v>
      </c>
      <c r="W702" s="246">
        <f t="shared" si="21"/>
        <v>25.364285859040024</v>
      </c>
    </row>
    <row r="703" spans="1:23" ht="32.25" customHeight="1" x14ac:dyDescent="0.2">
      <c r="A703" s="62"/>
      <c r="B703" s="368" t="s">
        <v>106</v>
      </c>
      <c r="C703" s="368"/>
      <c r="D703" s="368"/>
      <c r="E703" s="368"/>
      <c r="F703" s="368"/>
      <c r="G703" s="368"/>
      <c r="H703" s="368"/>
      <c r="I703" s="368"/>
      <c r="J703" s="368"/>
      <c r="K703" s="368"/>
      <c r="L703" s="368"/>
      <c r="M703" s="369"/>
      <c r="N703" s="123">
        <v>998</v>
      </c>
      <c r="O703" s="168">
        <v>14</v>
      </c>
      <c r="P703" s="168">
        <v>1</v>
      </c>
      <c r="Q703" s="64">
        <v>0</v>
      </c>
      <c r="R703" s="65">
        <v>0</v>
      </c>
      <c r="S703" s="370"/>
      <c r="T703" s="371"/>
      <c r="U703" s="390">
        <v>19362.704000000002</v>
      </c>
      <c r="V703" s="391">
        <f>+V704</f>
        <v>4977.6616700000004</v>
      </c>
      <c r="W703" s="246">
        <f t="shared" si="21"/>
        <v>25.707471797327479</v>
      </c>
    </row>
    <row r="704" spans="1:23" ht="21.75" customHeight="1" x14ac:dyDescent="0.2">
      <c r="A704" s="62"/>
      <c r="B704" s="368" t="s">
        <v>359</v>
      </c>
      <c r="C704" s="368"/>
      <c r="D704" s="368"/>
      <c r="E704" s="368"/>
      <c r="F704" s="368"/>
      <c r="G704" s="368"/>
      <c r="H704" s="368"/>
      <c r="I704" s="368"/>
      <c r="J704" s="368"/>
      <c r="K704" s="368"/>
      <c r="L704" s="368"/>
      <c r="M704" s="369"/>
      <c r="N704" s="123">
        <v>998</v>
      </c>
      <c r="O704" s="168">
        <v>14</v>
      </c>
      <c r="P704" s="168">
        <v>1</v>
      </c>
      <c r="Q704" s="64" t="s">
        <v>360</v>
      </c>
      <c r="R704" s="65">
        <v>0</v>
      </c>
      <c r="S704" s="370"/>
      <c r="T704" s="371"/>
      <c r="U704" s="390">
        <v>19362.704000000002</v>
      </c>
      <c r="V704" s="391">
        <f>+V705+V709</f>
        <v>4977.6616700000004</v>
      </c>
      <c r="W704" s="246">
        <f t="shared" si="21"/>
        <v>25.707471797327479</v>
      </c>
    </row>
    <row r="705" spans="1:23" ht="12" customHeight="1" x14ac:dyDescent="0.2">
      <c r="A705" s="62"/>
      <c r="B705" s="368" t="s">
        <v>494</v>
      </c>
      <c r="C705" s="368"/>
      <c r="D705" s="368"/>
      <c r="E705" s="368"/>
      <c r="F705" s="368"/>
      <c r="G705" s="368"/>
      <c r="H705" s="368"/>
      <c r="I705" s="368"/>
      <c r="J705" s="368"/>
      <c r="K705" s="368"/>
      <c r="L705" s="368"/>
      <c r="M705" s="369"/>
      <c r="N705" s="123">
        <v>998</v>
      </c>
      <c r="O705" s="168">
        <v>14</v>
      </c>
      <c r="P705" s="168">
        <v>1</v>
      </c>
      <c r="Q705" s="64" t="s">
        <v>495</v>
      </c>
      <c r="R705" s="65">
        <v>0</v>
      </c>
      <c r="S705" s="370"/>
      <c r="T705" s="371"/>
      <c r="U705" s="390">
        <v>18842</v>
      </c>
      <c r="V705" s="391">
        <f>+V706</f>
        <v>4847.48567</v>
      </c>
      <c r="W705" s="246">
        <f t="shared" si="21"/>
        <v>25.72702298057531</v>
      </c>
    </row>
    <row r="706" spans="1:23" ht="12" customHeight="1" x14ac:dyDescent="0.2">
      <c r="A706" s="62"/>
      <c r="B706" s="368" t="s">
        <v>61</v>
      </c>
      <c r="C706" s="368"/>
      <c r="D706" s="368"/>
      <c r="E706" s="368"/>
      <c r="F706" s="368"/>
      <c r="G706" s="368"/>
      <c r="H706" s="368"/>
      <c r="I706" s="368"/>
      <c r="J706" s="368"/>
      <c r="K706" s="368"/>
      <c r="L706" s="368"/>
      <c r="M706" s="369"/>
      <c r="N706" s="123">
        <v>998</v>
      </c>
      <c r="O706" s="168">
        <v>14</v>
      </c>
      <c r="P706" s="168">
        <v>1</v>
      </c>
      <c r="Q706" s="64" t="s">
        <v>495</v>
      </c>
      <c r="R706" s="65" t="s">
        <v>103</v>
      </c>
      <c r="S706" s="370"/>
      <c r="T706" s="371"/>
      <c r="U706" s="390">
        <v>18842</v>
      </c>
      <c r="V706" s="391">
        <f>+V707</f>
        <v>4847.48567</v>
      </c>
      <c r="W706" s="246">
        <f t="shared" si="21"/>
        <v>25.72702298057531</v>
      </c>
    </row>
    <row r="707" spans="1:23" ht="12" customHeight="1" x14ac:dyDescent="0.2">
      <c r="A707" s="62"/>
      <c r="B707" s="368" t="s">
        <v>107</v>
      </c>
      <c r="C707" s="368"/>
      <c r="D707" s="368"/>
      <c r="E707" s="368"/>
      <c r="F707" s="368"/>
      <c r="G707" s="368"/>
      <c r="H707" s="368"/>
      <c r="I707" s="368"/>
      <c r="J707" s="368"/>
      <c r="K707" s="368"/>
      <c r="L707" s="368"/>
      <c r="M707" s="369"/>
      <c r="N707" s="123">
        <v>998</v>
      </c>
      <c r="O707" s="168">
        <v>14</v>
      </c>
      <c r="P707" s="168">
        <v>1</v>
      </c>
      <c r="Q707" s="64" t="s">
        <v>495</v>
      </c>
      <c r="R707" s="65" t="s">
        <v>108</v>
      </c>
      <c r="S707" s="370"/>
      <c r="T707" s="371"/>
      <c r="U707" s="390">
        <v>18842</v>
      </c>
      <c r="V707" s="391">
        <f>+V708</f>
        <v>4847.48567</v>
      </c>
      <c r="W707" s="246">
        <f t="shared" si="21"/>
        <v>25.72702298057531</v>
      </c>
    </row>
    <row r="708" spans="1:23" ht="12" customHeight="1" x14ac:dyDescent="0.2">
      <c r="A708" s="62"/>
      <c r="B708" s="368" t="s">
        <v>494</v>
      </c>
      <c r="C708" s="368"/>
      <c r="D708" s="368"/>
      <c r="E708" s="368"/>
      <c r="F708" s="368"/>
      <c r="G708" s="368"/>
      <c r="H708" s="368"/>
      <c r="I708" s="368"/>
      <c r="J708" s="368"/>
      <c r="K708" s="368"/>
      <c r="L708" s="368"/>
      <c r="M708" s="369"/>
      <c r="N708" s="123">
        <v>998</v>
      </c>
      <c r="O708" s="168">
        <v>14</v>
      </c>
      <c r="P708" s="168">
        <v>1</v>
      </c>
      <c r="Q708" s="64" t="s">
        <v>495</v>
      </c>
      <c r="R708" s="65" t="s">
        <v>109</v>
      </c>
      <c r="S708" s="370"/>
      <c r="T708" s="371"/>
      <c r="U708" s="390">
        <v>18842</v>
      </c>
      <c r="V708" s="391">
        <v>4847.48567</v>
      </c>
      <c r="W708" s="246">
        <f t="shared" si="21"/>
        <v>25.72702298057531</v>
      </c>
    </row>
    <row r="709" spans="1:23" ht="21.75" customHeight="1" x14ac:dyDescent="0.2">
      <c r="A709" s="62"/>
      <c r="B709" s="368" t="s">
        <v>555</v>
      </c>
      <c r="C709" s="368"/>
      <c r="D709" s="368"/>
      <c r="E709" s="368"/>
      <c r="F709" s="368"/>
      <c r="G709" s="368"/>
      <c r="H709" s="368"/>
      <c r="I709" s="368"/>
      <c r="J709" s="368"/>
      <c r="K709" s="368"/>
      <c r="L709" s="368"/>
      <c r="M709" s="369"/>
      <c r="N709" s="123">
        <v>998</v>
      </c>
      <c r="O709" s="168">
        <v>14</v>
      </c>
      <c r="P709" s="168">
        <v>1</v>
      </c>
      <c r="Q709" s="64" t="s">
        <v>556</v>
      </c>
      <c r="R709" s="65">
        <v>0</v>
      </c>
      <c r="S709" s="370"/>
      <c r="T709" s="371"/>
      <c r="U709" s="390">
        <v>520.70399999999995</v>
      </c>
      <c r="V709" s="391">
        <f>+V710</f>
        <v>130.17599999999999</v>
      </c>
      <c r="W709" s="246">
        <f t="shared" si="21"/>
        <v>25</v>
      </c>
    </row>
    <row r="710" spans="1:23" ht="12" customHeight="1" x14ac:dyDescent="0.2">
      <c r="A710" s="62"/>
      <c r="B710" s="368" t="s">
        <v>61</v>
      </c>
      <c r="C710" s="368"/>
      <c r="D710" s="368"/>
      <c r="E710" s="368"/>
      <c r="F710" s="368"/>
      <c r="G710" s="368"/>
      <c r="H710" s="368"/>
      <c r="I710" s="368"/>
      <c r="J710" s="368"/>
      <c r="K710" s="368"/>
      <c r="L710" s="368"/>
      <c r="M710" s="369"/>
      <c r="N710" s="123">
        <v>998</v>
      </c>
      <c r="O710" s="168">
        <v>14</v>
      </c>
      <c r="P710" s="168">
        <v>1</v>
      </c>
      <c r="Q710" s="64" t="s">
        <v>556</v>
      </c>
      <c r="R710" s="65" t="s">
        <v>103</v>
      </c>
      <c r="S710" s="370"/>
      <c r="T710" s="371"/>
      <c r="U710" s="390">
        <v>520.70399999999995</v>
      </c>
      <c r="V710" s="391">
        <f>+V711</f>
        <v>130.17599999999999</v>
      </c>
      <c r="W710" s="246">
        <f t="shared" si="21"/>
        <v>25</v>
      </c>
    </row>
    <row r="711" spans="1:23" ht="12" customHeight="1" x14ac:dyDescent="0.2">
      <c r="A711" s="62"/>
      <c r="B711" s="368" t="s">
        <v>107</v>
      </c>
      <c r="C711" s="368"/>
      <c r="D711" s="368"/>
      <c r="E711" s="368"/>
      <c r="F711" s="368"/>
      <c r="G711" s="368"/>
      <c r="H711" s="368"/>
      <c r="I711" s="368"/>
      <c r="J711" s="368"/>
      <c r="K711" s="368"/>
      <c r="L711" s="368"/>
      <c r="M711" s="369"/>
      <c r="N711" s="123">
        <v>998</v>
      </c>
      <c r="O711" s="168">
        <v>14</v>
      </c>
      <c r="P711" s="168">
        <v>1</v>
      </c>
      <c r="Q711" s="64" t="s">
        <v>556</v>
      </c>
      <c r="R711" s="65" t="s">
        <v>108</v>
      </c>
      <c r="S711" s="370"/>
      <c r="T711" s="371"/>
      <c r="U711" s="390">
        <v>520.70399999999995</v>
      </c>
      <c r="V711" s="391">
        <f>+V712</f>
        <v>130.17599999999999</v>
      </c>
      <c r="W711" s="246">
        <f t="shared" si="21"/>
        <v>25</v>
      </c>
    </row>
    <row r="712" spans="1:23" ht="12" customHeight="1" x14ac:dyDescent="0.2">
      <c r="A712" s="62"/>
      <c r="B712" s="368" t="s">
        <v>554</v>
      </c>
      <c r="C712" s="368"/>
      <c r="D712" s="368"/>
      <c r="E712" s="368"/>
      <c r="F712" s="368"/>
      <c r="G712" s="368"/>
      <c r="H712" s="368"/>
      <c r="I712" s="368"/>
      <c r="J712" s="368"/>
      <c r="K712" s="368"/>
      <c r="L712" s="368"/>
      <c r="M712" s="369"/>
      <c r="N712" s="123">
        <v>998</v>
      </c>
      <c r="O712" s="168">
        <v>14</v>
      </c>
      <c r="P712" s="168">
        <v>1</v>
      </c>
      <c r="Q712" s="64" t="s">
        <v>556</v>
      </c>
      <c r="R712" s="65" t="s">
        <v>557</v>
      </c>
      <c r="S712" s="370"/>
      <c r="T712" s="371"/>
      <c r="U712" s="390">
        <v>520.70399999999995</v>
      </c>
      <c r="V712" s="391">
        <v>130.17599999999999</v>
      </c>
      <c r="W712" s="246">
        <f t="shared" si="21"/>
        <v>25</v>
      </c>
    </row>
    <row r="713" spans="1:23" ht="12" customHeight="1" x14ac:dyDescent="0.2">
      <c r="A713" s="62"/>
      <c r="B713" s="368" t="s">
        <v>110</v>
      </c>
      <c r="C713" s="368"/>
      <c r="D713" s="368"/>
      <c r="E713" s="368"/>
      <c r="F713" s="368"/>
      <c r="G713" s="368"/>
      <c r="H713" s="368"/>
      <c r="I713" s="368"/>
      <c r="J713" s="368"/>
      <c r="K713" s="368"/>
      <c r="L713" s="368"/>
      <c r="M713" s="369"/>
      <c r="N713" s="123">
        <v>998</v>
      </c>
      <c r="O713" s="168">
        <v>14</v>
      </c>
      <c r="P713" s="168">
        <v>3</v>
      </c>
      <c r="Q713" s="64">
        <v>0</v>
      </c>
      <c r="R713" s="65">
        <v>0</v>
      </c>
      <c r="S713" s="370"/>
      <c r="T713" s="371"/>
      <c r="U713" s="390">
        <v>1263.3779999999999</v>
      </c>
      <c r="V713" s="391">
        <f>+V714</f>
        <v>253.99673000000001</v>
      </c>
      <c r="W713" s="246">
        <f t="shared" si="21"/>
        <v>20.104571236795323</v>
      </c>
    </row>
    <row r="714" spans="1:23" ht="32.25" customHeight="1" x14ac:dyDescent="0.2">
      <c r="A714" s="62"/>
      <c r="B714" s="368" t="s">
        <v>341</v>
      </c>
      <c r="C714" s="368"/>
      <c r="D714" s="368"/>
      <c r="E714" s="368"/>
      <c r="F714" s="368"/>
      <c r="G714" s="368"/>
      <c r="H714" s="368"/>
      <c r="I714" s="368"/>
      <c r="J714" s="368"/>
      <c r="K714" s="368"/>
      <c r="L714" s="368"/>
      <c r="M714" s="369"/>
      <c r="N714" s="123">
        <v>998</v>
      </c>
      <c r="O714" s="168">
        <v>14</v>
      </c>
      <c r="P714" s="168">
        <v>3</v>
      </c>
      <c r="Q714" s="64" t="s">
        <v>342</v>
      </c>
      <c r="R714" s="65">
        <v>0</v>
      </c>
      <c r="S714" s="370"/>
      <c r="T714" s="371"/>
      <c r="U714" s="390">
        <v>1263.3779999999999</v>
      </c>
      <c r="V714" s="391">
        <f>+V715+V718</f>
        <v>253.99673000000001</v>
      </c>
      <c r="W714" s="246">
        <f t="shared" si="21"/>
        <v>20.104571236795323</v>
      </c>
    </row>
    <row r="715" spans="1:23" ht="63.75" customHeight="1" x14ac:dyDescent="0.2">
      <c r="A715" s="62"/>
      <c r="B715" s="368" t="s">
        <v>111</v>
      </c>
      <c r="C715" s="368"/>
      <c r="D715" s="368"/>
      <c r="E715" s="368"/>
      <c r="F715" s="368"/>
      <c r="G715" s="368"/>
      <c r="H715" s="368"/>
      <c r="I715" s="368"/>
      <c r="J715" s="368"/>
      <c r="K715" s="368"/>
      <c r="L715" s="368"/>
      <c r="M715" s="369"/>
      <c r="N715" s="123">
        <v>998</v>
      </c>
      <c r="O715" s="168">
        <v>14</v>
      </c>
      <c r="P715" s="168">
        <v>3</v>
      </c>
      <c r="Q715" s="64" t="s">
        <v>496</v>
      </c>
      <c r="R715" s="65">
        <v>0</v>
      </c>
      <c r="S715" s="370"/>
      <c r="T715" s="371"/>
      <c r="U715" s="390">
        <v>725.90499999999997</v>
      </c>
      <c r="V715" s="391">
        <f>+V716</f>
        <v>253.99673000000001</v>
      </c>
      <c r="W715" s="246">
        <f t="shared" si="21"/>
        <v>34.990354109697549</v>
      </c>
    </row>
    <row r="716" spans="1:23" ht="12" customHeight="1" x14ac:dyDescent="0.2">
      <c r="A716" s="62"/>
      <c r="B716" s="368" t="s">
        <v>61</v>
      </c>
      <c r="C716" s="368"/>
      <c r="D716" s="368"/>
      <c r="E716" s="368"/>
      <c r="F716" s="368"/>
      <c r="G716" s="368"/>
      <c r="H716" s="368"/>
      <c r="I716" s="368"/>
      <c r="J716" s="368"/>
      <c r="K716" s="368"/>
      <c r="L716" s="368"/>
      <c r="M716" s="369"/>
      <c r="N716" s="123">
        <v>998</v>
      </c>
      <c r="O716" s="168">
        <v>14</v>
      </c>
      <c r="P716" s="168">
        <v>3</v>
      </c>
      <c r="Q716" s="64" t="s">
        <v>496</v>
      </c>
      <c r="R716" s="65" t="s">
        <v>103</v>
      </c>
      <c r="S716" s="370"/>
      <c r="T716" s="371"/>
      <c r="U716" s="390">
        <v>725.90499999999997</v>
      </c>
      <c r="V716" s="391">
        <f>+V717</f>
        <v>253.99673000000001</v>
      </c>
      <c r="W716" s="246">
        <f t="shared" si="21"/>
        <v>34.990354109697549</v>
      </c>
    </row>
    <row r="717" spans="1:23" ht="12" customHeight="1" x14ac:dyDescent="0.2">
      <c r="A717" s="62"/>
      <c r="B717" s="368" t="s">
        <v>160</v>
      </c>
      <c r="C717" s="368"/>
      <c r="D717" s="368"/>
      <c r="E717" s="368"/>
      <c r="F717" s="368"/>
      <c r="G717" s="368"/>
      <c r="H717" s="368"/>
      <c r="I717" s="368"/>
      <c r="J717" s="368"/>
      <c r="K717" s="368"/>
      <c r="L717" s="368"/>
      <c r="M717" s="369"/>
      <c r="N717" s="123">
        <v>998</v>
      </c>
      <c r="O717" s="168">
        <v>14</v>
      </c>
      <c r="P717" s="168">
        <v>3</v>
      </c>
      <c r="Q717" s="64" t="s">
        <v>496</v>
      </c>
      <c r="R717" s="65" t="s">
        <v>161</v>
      </c>
      <c r="S717" s="370"/>
      <c r="T717" s="371"/>
      <c r="U717" s="390">
        <v>725.90499999999997</v>
      </c>
      <c r="V717" s="391">
        <v>253.99673000000001</v>
      </c>
      <c r="W717" s="246">
        <f t="shared" si="21"/>
        <v>34.990354109697549</v>
      </c>
    </row>
    <row r="718" spans="1:23" ht="32.25" customHeight="1" x14ac:dyDescent="0.2">
      <c r="A718" s="62"/>
      <c r="B718" s="368" t="s">
        <v>112</v>
      </c>
      <c r="C718" s="368"/>
      <c r="D718" s="368"/>
      <c r="E718" s="368"/>
      <c r="F718" s="368"/>
      <c r="G718" s="368"/>
      <c r="H718" s="368"/>
      <c r="I718" s="368"/>
      <c r="J718" s="368"/>
      <c r="K718" s="368"/>
      <c r="L718" s="368"/>
      <c r="M718" s="369"/>
      <c r="N718" s="123">
        <v>998</v>
      </c>
      <c r="O718" s="168">
        <v>14</v>
      </c>
      <c r="P718" s="168">
        <v>3</v>
      </c>
      <c r="Q718" s="64" t="s">
        <v>497</v>
      </c>
      <c r="R718" s="65">
        <v>0</v>
      </c>
      <c r="S718" s="370"/>
      <c r="T718" s="371"/>
      <c r="U718" s="390">
        <v>537.47299999999996</v>
      </c>
      <c r="V718" s="391">
        <f>+V719</f>
        <v>0</v>
      </c>
      <c r="W718" s="246">
        <f t="shared" si="21"/>
        <v>0</v>
      </c>
    </row>
    <row r="719" spans="1:23" ht="12" customHeight="1" x14ac:dyDescent="0.2">
      <c r="A719" s="62"/>
      <c r="B719" s="368" t="s">
        <v>61</v>
      </c>
      <c r="C719" s="368"/>
      <c r="D719" s="368"/>
      <c r="E719" s="368"/>
      <c r="F719" s="368"/>
      <c r="G719" s="368"/>
      <c r="H719" s="368"/>
      <c r="I719" s="368"/>
      <c r="J719" s="368"/>
      <c r="K719" s="368"/>
      <c r="L719" s="368"/>
      <c r="M719" s="369"/>
      <c r="N719" s="123">
        <v>998</v>
      </c>
      <c r="O719" s="168">
        <v>14</v>
      </c>
      <c r="P719" s="168">
        <v>3</v>
      </c>
      <c r="Q719" s="64" t="s">
        <v>497</v>
      </c>
      <c r="R719" s="65" t="s">
        <v>103</v>
      </c>
      <c r="S719" s="370"/>
      <c r="T719" s="371"/>
      <c r="U719" s="390">
        <v>537.47299999999996</v>
      </c>
      <c r="V719" s="391">
        <f>+V720</f>
        <v>0</v>
      </c>
      <c r="W719" s="246">
        <f t="shared" si="21"/>
        <v>0</v>
      </c>
    </row>
    <row r="720" spans="1:23" ht="12" customHeight="1" thickBot="1" x14ac:dyDescent="0.25">
      <c r="A720" s="62"/>
      <c r="B720" s="374" t="s">
        <v>160</v>
      </c>
      <c r="C720" s="374"/>
      <c r="D720" s="374"/>
      <c r="E720" s="374"/>
      <c r="F720" s="374"/>
      <c r="G720" s="374"/>
      <c r="H720" s="374"/>
      <c r="I720" s="374"/>
      <c r="J720" s="374"/>
      <c r="K720" s="374"/>
      <c r="L720" s="374"/>
      <c r="M720" s="375"/>
      <c r="N720" s="124">
        <v>998</v>
      </c>
      <c r="O720" s="170">
        <v>14</v>
      </c>
      <c r="P720" s="170">
        <v>3</v>
      </c>
      <c r="Q720" s="81" t="s">
        <v>497</v>
      </c>
      <c r="R720" s="82" t="s">
        <v>161</v>
      </c>
      <c r="S720" s="376"/>
      <c r="T720" s="377"/>
      <c r="U720" s="390">
        <v>537.47299999999996</v>
      </c>
      <c r="V720" s="391"/>
      <c r="W720" s="246">
        <f t="shared" si="21"/>
        <v>0</v>
      </c>
    </row>
    <row r="721" spans="1:23" ht="12.75" customHeight="1" thickBot="1" x14ac:dyDescent="0.25">
      <c r="A721" s="62"/>
      <c r="B721" s="83"/>
      <c r="C721" s="125"/>
      <c r="D721" s="126"/>
      <c r="E721" s="127"/>
      <c r="F721" s="126"/>
      <c r="G721" s="126"/>
      <c r="H721" s="126"/>
      <c r="I721" s="126"/>
      <c r="J721" s="126"/>
      <c r="K721" s="126"/>
      <c r="L721" s="126"/>
      <c r="M721" s="86"/>
      <c r="N721" s="86"/>
      <c r="O721" s="84"/>
      <c r="P721" s="85"/>
      <c r="Q721" s="83" t="s">
        <v>560</v>
      </c>
      <c r="R721" s="86"/>
      <c r="S721" s="86"/>
      <c r="T721" s="83"/>
      <c r="U721" s="393">
        <f>+U18+U105+U208+U250+U350+U404+U658</f>
        <v>656106.4492899999</v>
      </c>
      <c r="V721" s="393">
        <f>+V18+V105+V208+V250+V350+V404+V658</f>
        <v>157897.88771000001</v>
      </c>
      <c r="W721" s="246">
        <f t="shared" si="21"/>
        <v>24.065894776810666</v>
      </c>
    </row>
    <row r="722" spans="1:23" ht="25.5" customHeight="1" x14ac:dyDescent="0.2">
      <c r="A722" s="105"/>
      <c r="B722" s="114" t="s">
        <v>508</v>
      </c>
      <c r="C722" s="114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</row>
    <row r="723" spans="1:23" ht="11.25" customHeight="1" x14ac:dyDescent="0.2">
      <c r="A723" s="105"/>
      <c r="B723" s="114" t="s">
        <v>509</v>
      </c>
      <c r="C723" s="114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</row>
    <row r="724" spans="1:23" ht="12.75" customHeight="1" x14ac:dyDescent="0.2">
      <c r="A724" s="68" t="s">
        <v>303</v>
      </c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>
        <f>'5'!C102</f>
        <v>656106.44882000017</v>
      </c>
      <c r="V724" s="61">
        <v>157897.88771000001</v>
      </c>
    </row>
    <row r="725" spans="1:23" x14ac:dyDescent="0.2">
      <c r="U725" s="389">
        <f>U724-U721</f>
        <v>-4.6999973710626364E-4</v>
      </c>
      <c r="V725" s="244">
        <f>V724-V721</f>
        <v>0</v>
      </c>
    </row>
    <row r="727" spans="1:23" x14ac:dyDescent="0.2">
      <c r="U727" s="61">
        <f>SUBTOTAL(9,U216:U726)</f>
        <v>5172398.2286400031</v>
      </c>
      <c r="V727" s="61">
        <f>SUBTOTAL(9,V216:V726)</f>
        <v>1260271.2351300016</v>
      </c>
    </row>
    <row r="728" spans="1:23" x14ac:dyDescent="0.2">
      <c r="W728" s="61">
        <f>+V721/U721*100</f>
        <v>24.065894776810666</v>
      </c>
    </row>
  </sheetData>
  <autoFilter ref="A17:W725"/>
  <mergeCells count="1431">
    <mergeCell ref="U1:W1"/>
    <mergeCell ref="P2:W3"/>
    <mergeCell ref="M4:W4"/>
    <mergeCell ref="M5:W5"/>
    <mergeCell ref="N6:W6"/>
    <mergeCell ref="A8:W8"/>
    <mergeCell ref="A9:W9"/>
    <mergeCell ref="B719:M719"/>
    <mergeCell ref="S719:T719"/>
    <mergeCell ref="B720:M720"/>
    <mergeCell ref="S720:T720"/>
    <mergeCell ref="B711:M711"/>
    <mergeCell ref="S711:T711"/>
    <mergeCell ref="B712:M712"/>
    <mergeCell ref="S712:T712"/>
    <mergeCell ref="B713:M713"/>
    <mergeCell ref="S713:T713"/>
    <mergeCell ref="B714:M714"/>
    <mergeCell ref="S714:T714"/>
    <mergeCell ref="B715:M715"/>
    <mergeCell ref="S715:T715"/>
    <mergeCell ref="B716:M716"/>
    <mergeCell ref="S716:T716"/>
    <mergeCell ref="B707:M707"/>
    <mergeCell ref="S707:T707"/>
    <mergeCell ref="B708:M708"/>
    <mergeCell ref="S708:T708"/>
    <mergeCell ref="B709:M709"/>
    <mergeCell ref="S709:T709"/>
    <mergeCell ref="B710:M710"/>
    <mergeCell ref="S710:T710"/>
    <mergeCell ref="B717:M717"/>
    <mergeCell ref="S717:T717"/>
    <mergeCell ref="B718:M718"/>
    <mergeCell ref="S718:T718"/>
    <mergeCell ref="B701:M701"/>
    <mergeCell ref="S701:T701"/>
    <mergeCell ref="B702:M702"/>
    <mergeCell ref="S702:T702"/>
    <mergeCell ref="B703:M703"/>
    <mergeCell ref="S703:T703"/>
    <mergeCell ref="B704:M704"/>
    <mergeCell ref="S704:T704"/>
    <mergeCell ref="B705:M705"/>
    <mergeCell ref="S705:T705"/>
    <mergeCell ref="B706:M706"/>
    <mergeCell ref="S706:T706"/>
    <mergeCell ref="B695:M695"/>
    <mergeCell ref="S695:T695"/>
    <mergeCell ref="B696:M696"/>
    <mergeCell ref="S696:T696"/>
    <mergeCell ref="B697:M697"/>
    <mergeCell ref="S697:T697"/>
    <mergeCell ref="B698:M698"/>
    <mergeCell ref="S698:T698"/>
    <mergeCell ref="B699:M699"/>
    <mergeCell ref="S699:T699"/>
    <mergeCell ref="B700:M700"/>
    <mergeCell ref="S700:T700"/>
    <mergeCell ref="B689:M689"/>
    <mergeCell ref="S689:T689"/>
    <mergeCell ref="B690:M690"/>
    <mergeCell ref="S690:T690"/>
    <mergeCell ref="B691:M691"/>
    <mergeCell ref="S691:T691"/>
    <mergeCell ref="B692:M692"/>
    <mergeCell ref="S692:T692"/>
    <mergeCell ref="B693:M693"/>
    <mergeCell ref="S693:T693"/>
    <mergeCell ref="B694:M694"/>
    <mergeCell ref="S694:T694"/>
    <mergeCell ref="B683:M683"/>
    <mergeCell ref="S683:T683"/>
    <mergeCell ref="B684:M684"/>
    <mergeCell ref="S684:T684"/>
    <mergeCell ref="B685:M685"/>
    <mergeCell ref="S685:T685"/>
    <mergeCell ref="B686:M686"/>
    <mergeCell ref="S686:T686"/>
    <mergeCell ref="B687:M687"/>
    <mergeCell ref="S687:T687"/>
    <mergeCell ref="B688:M688"/>
    <mergeCell ref="S688:T688"/>
    <mergeCell ref="B677:M677"/>
    <mergeCell ref="S677:T677"/>
    <mergeCell ref="B678:M678"/>
    <mergeCell ref="S678:T678"/>
    <mergeCell ref="B679:M679"/>
    <mergeCell ref="S679:T679"/>
    <mergeCell ref="B680:M680"/>
    <mergeCell ref="S680:T680"/>
    <mergeCell ref="B681:M681"/>
    <mergeCell ref="S681:T681"/>
    <mergeCell ref="B682:M682"/>
    <mergeCell ref="S682:T682"/>
    <mergeCell ref="B671:M671"/>
    <mergeCell ref="S671:T671"/>
    <mergeCell ref="B672:M672"/>
    <mergeCell ref="S672:T672"/>
    <mergeCell ref="B673:M673"/>
    <mergeCell ref="S673:T673"/>
    <mergeCell ref="B674:M674"/>
    <mergeCell ref="S674:T674"/>
    <mergeCell ref="B675:M675"/>
    <mergeCell ref="S675:T675"/>
    <mergeCell ref="B676:M676"/>
    <mergeCell ref="S676:T676"/>
    <mergeCell ref="B665:M665"/>
    <mergeCell ref="S665:T665"/>
    <mergeCell ref="B666:M666"/>
    <mergeCell ref="S666:T666"/>
    <mergeCell ref="B667:M667"/>
    <mergeCell ref="S667:T667"/>
    <mergeCell ref="B668:M668"/>
    <mergeCell ref="S668:T668"/>
    <mergeCell ref="B669:M669"/>
    <mergeCell ref="S669:T669"/>
    <mergeCell ref="B670:M670"/>
    <mergeCell ref="S670:T670"/>
    <mergeCell ref="B659:M659"/>
    <mergeCell ref="S659:T659"/>
    <mergeCell ref="B660:M660"/>
    <mergeCell ref="S660:T660"/>
    <mergeCell ref="B661:M661"/>
    <mergeCell ref="S661:T661"/>
    <mergeCell ref="B662:M662"/>
    <mergeCell ref="S662:T662"/>
    <mergeCell ref="B663:M663"/>
    <mergeCell ref="S663:T663"/>
    <mergeCell ref="B664:M664"/>
    <mergeCell ref="S664:T664"/>
    <mergeCell ref="B658:M658"/>
    <mergeCell ref="S658:T658"/>
    <mergeCell ref="B650:M650"/>
    <mergeCell ref="S650:T650"/>
    <mergeCell ref="B647:M647"/>
    <mergeCell ref="S647:T647"/>
    <mergeCell ref="B657:M657"/>
    <mergeCell ref="S657:T657"/>
    <mergeCell ref="B655:M655"/>
    <mergeCell ref="S655:T655"/>
    <mergeCell ref="B656:M656"/>
    <mergeCell ref="S656:T656"/>
    <mergeCell ref="B653:M653"/>
    <mergeCell ref="S653:T653"/>
    <mergeCell ref="B654:M654"/>
    <mergeCell ref="S654:T654"/>
    <mergeCell ref="B651:M651"/>
    <mergeCell ref="S651:T651"/>
    <mergeCell ref="B652:M652"/>
    <mergeCell ref="S652:T652"/>
    <mergeCell ref="B649:M649"/>
    <mergeCell ref="S649:T649"/>
    <mergeCell ref="B648:M648"/>
    <mergeCell ref="S648:T648"/>
    <mergeCell ref="B637:M637"/>
    <mergeCell ref="S637:T637"/>
    <mergeCell ref="B638:M638"/>
    <mergeCell ref="S638:T638"/>
    <mergeCell ref="B639:M639"/>
    <mergeCell ref="S639:T639"/>
    <mergeCell ref="B624:M624"/>
    <mergeCell ref="S624:T624"/>
    <mergeCell ref="B629:M629"/>
    <mergeCell ref="S629:T629"/>
    <mergeCell ref="B612:M612"/>
    <mergeCell ref="S612:T612"/>
    <mergeCell ref="B609:M609"/>
    <mergeCell ref="B631:M631"/>
    <mergeCell ref="S631:T631"/>
    <mergeCell ref="B632:M632"/>
    <mergeCell ref="S632:T632"/>
    <mergeCell ref="B645:M645"/>
    <mergeCell ref="S645:T645"/>
    <mergeCell ref="B646:M646"/>
    <mergeCell ref="S646:T646"/>
    <mergeCell ref="B643:M643"/>
    <mergeCell ref="S643:T643"/>
    <mergeCell ref="B644:M644"/>
    <mergeCell ref="S644:T644"/>
    <mergeCell ref="B641:M641"/>
    <mergeCell ref="B630:M630"/>
    <mergeCell ref="S630:T630"/>
    <mergeCell ref="S641:T641"/>
    <mergeCell ref="B642:M642"/>
    <mergeCell ref="S642:T642"/>
    <mergeCell ref="B622:M622"/>
    <mergeCell ref="S622:T622"/>
    <mergeCell ref="B619:M619"/>
    <mergeCell ref="S619:T619"/>
    <mergeCell ref="B620:M620"/>
    <mergeCell ref="S620:T620"/>
    <mergeCell ref="B627:M627"/>
    <mergeCell ref="S627:T627"/>
    <mergeCell ref="B628:M628"/>
    <mergeCell ref="S628:T628"/>
    <mergeCell ref="B625:M625"/>
    <mergeCell ref="S625:T625"/>
    <mergeCell ref="B626:M626"/>
    <mergeCell ref="S626:T626"/>
    <mergeCell ref="B633:M633"/>
    <mergeCell ref="S633:T633"/>
    <mergeCell ref="B640:M640"/>
    <mergeCell ref="S640:T640"/>
    <mergeCell ref="B617:M617"/>
    <mergeCell ref="S617:T617"/>
    <mergeCell ref="B606:M606"/>
    <mergeCell ref="S606:T606"/>
    <mergeCell ref="B618:M618"/>
    <mergeCell ref="S618:T618"/>
    <mergeCell ref="B615:M615"/>
    <mergeCell ref="S615:T615"/>
    <mergeCell ref="B616:M616"/>
    <mergeCell ref="S616:T616"/>
    <mergeCell ref="B613:M613"/>
    <mergeCell ref="S613:T613"/>
    <mergeCell ref="B614:M614"/>
    <mergeCell ref="S614:T614"/>
    <mergeCell ref="B623:M623"/>
    <mergeCell ref="S623:T623"/>
    <mergeCell ref="B621:M621"/>
    <mergeCell ref="S621:T621"/>
    <mergeCell ref="B603:M603"/>
    <mergeCell ref="S603:T603"/>
    <mergeCell ref="B604:M604"/>
    <mergeCell ref="S604:T604"/>
    <mergeCell ref="B601:M601"/>
    <mergeCell ref="S601:T601"/>
    <mergeCell ref="B602:M602"/>
    <mergeCell ref="S602:T602"/>
    <mergeCell ref="B599:M599"/>
    <mergeCell ref="S599:T599"/>
    <mergeCell ref="B611:M611"/>
    <mergeCell ref="S611:T611"/>
    <mergeCell ref="B600:M600"/>
    <mergeCell ref="S600:T600"/>
    <mergeCell ref="S609:T609"/>
    <mergeCell ref="B610:M610"/>
    <mergeCell ref="S610:T610"/>
    <mergeCell ref="B607:M607"/>
    <mergeCell ref="S607:T607"/>
    <mergeCell ref="B608:M608"/>
    <mergeCell ref="S608:T608"/>
    <mergeCell ref="B605:M605"/>
    <mergeCell ref="S605:T605"/>
    <mergeCell ref="B588:M588"/>
    <mergeCell ref="S588:T588"/>
    <mergeCell ref="B597:M597"/>
    <mergeCell ref="S597:T597"/>
    <mergeCell ref="B598:M598"/>
    <mergeCell ref="S598:T598"/>
    <mergeCell ref="B595:M595"/>
    <mergeCell ref="S595:T595"/>
    <mergeCell ref="B596:M596"/>
    <mergeCell ref="S596:T596"/>
    <mergeCell ref="B593:M593"/>
    <mergeCell ref="S593:T593"/>
    <mergeCell ref="B582:M582"/>
    <mergeCell ref="S582:T582"/>
    <mergeCell ref="B591:M591"/>
    <mergeCell ref="S591:T591"/>
    <mergeCell ref="B592:M592"/>
    <mergeCell ref="S592:T592"/>
    <mergeCell ref="B589:M589"/>
    <mergeCell ref="S589:T589"/>
    <mergeCell ref="B590:M590"/>
    <mergeCell ref="S590:T590"/>
    <mergeCell ref="B587:M587"/>
    <mergeCell ref="S587:T587"/>
    <mergeCell ref="B594:M594"/>
    <mergeCell ref="S594:T594"/>
    <mergeCell ref="B576:M576"/>
    <mergeCell ref="S576:T576"/>
    <mergeCell ref="B585:M585"/>
    <mergeCell ref="S585:T585"/>
    <mergeCell ref="B586:M586"/>
    <mergeCell ref="S586:T586"/>
    <mergeCell ref="B583:M583"/>
    <mergeCell ref="S583:T583"/>
    <mergeCell ref="B584:M584"/>
    <mergeCell ref="S584:T584"/>
    <mergeCell ref="B581:M581"/>
    <mergeCell ref="S581:T581"/>
    <mergeCell ref="B570:M570"/>
    <mergeCell ref="S570:T570"/>
    <mergeCell ref="B579:M579"/>
    <mergeCell ref="S579:T579"/>
    <mergeCell ref="B580:M580"/>
    <mergeCell ref="S580:T580"/>
    <mergeCell ref="B577:M577"/>
    <mergeCell ref="S577:T577"/>
    <mergeCell ref="B578:M578"/>
    <mergeCell ref="S578:T578"/>
    <mergeCell ref="B575:M575"/>
    <mergeCell ref="S575:T575"/>
    <mergeCell ref="B564:M564"/>
    <mergeCell ref="S564:T564"/>
    <mergeCell ref="B573:M573"/>
    <mergeCell ref="S573:T573"/>
    <mergeCell ref="B574:M574"/>
    <mergeCell ref="S574:T574"/>
    <mergeCell ref="B571:M571"/>
    <mergeCell ref="S571:T571"/>
    <mergeCell ref="B572:M572"/>
    <mergeCell ref="S572:T572"/>
    <mergeCell ref="B569:M569"/>
    <mergeCell ref="S569:T569"/>
    <mergeCell ref="B558:M558"/>
    <mergeCell ref="S558:T558"/>
    <mergeCell ref="B567:M567"/>
    <mergeCell ref="S567:T567"/>
    <mergeCell ref="B568:M568"/>
    <mergeCell ref="S568:T568"/>
    <mergeCell ref="B565:M565"/>
    <mergeCell ref="S565:T565"/>
    <mergeCell ref="B566:M566"/>
    <mergeCell ref="S566:T566"/>
    <mergeCell ref="B563:M563"/>
    <mergeCell ref="S563:T563"/>
    <mergeCell ref="B552:M552"/>
    <mergeCell ref="S552:T552"/>
    <mergeCell ref="B561:M561"/>
    <mergeCell ref="S561:T561"/>
    <mergeCell ref="B562:M562"/>
    <mergeCell ref="S562:T562"/>
    <mergeCell ref="B559:M559"/>
    <mergeCell ref="S559:T559"/>
    <mergeCell ref="B560:M560"/>
    <mergeCell ref="S560:T560"/>
    <mergeCell ref="B557:M557"/>
    <mergeCell ref="S557:T557"/>
    <mergeCell ref="B546:M546"/>
    <mergeCell ref="S546:T546"/>
    <mergeCell ref="B555:M555"/>
    <mergeCell ref="S555:T555"/>
    <mergeCell ref="B556:M556"/>
    <mergeCell ref="S556:T556"/>
    <mergeCell ref="B553:M553"/>
    <mergeCell ref="S553:T553"/>
    <mergeCell ref="B554:M554"/>
    <mergeCell ref="S554:T554"/>
    <mergeCell ref="B551:M551"/>
    <mergeCell ref="S551:T551"/>
    <mergeCell ref="B540:M540"/>
    <mergeCell ref="S540:T540"/>
    <mergeCell ref="B549:M549"/>
    <mergeCell ref="S549:T549"/>
    <mergeCell ref="B550:M550"/>
    <mergeCell ref="S550:T550"/>
    <mergeCell ref="B547:M547"/>
    <mergeCell ref="S547:T547"/>
    <mergeCell ref="B548:M548"/>
    <mergeCell ref="S548:T548"/>
    <mergeCell ref="B545:M545"/>
    <mergeCell ref="S545:T545"/>
    <mergeCell ref="B534:M534"/>
    <mergeCell ref="S534:T534"/>
    <mergeCell ref="B543:M543"/>
    <mergeCell ref="S543:T543"/>
    <mergeCell ref="B544:M544"/>
    <mergeCell ref="S544:T544"/>
    <mergeCell ref="B541:M541"/>
    <mergeCell ref="S541:T541"/>
    <mergeCell ref="B542:M542"/>
    <mergeCell ref="S542:T542"/>
    <mergeCell ref="B539:M539"/>
    <mergeCell ref="S539:T539"/>
    <mergeCell ref="B528:M528"/>
    <mergeCell ref="S528:T528"/>
    <mergeCell ref="B537:M537"/>
    <mergeCell ref="S537:T537"/>
    <mergeCell ref="B538:M538"/>
    <mergeCell ref="S538:T538"/>
    <mergeCell ref="B535:M535"/>
    <mergeCell ref="S535:T535"/>
    <mergeCell ref="B536:M536"/>
    <mergeCell ref="S536:T536"/>
    <mergeCell ref="B533:M533"/>
    <mergeCell ref="S533:T533"/>
    <mergeCell ref="B522:M522"/>
    <mergeCell ref="S522:T522"/>
    <mergeCell ref="B531:M531"/>
    <mergeCell ref="S531:T531"/>
    <mergeCell ref="B532:M532"/>
    <mergeCell ref="S532:T532"/>
    <mergeCell ref="B529:M529"/>
    <mergeCell ref="S529:T529"/>
    <mergeCell ref="B530:M530"/>
    <mergeCell ref="S530:T530"/>
    <mergeCell ref="B527:M527"/>
    <mergeCell ref="S527:T527"/>
    <mergeCell ref="B516:M516"/>
    <mergeCell ref="S516:T516"/>
    <mergeCell ref="B525:M525"/>
    <mergeCell ref="S525:T525"/>
    <mergeCell ref="B526:M526"/>
    <mergeCell ref="S526:T526"/>
    <mergeCell ref="B523:M523"/>
    <mergeCell ref="S523:T523"/>
    <mergeCell ref="B524:M524"/>
    <mergeCell ref="S524:T524"/>
    <mergeCell ref="B521:M521"/>
    <mergeCell ref="S521:T521"/>
    <mergeCell ref="B510:M510"/>
    <mergeCell ref="S510:T510"/>
    <mergeCell ref="B519:M519"/>
    <mergeCell ref="S519:T519"/>
    <mergeCell ref="B520:M520"/>
    <mergeCell ref="S520:T520"/>
    <mergeCell ref="B517:M517"/>
    <mergeCell ref="S517:T517"/>
    <mergeCell ref="B518:M518"/>
    <mergeCell ref="S518:T518"/>
    <mergeCell ref="B515:M515"/>
    <mergeCell ref="S515:T515"/>
    <mergeCell ref="B504:M504"/>
    <mergeCell ref="S504:T504"/>
    <mergeCell ref="B513:M513"/>
    <mergeCell ref="S513:T513"/>
    <mergeCell ref="B514:M514"/>
    <mergeCell ref="S514:T514"/>
    <mergeCell ref="B511:M511"/>
    <mergeCell ref="S511:T511"/>
    <mergeCell ref="B512:M512"/>
    <mergeCell ref="S512:T512"/>
    <mergeCell ref="B509:M509"/>
    <mergeCell ref="S509:T509"/>
    <mergeCell ref="B498:M498"/>
    <mergeCell ref="S498:T498"/>
    <mergeCell ref="B507:M507"/>
    <mergeCell ref="S507:T507"/>
    <mergeCell ref="B508:M508"/>
    <mergeCell ref="S508:T508"/>
    <mergeCell ref="B505:M505"/>
    <mergeCell ref="S505:T505"/>
    <mergeCell ref="B506:M506"/>
    <mergeCell ref="S506:T506"/>
    <mergeCell ref="B503:M503"/>
    <mergeCell ref="S503:T503"/>
    <mergeCell ref="B492:M492"/>
    <mergeCell ref="S492:T492"/>
    <mergeCell ref="B501:M501"/>
    <mergeCell ref="S501:T501"/>
    <mergeCell ref="B502:M502"/>
    <mergeCell ref="S502:T502"/>
    <mergeCell ref="B499:M499"/>
    <mergeCell ref="S499:T499"/>
    <mergeCell ref="B500:M500"/>
    <mergeCell ref="S500:T500"/>
    <mergeCell ref="B497:M497"/>
    <mergeCell ref="S497:T497"/>
    <mergeCell ref="B486:M486"/>
    <mergeCell ref="S486:T486"/>
    <mergeCell ref="B495:M495"/>
    <mergeCell ref="S495:T495"/>
    <mergeCell ref="B496:M496"/>
    <mergeCell ref="S496:T496"/>
    <mergeCell ref="B493:M493"/>
    <mergeCell ref="S493:T493"/>
    <mergeCell ref="B494:M494"/>
    <mergeCell ref="S494:T494"/>
    <mergeCell ref="B491:M491"/>
    <mergeCell ref="S491:T491"/>
    <mergeCell ref="B480:M480"/>
    <mergeCell ref="S480:T480"/>
    <mergeCell ref="B489:M489"/>
    <mergeCell ref="S489:T489"/>
    <mergeCell ref="B490:M490"/>
    <mergeCell ref="S490:T490"/>
    <mergeCell ref="B487:M487"/>
    <mergeCell ref="S487:T487"/>
    <mergeCell ref="B488:M488"/>
    <mergeCell ref="S488:T488"/>
    <mergeCell ref="B485:M485"/>
    <mergeCell ref="S485:T485"/>
    <mergeCell ref="B474:M474"/>
    <mergeCell ref="S474:T474"/>
    <mergeCell ref="B483:M483"/>
    <mergeCell ref="S483:T483"/>
    <mergeCell ref="B484:M484"/>
    <mergeCell ref="S484:T484"/>
    <mergeCell ref="B481:M481"/>
    <mergeCell ref="S481:T481"/>
    <mergeCell ref="B482:M482"/>
    <mergeCell ref="S482:T482"/>
    <mergeCell ref="B479:M479"/>
    <mergeCell ref="S479:T479"/>
    <mergeCell ref="B468:M468"/>
    <mergeCell ref="S468:T468"/>
    <mergeCell ref="B477:M477"/>
    <mergeCell ref="S477:T477"/>
    <mergeCell ref="B478:M478"/>
    <mergeCell ref="S478:T478"/>
    <mergeCell ref="B475:M475"/>
    <mergeCell ref="S475:T475"/>
    <mergeCell ref="B476:M476"/>
    <mergeCell ref="S476:T476"/>
    <mergeCell ref="B473:M473"/>
    <mergeCell ref="S473:T473"/>
    <mergeCell ref="B462:M462"/>
    <mergeCell ref="S462:T462"/>
    <mergeCell ref="B471:M471"/>
    <mergeCell ref="S471:T471"/>
    <mergeCell ref="B472:M472"/>
    <mergeCell ref="S472:T472"/>
    <mergeCell ref="B469:M469"/>
    <mergeCell ref="S469:T469"/>
    <mergeCell ref="B470:M470"/>
    <mergeCell ref="S470:T470"/>
    <mergeCell ref="B467:M467"/>
    <mergeCell ref="S467:T467"/>
    <mergeCell ref="B456:M456"/>
    <mergeCell ref="S456:T456"/>
    <mergeCell ref="B465:M465"/>
    <mergeCell ref="S465:T465"/>
    <mergeCell ref="B466:M466"/>
    <mergeCell ref="S466:T466"/>
    <mergeCell ref="B463:M463"/>
    <mergeCell ref="S463:T463"/>
    <mergeCell ref="B464:M464"/>
    <mergeCell ref="S464:T464"/>
    <mergeCell ref="B461:M461"/>
    <mergeCell ref="S461:T461"/>
    <mergeCell ref="B450:M450"/>
    <mergeCell ref="S450:T450"/>
    <mergeCell ref="B459:M459"/>
    <mergeCell ref="S459:T459"/>
    <mergeCell ref="B460:M460"/>
    <mergeCell ref="S460:T460"/>
    <mergeCell ref="B457:M457"/>
    <mergeCell ref="S457:T457"/>
    <mergeCell ref="B458:M458"/>
    <mergeCell ref="S458:T458"/>
    <mergeCell ref="B455:M455"/>
    <mergeCell ref="S455:T455"/>
    <mergeCell ref="B444:M444"/>
    <mergeCell ref="S444:T444"/>
    <mergeCell ref="B453:M453"/>
    <mergeCell ref="S453:T453"/>
    <mergeCell ref="B454:M454"/>
    <mergeCell ref="S454:T454"/>
    <mergeCell ref="B451:M451"/>
    <mergeCell ref="S451:T451"/>
    <mergeCell ref="B452:M452"/>
    <mergeCell ref="S452:T452"/>
    <mergeCell ref="B449:M449"/>
    <mergeCell ref="S449:T449"/>
    <mergeCell ref="B438:M438"/>
    <mergeCell ref="S438:T438"/>
    <mergeCell ref="B447:M447"/>
    <mergeCell ref="S447:T447"/>
    <mergeCell ref="B448:M448"/>
    <mergeCell ref="S448:T448"/>
    <mergeCell ref="B445:M445"/>
    <mergeCell ref="S445:T445"/>
    <mergeCell ref="B446:M446"/>
    <mergeCell ref="S446:T446"/>
    <mergeCell ref="B443:M443"/>
    <mergeCell ref="S443:T443"/>
    <mergeCell ref="B432:M432"/>
    <mergeCell ref="S432:T432"/>
    <mergeCell ref="B441:M441"/>
    <mergeCell ref="S441:T441"/>
    <mergeCell ref="B442:M442"/>
    <mergeCell ref="S442:T442"/>
    <mergeCell ref="B439:M439"/>
    <mergeCell ref="S439:T439"/>
    <mergeCell ref="B440:M440"/>
    <mergeCell ref="S440:T440"/>
    <mergeCell ref="B437:M437"/>
    <mergeCell ref="S437:T437"/>
    <mergeCell ref="B425:M425"/>
    <mergeCell ref="S425:T425"/>
    <mergeCell ref="B435:M435"/>
    <mergeCell ref="S435:T435"/>
    <mergeCell ref="B436:M436"/>
    <mergeCell ref="S436:T436"/>
    <mergeCell ref="B433:M433"/>
    <mergeCell ref="S433:T433"/>
    <mergeCell ref="B434:M434"/>
    <mergeCell ref="S434:T434"/>
    <mergeCell ref="B431:M431"/>
    <mergeCell ref="S431:T431"/>
    <mergeCell ref="B419:M419"/>
    <mergeCell ref="S419:T419"/>
    <mergeCell ref="B428:M428"/>
    <mergeCell ref="S428:T428"/>
    <mergeCell ref="B429:M429"/>
    <mergeCell ref="S429:T429"/>
    <mergeCell ref="B426:M426"/>
    <mergeCell ref="S426:T426"/>
    <mergeCell ref="B427:M427"/>
    <mergeCell ref="S427:T427"/>
    <mergeCell ref="B424:M424"/>
    <mergeCell ref="S424:T424"/>
    <mergeCell ref="B413:M413"/>
    <mergeCell ref="S413:T413"/>
    <mergeCell ref="B422:M422"/>
    <mergeCell ref="S422:T422"/>
    <mergeCell ref="B423:M423"/>
    <mergeCell ref="S423:T423"/>
    <mergeCell ref="B420:M420"/>
    <mergeCell ref="S420:T420"/>
    <mergeCell ref="B421:M421"/>
    <mergeCell ref="S421:T421"/>
    <mergeCell ref="B418:M418"/>
    <mergeCell ref="S418:T418"/>
    <mergeCell ref="B407:M407"/>
    <mergeCell ref="S407:T407"/>
    <mergeCell ref="B416:M416"/>
    <mergeCell ref="S416:T416"/>
    <mergeCell ref="B417:M417"/>
    <mergeCell ref="S417:T417"/>
    <mergeCell ref="B414:M414"/>
    <mergeCell ref="S414:T414"/>
    <mergeCell ref="B415:M415"/>
    <mergeCell ref="S415:T415"/>
    <mergeCell ref="B412:M412"/>
    <mergeCell ref="S412:T412"/>
    <mergeCell ref="B401:M401"/>
    <mergeCell ref="S401:T401"/>
    <mergeCell ref="B410:M410"/>
    <mergeCell ref="S410:T410"/>
    <mergeCell ref="B411:M411"/>
    <mergeCell ref="S411:T411"/>
    <mergeCell ref="B408:M408"/>
    <mergeCell ref="S408:T408"/>
    <mergeCell ref="B409:M409"/>
    <mergeCell ref="S409:T409"/>
    <mergeCell ref="B406:M406"/>
    <mergeCell ref="S406:T406"/>
    <mergeCell ref="B395:M395"/>
    <mergeCell ref="S395:T395"/>
    <mergeCell ref="B404:M404"/>
    <mergeCell ref="S404:T404"/>
    <mergeCell ref="B405:M405"/>
    <mergeCell ref="S405:T405"/>
    <mergeCell ref="B402:M402"/>
    <mergeCell ref="S402:T402"/>
    <mergeCell ref="B403:M403"/>
    <mergeCell ref="S403:T403"/>
    <mergeCell ref="B400:M400"/>
    <mergeCell ref="S400:T400"/>
    <mergeCell ref="B389:M389"/>
    <mergeCell ref="S389:T389"/>
    <mergeCell ref="B398:M398"/>
    <mergeCell ref="S398:T398"/>
    <mergeCell ref="B399:M399"/>
    <mergeCell ref="S399:T399"/>
    <mergeCell ref="B396:M396"/>
    <mergeCell ref="S396:T396"/>
    <mergeCell ref="B397:M397"/>
    <mergeCell ref="S397:T397"/>
    <mergeCell ref="B394:M394"/>
    <mergeCell ref="S394:T394"/>
    <mergeCell ref="B383:M383"/>
    <mergeCell ref="S383:T383"/>
    <mergeCell ref="B392:M392"/>
    <mergeCell ref="S392:T392"/>
    <mergeCell ref="B393:M393"/>
    <mergeCell ref="S393:T393"/>
    <mergeCell ref="B390:M390"/>
    <mergeCell ref="S390:T390"/>
    <mergeCell ref="B391:M391"/>
    <mergeCell ref="S391:T391"/>
    <mergeCell ref="B388:M388"/>
    <mergeCell ref="S388:T388"/>
    <mergeCell ref="B377:M377"/>
    <mergeCell ref="S377:T377"/>
    <mergeCell ref="B386:M386"/>
    <mergeCell ref="S386:T386"/>
    <mergeCell ref="B387:M387"/>
    <mergeCell ref="S387:T387"/>
    <mergeCell ref="B384:M384"/>
    <mergeCell ref="S384:T384"/>
    <mergeCell ref="B385:M385"/>
    <mergeCell ref="S385:T385"/>
    <mergeCell ref="B382:M382"/>
    <mergeCell ref="S382:T382"/>
    <mergeCell ref="B371:M371"/>
    <mergeCell ref="S371:T371"/>
    <mergeCell ref="B380:M380"/>
    <mergeCell ref="S380:T380"/>
    <mergeCell ref="B381:M381"/>
    <mergeCell ref="S381:T381"/>
    <mergeCell ref="B378:M378"/>
    <mergeCell ref="S378:T378"/>
    <mergeCell ref="B379:M379"/>
    <mergeCell ref="S379:T379"/>
    <mergeCell ref="B376:M376"/>
    <mergeCell ref="S376:T376"/>
    <mergeCell ref="B365:M365"/>
    <mergeCell ref="S365:T365"/>
    <mergeCell ref="B374:M374"/>
    <mergeCell ref="S374:T374"/>
    <mergeCell ref="B375:M375"/>
    <mergeCell ref="S375:T375"/>
    <mergeCell ref="B372:M372"/>
    <mergeCell ref="S372:T372"/>
    <mergeCell ref="B373:M373"/>
    <mergeCell ref="S373:T373"/>
    <mergeCell ref="B370:M370"/>
    <mergeCell ref="S370:T370"/>
    <mergeCell ref="B359:M359"/>
    <mergeCell ref="S359:T359"/>
    <mergeCell ref="B368:M368"/>
    <mergeCell ref="S368:T368"/>
    <mergeCell ref="B369:M369"/>
    <mergeCell ref="S369:T369"/>
    <mergeCell ref="B366:M366"/>
    <mergeCell ref="S366:T366"/>
    <mergeCell ref="B367:M367"/>
    <mergeCell ref="S367:T367"/>
    <mergeCell ref="B364:M364"/>
    <mergeCell ref="S364:T364"/>
    <mergeCell ref="B353:M353"/>
    <mergeCell ref="S353:T353"/>
    <mergeCell ref="B362:M362"/>
    <mergeCell ref="S362:T362"/>
    <mergeCell ref="B363:M363"/>
    <mergeCell ref="S363:T363"/>
    <mergeCell ref="B360:M360"/>
    <mergeCell ref="S360:T360"/>
    <mergeCell ref="B361:M361"/>
    <mergeCell ref="S361:T361"/>
    <mergeCell ref="B358:M358"/>
    <mergeCell ref="S358:T358"/>
    <mergeCell ref="B347:M347"/>
    <mergeCell ref="S347:T347"/>
    <mergeCell ref="B356:M356"/>
    <mergeCell ref="S356:T356"/>
    <mergeCell ref="B357:M357"/>
    <mergeCell ref="S357:T357"/>
    <mergeCell ref="B354:M354"/>
    <mergeCell ref="S354:T354"/>
    <mergeCell ref="B355:M355"/>
    <mergeCell ref="S355:T355"/>
    <mergeCell ref="B352:M352"/>
    <mergeCell ref="S352:T352"/>
    <mergeCell ref="B341:M341"/>
    <mergeCell ref="S341:T341"/>
    <mergeCell ref="B350:M350"/>
    <mergeCell ref="S350:T350"/>
    <mergeCell ref="B351:M351"/>
    <mergeCell ref="S351:T351"/>
    <mergeCell ref="B348:M348"/>
    <mergeCell ref="S348:T348"/>
    <mergeCell ref="B349:M349"/>
    <mergeCell ref="S349:T349"/>
    <mergeCell ref="B346:M346"/>
    <mergeCell ref="S346:T346"/>
    <mergeCell ref="B335:M335"/>
    <mergeCell ref="S335:T335"/>
    <mergeCell ref="B344:M344"/>
    <mergeCell ref="S344:T344"/>
    <mergeCell ref="B345:M345"/>
    <mergeCell ref="S345:T345"/>
    <mergeCell ref="B342:M342"/>
    <mergeCell ref="S342:T342"/>
    <mergeCell ref="B343:M343"/>
    <mergeCell ref="S343:T343"/>
    <mergeCell ref="B340:M340"/>
    <mergeCell ref="S340:T340"/>
    <mergeCell ref="B328:M328"/>
    <mergeCell ref="S328:T328"/>
    <mergeCell ref="B338:M338"/>
    <mergeCell ref="S338:T338"/>
    <mergeCell ref="B339:M339"/>
    <mergeCell ref="S339:T339"/>
    <mergeCell ref="B336:M336"/>
    <mergeCell ref="S336:T336"/>
    <mergeCell ref="B337:M337"/>
    <mergeCell ref="S337:T337"/>
    <mergeCell ref="B334:M334"/>
    <mergeCell ref="S334:T334"/>
    <mergeCell ref="B322:M322"/>
    <mergeCell ref="S322:T322"/>
    <mergeCell ref="B332:M332"/>
    <mergeCell ref="S332:T332"/>
    <mergeCell ref="B333:M333"/>
    <mergeCell ref="S333:T333"/>
    <mergeCell ref="B330:M330"/>
    <mergeCell ref="S330:T330"/>
    <mergeCell ref="B331:M331"/>
    <mergeCell ref="S331:T331"/>
    <mergeCell ref="B327:M327"/>
    <mergeCell ref="S327:T327"/>
    <mergeCell ref="B316:M316"/>
    <mergeCell ref="S316:T316"/>
    <mergeCell ref="B325:M325"/>
    <mergeCell ref="S325:T325"/>
    <mergeCell ref="B326:M326"/>
    <mergeCell ref="S326:T326"/>
    <mergeCell ref="B323:M323"/>
    <mergeCell ref="S323:T323"/>
    <mergeCell ref="B324:M324"/>
    <mergeCell ref="S324:T324"/>
    <mergeCell ref="B321:M321"/>
    <mergeCell ref="S321:T321"/>
    <mergeCell ref="B310:M310"/>
    <mergeCell ref="S310:T310"/>
    <mergeCell ref="B319:M319"/>
    <mergeCell ref="S319:T319"/>
    <mergeCell ref="B320:M320"/>
    <mergeCell ref="S320:T320"/>
    <mergeCell ref="B317:M317"/>
    <mergeCell ref="S317:T317"/>
    <mergeCell ref="B318:M318"/>
    <mergeCell ref="S318:T318"/>
    <mergeCell ref="B315:M315"/>
    <mergeCell ref="S315:T315"/>
    <mergeCell ref="B304:M304"/>
    <mergeCell ref="S304:T304"/>
    <mergeCell ref="B313:M313"/>
    <mergeCell ref="S313:T313"/>
    <mergeCell ref="B314:M314"/>
    <mergeCell ref="S314:T314"/>
    <mergeCell ref="B311:M311"/>
    <mergeCell ref="S311:T311"/>
    <mergeCell ref="B312:M312"/>
    <mergeCell ref="S312:T312"/>
    <mergeCell ref="B309:M309"/>
    <mergeCell ref="S309:T309"/>
    <mergeCell ref="S307:T307"/>
    <mergeCell ref="B308:M308"/>
    <mergeCell ref="S308:T308"/>
    <mergeCell ref="B305:M305"/>
    <mergeCell ref="S305:T305"/>
    <mergeCell ref="B306:M306"/>
    <mergeCell ref="S306:T306"/>
    <mergeCell ref="B303:M303"/>
    <mergeCell ref="S303:T303"/>
    <mergeCell ref="B286:M286"/>
    <mergeCell ref="S286:T286"/>
    <mergeCell ref="B301:M301"/>
    <mergeCell ref="S301:T301"/>
    <mergeCell ref="B302:M302"/>
    <mergeCell ref="S302:T302"/>
    <mergeCell ref="B299:M299"/>
    <mergeCell ref="S299:T299"/>
    <mergeCell ref="B300:M300"/>
    <mergeCell ref="S300:T300"/>
    <mergeCell ref="B297:M297"/>
    <mergeCell ref="S297:T297"/>
    <mergeCell ref="B274:M274"/>
    <mergeCell ref="S274:T274"/>
    <mergeCell ref="B289:M289"/>
    <mergeCell ref="S289:T289"/>
    <mergeCell ref="B296:M296"/>
    <mergeCell ref="S296:T296"/>
    <mergeCell ref="B287:M287"/>
    <mergeCell ref="S287:T287"/>
    <mergeCell ref="B288:M288"/>
    <mergeCell ref="S288:T288"/>
    <mergeCell ref="B285:M285"/>
    <mergeCell ref="S285:T285"/>
    <mergeCell ref="B268:M268"/>
    <mergeCell ref="S268:T268"/>
    <mergeCell ref="B277:M277"/>
    <mergeCell ref="S277:T277"/>
    <mergeCell ref="B284:M284"/>
    <mergeCell ref="S284:T284"/>
    <mergeCell ref="B275:M275"/>
    <mergeCell ref="S275:T275"/>
    <mergeCell ref="B276:M276"/>
    <mergeCell ref="S276:T276"/>
    <mergeCell ref="B273:M273"/>
    <mergeCell ref="S273:T273"/>
    <mergeCell ref="B278:M278"/>
    <mergeCell ref="S278:T278"/>
    <mergeCell ref="B291:M291"/>
    <mergeCell ref="S291:T291"/>
    <mergeCell ref="B262:M262"/>
    <mergeCell ref="S262:T262"/>
    <mergeCell ref="B271:M271"/>
    <mergeCell ref="S271:T271"/>
    <mergeCell ref="B272:M272"/>
    <mergeCell ref="S272:T272"/>
    <mergeCell ref="B269:M269"/>
    <mergeCell ref="S269:T269"/>
    <mergeCell ref="B270:M270"/>
    <mergeCell ref="S270:T270"/>
    <mergeCell ref="B267:M267"/>
    <mergeCell ref="S267:T267"/>
    <mergeCell ref="B256:M256"/>
    <mergeCell ref="S256:T256"/>
    <mergeCell ref="B265:M265"/>
    <mergeCell ref="S265:T265"/>
    <mergeCell ref="B266:M266"/>
    <mergeCell ref="S266:T266"/>
    <mergeCell ref="B263:M263"/>
    <mergeCell ref="S263:T263"/>
    <mergeCell ref="B264:M264"/>
    <mergeCell ref="S264:T264"/>
    <mergeCell ref="B261:M261"/>
    <mergeCell ref="S261:T261"/>
    <mergeCell ref="B250:M250"/>
    <mergeCell ref="S250:T250"/>
    <mergeCell ref="B259:M259"/>
    <mergeCell ref="S259:T259"/>
    <mergeCell ref="B260:M260"/>
    <mergeCell ref="S260:T260"/>
    <mergeCell ref="B257:M257"/>
    <mergeCell ref="S257:T257"/>
    <mergeCell ref="B258:M258"/>
    <mergeCell ref="S258:T258"/>
    <mergeCell ref="B255:M255"/>
    <mergeCell ref="S255:T255"/>
    <mergeCell ref="B244:M244"/>
    <mergeCell ref="S244:T244"/>
    <mergeCell ref="B253:M253"/>
    <mergeCell ref="S253:T253"/>
    <mergeCell ref="B254:M254"/>
    <mergeCell ref="S254:T254"/>
    <mergeCell ref="B251:M251"/>
    <mergeCell ref="S251:T251"/>
    <mergeCell ref="B252:M252"/>
    <mergeCell ref="S252:T252"/>
    <mergeCell ref="B249:M249"/>
    <mergeCell ref="S249:T249"/>
    <mergeCell ref="B238:M238"/>
    <mergeCell ref="S238:T238"/>
    <mergeCell ref="B247:M247"/>
    <mergeCell ref="S247:T247"/>
    <mergeCell ref="B248:M248"/>
    <mergeCell ref="S248:T248"/>
    <mergeCell ref="B245:M245"/>
    <mergeCell ref="S245:T245"/>
    <mergeCell ref="B246:M246"/>
    <mergeCell ref="S246:T246"/>
    <mergeCell ref="B243:M243"/>
    <mergeCell ref="S243:T243"/>
    <mergeCell ref="B232:M232"/>
    <mergeCell ref="S232:T232"/>
    <mergeCell ref="B241:M241"/>
    <mergeCell ref="S241:T241"/>
    <mergeCell ref="B242:M242"/>
    <mergeCell ref="S242:T242"/>
    <mergeCell ref="B239:M239"/>
    <mergeCell ref="S239:T239"/>
    <mergeCell ref="B240:M240"/>
    <mergeCell ref="S240:T240"/>
    <mergeCell ref="B237:M237"/>
    <mergeCell ref="S237:T237"/>
    <mergeCell ref="B226:M226"/>
    <mergeCell ref="S226:T226"/>
    <mergeCell ref="B235:M235"/>
    <mergeCell ref="S235:T235"/>
    <mergeCell ref="B236:M236"/>
    <mergeCell ref="S236:T236"/>
    <mergeCell ref="B233:M233"/>
    <mergeCell ref="S233:T233"/>
    <mergeCell ref="B234:M234"/>
    <mergeCell ref="S234:T234"/>
    <mergeCell ref="B231:M231"/>
    <mergeCell ref="S231:T231"/>
    <mergeCell ref="B220:M220"/>
    <mergeCell ref="S220:T220"/>
    <mergeCell ref="B229:M229"/>
    <mergeCell ref="S229:T229"/>
    <mergeCell ref="B230:M230"/>
    <mergeCell ref="S230:T230"/>
    <mergeCell ref="B227:M227"/>
    <mergeCell ref="S227:T227"/>
    <mergeCell ref="B228:M228"/>
    <mergeCell ref="S228:T228"/>
    <mergeCell ref="B225:M225"/>
    <mergeCell ref="S225:T225"/>
    <mergeCell ref="B214:M214"/>
    <mergeCell ref="S214:T214"/>
    <mergeCell ref="B223:M223"/>
    <mergeCell ref="S223:T223"/>
    <mergeCell ref="B224:M224"/>
    <mergeCell ref="S224:T224"/>
    <mergeCell ref="B221:M221"/>
    <mergeCell ref="S221:T221"/>
    <mergeCell ref="B222:M222"/>
    <mergeCell ref="S222:T222"/>
    <mergeCell ref="B219:M219"/>
    <mergeCell ref="S219:T219"/>
    <mergeCell ref="B208:M208"/>
    <mergeCell ref="S208:T208"/>
    <mergeCell ref="B217:M217"/>
    <mergeCell ref="S217:T217"/>
    <mergeCell ref="B218:M218"/>
    <mergeCell ref="S218:T218"/>
    <mergeCell ref="B215:M215"/>
    <mergeCell ref="S215:T215"/>
    <mergeCell ref="B216:M216"/>
    <mergeCell ref="S216:T216"/>
    <mergeCell ref="B213:M213"/>
    <mergeCell ref="S213:T213"/>
    <mergeCell ref="B202:M202"/>
    <mergeCell ref="S202:T202"/>
    <mergeCell ref="B211:M211"/>
    <mergeCell ref="S211:T211"/>
    <mergeCell ref="B212:M212"/>
    <mergeCell ref="S212:T212"/>
    <mergeCell ref="B209:M209"/>
    <mergeCell ref="S209:T209"/>
    <mergeCell ref="B210:M210"/>
    <mergeCell ref="S210:T210"/>
    <mergeCell ref="B207:M207"/>
    <mergeCell ref="S207:T207"/>
    <mergeCell ref="B196:M196"/>
    <mergeCell ref="S196:T196"/>
    <mergeCell ref="B205:M205"/>
    <mergeCell ref="S205:T205"/>
    <mergeCell ref="B206:M206"/>
    <mergeCell ref="S206:T206"/>
    <mergeCell ref="B203:M203"/>
    <mergeCell ref="S203:T203"/>
    <mergeCell ref="B204:M204"/>
    <mergeCell ref="S204:T204"/>
    <mergeCell ref="B201:M201"/>
    <mergeCell ref="S201:T201"/>
    <mergeCell ref="B190:M190"/>
    <mergeCell ref="S190:T190"/>
    <mergeCell ref="B199:M199"/>
    <mergeCell ref="S199:T199"/>
    <mergeCell ref="B200:M200"/>
    <mergeCell ref="S200:T200"/>
    <mergeCell ref="B197:M197"/>
    <mergeCell ref="S197:T197"/>
    <mergeCell ref="B198:M198"/>
    <mergeCell ref="S198:T198"/>
    <mergeCell ref="B195:M195"/>
    <mergeCell ref="S195:T195"/>
    <mergeCell ref="B184:M184"/>
    <mergeCell ref="S184:T184"/>
    <mergeCell ref="B193:M193"/>
    <mergeCell ref="S193:T193"/>
    <mergeCell ref="B194:M194"/>
    <mergeCell ref="S194:T194"/>
    <mergeCell ref="B191:M191"/>
    <mergeCell ref="S191:T191"/>
    <mergeCell ref="B192:M192"/>
    <mergeCell ref="S192:T192"/>
    <mergeCell ref="B189:M189"/>
    <mergeCell ref="S189:T189"/>
    <mergeCell ref="B178:M178"/>
    <mergeCell ref="S178:T178"/>
    <mergeCell ref="B187:M187"/>
    <mergeCell ref="S187:T187"/>
    <mergeCell ref="B188:M188"/>
    <mergeCell ref="S188:T188"/>
    <mergeCell ref="B185:M185"/>
    <mergeCell ref="S185:T185"/>
    <mergeCell ref="B186:M186"/>
    <mergeCell ref="S186:T186"/>
    <mergeCell ref="B183:M183"/>
    <mergeCell ref="S183:T183"/>
    <mergeCell ref="B172:M172"/>
    <mergeCell ref="S172:T172"/>
    <mergeCell ref="B181:M181"/>
    <mergeCell ref="S181:T181"/>
    <mergeCell ref="B182:M182"/>
    <mergeCell ref="S182:T182"/>
    <mergeCell ref="B179:M179"/>
    <mergeCell ref="S179:T179"/>
    <mergeCell ref="B180:M180"/>
    <mergeCell ref="S180:T180"/>
    <mergeCell ref="B177:M177"/>
    <mergeCell ref="S177:T177"/>
    <mergeCell ref="B166:M166"/>
    <mergeCell ref="S166:T166"/>
    <mergeCell ref="B175:M175"/>
    <mergeCell ref="S175:T175"/>
    <mergeCell ref="B176:M176"/>
    <mergeCell ref="S176:T176"/>
    <mergeCell ref="B173:M173"/>
    <mergeCell ref="S173:T173"/>
    <mergeCell ref="B174:M174"/>
    <mergeCell ref="S174:T174"/>
    <mergeCell ref="B171:M171"/>
    <mergeCell ref="S171:T171"/>
    <mergeCell ref="B160:M160"/>
    <mergeCell ref="S160:T160"/>
    <mergeCell ref="B169:M169"/>
    <mergeCell ref="S169:T169"/>
    <mergeCell ref="B170:M170"/>
    <mergeCell ref="S170:T170"/>
    <mergeCell ref="B167:M167"/>
    <mergeCell ref="S167:T167"/>
    <mergeCell ref="B168:M168"/>
    <mergeCell ref="S168:T168"/>
    <mergeCell ref="B165:M165"/>
    <mergeCell ref="S165:T165"/>
    <mergeCell ref="B154:M154"/>
    <mergeCell ref="S154:T154"/>
    <mergeCell ref="B163:M163"/>
    <mergeCell ref="S163:T163"/>
    <mergeCell ref="B164:M164"/>
    <mergeCell ref="S164:T164"/>
    <mergeCell ref="B161:M161"/>
    <mergeCell ref="S161:T161"/>
    <mergeCell ref="B162:M162"/>
    <mergeCell ref="S162:T162"/>
    <mergeCell ref="B159:M159"/>
    <mergeCell ref="S159:T159"/>
    <mergeCell ref="B148:M148"/>
    <mergeCell ref="S148:T148"/>
    <mergeCell ref="B157:M157"/>
    <mergeCell ref="S157:T157"/>
    <mergeCell ref="B158:M158"/>
    <mergeCell ref="S158:T158"/>
    <mergeCell ref="B155:M155"/>
    <mergeCell ref="S155:T155"/>
    <mergeCell ref="B156:M156"/>
    <mergeCell ref="S156:T156"/>
    <mergeCell ref="B153:M153"/>
    <mergeCell ref="S153:T153"/>
    <mergeCell ref="B142:M142"/>
    <mergeCell ref="S142:T142"/>
    <mergeCell ref="B151:M151"/>
    <mergeCell ref="S151:T151"/>
    <mergeCell ref="B152:M152"/>
    <mergeCell ref="S152:T152"/>
    <mergeCell ref="B149:M149"/>
    <mergeCell ref="S149:T149"/>
    <mergeCell ref="B150:M150"/>
    <mergeCell ref="S150:T150"/>
    <mergeCell ref="B147:M147"/>
    <mergeCell ref="S147:T147"/>
    <mergeCell ref="B136:M136"/>
    <mergeCell ref="S136:T136"/>
    <mergeCell ref="B145:M145"/>
    <mergeCell ref="S145:T145"/>
    <mergeCell ref="B146:M146"/>
    <mergeCell ref="S146:T146"/>
    <mergeCell ref="B143:M143"/>
    <mergeCell ref="S143:T143"/>
    <mergeCell ref="B144:M144"/>
    <mergeCell ref="S144:T144"/>
    <mergeCell ref="B141:M141"/>
    <mergeCell ref="S141:T141"/>
    <mergeCell ref="B130:M130"/>
    <mergeCell ref="S130:T130"/>
    <mergeCell ref="B139:M139"/>
    <mergeCell ref="S139:T139"/>
    <mergeCell ref="B140:M140"/>
    <mergeCell ref="S140:T140"/>
    <mergeCell ref="B137:M137"/>
    <mergeCell ref="S137:T137"/>
    <mergeCell ref="B138:M138"/>
    <mergeCell ref="S138:T138"/>
    <mergeCell ref="B135:M135"/>
    <mergeCell ref="S135:T135"/>
    <mergeCell ref="B124:M124"/>
    <mergeCell ref="S124:T124"/>
    <mergeCell ref="B133:M133"/>
    <mergeCell ref="S133:T133"/>
    <mergeCell ref="B134:M134"/>
    <mergeCell ref="S134:T134"/>
    <mergeCell ref="B131:M131"/>
    <mergeCell ref="S131:T131"/>
    <mergeCell ref="B132:M132"/>
    <mergeCell ref="S132:T132"/>
    <mergeCell ref="B129:M129"/>
    <mergeCell ref="S129:T129"/>
    <mergeCell ref="B118:M118"/>
    <mergeCell ref="S118:T118"/>
    <mergeCell ref="B127:M127"/>
    <mergeCell ref="S127:T127"/>
    <mergeCell ref="B128:M128"/>
    <mergeCell ref="S128:T128"/>
    <mergeCell ref="B125:M125"/>
    <mergeCell ref="S125:T125"/>
    <mergeCell ref="B126:M126"/>
    <mergeCell ref="S126:T126"/>
    <mergeCell ref="B123:M123"/>
    <mergeCell ref="S123:T123"/>
    <mergeCell ref="B112:M112"/>
    <mergeCell ref="S112:T112"/>
    <mergeCell ref="B121:M121"/>
    <mergeCell ref="S121:T121"/>
    <mergeCell ref="B122:M122"/>
    <mergeCell ref="S122:T122"/>
    <mergeCell ref="B119:M119"/>
    <mergeCell ref="S119:T119"/>
    <mergeCell ref="B120:M120"/>
    <mergeCell ref="S120:T120"/>
    <mergeCell ref="B117:M117"/>
    <mergeCell ref="S117:T117"/>
    <mergeCell ref="B106:M106"/>
    <mergeCell ref="S106:T106"/>
    <mergeCell ref="B115:M115"/>
    <mergeCell ref="S115:T115"/>
    <mergeCell ref="B116:M116"/>
    <mergeCell ref="S116:T116"/>
    <mergeCell ref="B113:M113"/>
    <mergeCell ref="S113:T113"/>
    <mergeCell ref="B114:M114"/>
    <mergeCell ref="S114:T114"/>
    <mergeCell ref="B111:M111"/>
    <mergeCell ref="S111:T111"/>
    <mergeCell ref="B100:M100"/>
    <mergeCell ref="S100:T100"/>
    <mergeCell ref="B109:M109"/>
    <mergeCell ref="S109:T109"/>
    <mergeCell ref="B110:M110"/>
    <mergeCell ref="S110:T110"/>
    <mergeCell ref="B107:M107"/>
    <mergeCell ref="S107:T107"/>
    <mergeCell ref="B108:M108"/>
    <mergeCell ref="S108:T108"/>
    <mergeCell ref="B105:M105"/>
    <mergeCell ref="S105:T105"/>
    <mergeCell ref="B94:M94"/>
    <mergeCell ref="S94:T94"/>
    <mergeCell ref="B103:M103"/>
    <mergeCell ref="S103:T103"/>
    <mergeCell ref="B104:M104"/>
    <mergeCell ref="S104:T104"/>
    <mergeCell ref="B101:M101"/>
    <mergeCell ref="S101:T101"/>
    <mergeCell ref="B102:M102"/>
    <mergeCell ref="S102:T102"/>
    <mergeCell ref="B99:M99"/>
    <mergeCell ref="S99:T99"/>
    <mergeCell ref="B88:M88"/>
    <mergeCell ref="S88:T88"/>
    <mergeCell ref="B97:M97"/>
    <mergeCell ref="S97:T97"/>
    <mergeCell ref="B98:M98"/>
    <mergeCell ref="S98:T98"/>
    <mergeCell ref="B95:M95"/>
    <mergeCell ref="S95:T95"/>
    <mergeCell ref="B96:M96"/>
    <mergeCell ref="S96:T96"/>
    <mergeCell ref="B93:M93"/>
    <mergeCell ref="S93:T93"/>
    <mergeCell ref="B82:M82"/>
    <mergeCell ref="S82:T82"/>
    <mergeCell ref="B91:M91"/>
    <mergeCell ref="S91:T91"/>
    <mergeCell ref="B92:M92"/>
    <mergeCell ref="S92:T92"/>
    <mergeCell ref="B89:M89"/>
    <mergeCell ref="S89:T89"/>
    <mergeCell ref="B90:M90"/>
    <mergeCell ref="S90:T90"/>
    <mergeCell ref="B87:M87"/>
    <mergeCell ref="S87:T87"/>
    <mergeCell ref="B76:M76"/>
    <mergeCell ref="S76:T76"/>
    <mergeCell ref="B85:M85"/>
    <mergeCell ref="S85:T85"/>
    <mergeCell ref="B86:M86"/>
    <mergeCell ref="S86:T86"/>
    <mergeCell ref="B83:M83"/>
    <mergeCell ref="S83:T83"/>
    <mergeCell ref="B84:M84"/>
    <mergeCell ref="S84:T84"/>
    <mergeCell ref="B81:M81"/>
    <mergeCell ref="S81:T81"/>
    <mergeCell ref="B70:M70"/>
    <mergeCell ref="S70:T70"/>
    <mergeCell ref="B79:M79"/>
    <mergeCell ref="S79:T79"/>
    <mergeCell ref="B80:M80"/>
    <mergeCell ref="S80:T80"/>
    <mergeCell ref="B77:M77"/>
    <mergeCell ref="S77:T77"/>
    <mergeCell ref="B78:M78"/>
    <mergeCell ref="S78:T78"/>
    <mergeCell ref="B75:M75"/>
    <mergeCell ref="S75:T75"/>
    <mergeCell ref="B64:M64"/>
    <mergeCell ref="S64:T64"/>
    <mergeCell ref="B73:M73"/>
    <mergeCell ref="S73:T73"/>
    <mergeCell ref="B74:M74"/>
    <mergeCell ref="S74:T74"/>
    <mergeCell ref="B71:M71"/>
    <mergeCell ref="S71:T71"/>
    <mergeCell ref="B72:M72"/>
    <mergeCell ref="S72:T72"/>
    <mergeCell ref="B69:M69"/>
    <mergeCell ref="S69:T69"/>
    <mergeCell ref="B58:M58"/>
    <mergeCell ref="S58:T58"/>
    <mergeCell ref="B67:M67"/>
    <mergeCell ref="S67:T67"/>
    <mergeCell ref="B68:M68"/>
    <mergeCell ref="S68:T68"/>
    <mergeCell ref="B65:M65"/>
    <mergeCell ref="S65:T65"/>
    <mergeCell ref="B66:M66"/>
    <mergeCell ref="S66:T66"/>
    <mergeCell ref="B63:M63"/>
    <mergeCell ref="S63:T63"/>
    <mergeCell ref="B52:M52"/>
    <mergeCell ref="S52:T52"/>
    <mergeCell ref="B61:M61"/>
    <mergeCell ref="S61:T61"/>
    <mergeCell ref="B62:M62"/>
    <mergeCell ref="S62:T62"/>
    <mergeCell ref="B59:M59"/>
    <mergeCell ref="S59:T59"/>
    <mergeCell ref="B60:M60"/>
    <mergeCell ref="S60:T60"/>
    <mergeCell ref="B57:M57"/>
    <mergeCell ref="S57:T57"/>
    <mergeCell ref="B46:M46"/>
    <mergeCell ref="S46:T46"/>
    <mergeCell ref="B55:M55"/>
    <mergeCell ref="S55:T55"/>
    <mergeCell ref="B56:M56"/>
    <mergeCell ref="S56:T56"/>
    <mergeCell ref="B53:M53"/>
    <mergeCell ref="S53:T53"/>
    <mergeCell ref="B54:M54"/>
    <mergeCell ref="S54:T54"/>
    <mergeCell ref="B51:M51"/>
    <mergeCell ref="S51:T51"/>
    <mergeCell ref="B40:M40"/>
    <mergeCell ref="S40:T40"/>
    <mergeCell ref="B49:M49"/>
    <mergeCell ref="S49:T49"/>
    <mergeCell ref="B50:M50"/>
    <mergeCell ref="S50:T50"/>
    <mergeCell ref="B47:M47"/>
    <mergeCell ref="S47:T47"/>
    <mergeCell ref="B48:M48"/>
    <mergeCell ref="S48:T48"/>
    <mergeCell ref="B45:M45"/>
    <mergeCell ref="S45:T45"/>
    <mergeCell ref="B34:M34"/>
    <mergeCell ref="S34:T34"/>
    <mergeCell ref="B43:M43"/>
    <mergeCell ref="S43:T43"/>
    <mergeCell ref="B44:M44"/>
    <mergeCell ref="S44:T44"/>
    <mergeCell ref="B41:M41"/>
    <mergeCell ref="S41:T41"/>
    <mergeCell ref="B42:M42"/>
    <mergeCell ref="S42:T42"/>
    <mergeCell ref="B39:M39"/>
    <mergeCell ref="S39:T39"/>
    <mergeCell ref="S28:T28"/>
    <mergeCell ref="B37:M37"/>
    <mergeCell ref="S37:T37"/>
    <mergeCell ref="B38:M38"/>
    <mergeCell ref="S38:T38"/>
    <mergeCell ref="B35:M35"/>
    <mergeCell ref="S35:T35"/>
    <mergeCell ref="B36:M36"/>
    <mergeCell ref="S36:T36"/>
    <mergeCell ref="B33:M33"/>
    <mergeCell ref="S33:T33"/>
    <mergeCell ref="B31:M31"/>
    <mergeCell ref="S31:T31"/>
    <mergeCell ref="B32:M32"/>
    <mergeCell ref="S32:T32"/>
    <mergeCell ref="B29:M29"/>
    <mergeCell ref="S29:T29"/>
    <mergeCell ref="B30:M30"/>
    <mergeCell ref="S30:T30"/>
    <mergeCell ref="B28:M28"/>
    <mergeCell ref="B19:M19"/>
    <mergeCell ref="S19:T19"/>
    <mergeCell ref="B20:M20"/>
    <mergeCell ref="S20:T20"/>
    <mergeCell ref="B18:M18"/>
    <mergeCell ref="S18:T18"/>
    <mergeCell ref="B27:M27"/>
    <mergeCell ref="S27:T27"/>
    <mergeCell ref="B25:M25"/>
    <mergeCell ref="S25:T25"/>
    <mergeCell ref="B26:M26"/>
    <mergeCell ref="S26:T26"/>
    <mergeCell ref="B23:M23"/>
    <mergeCell ref="S23:T23"/>
    <mergeCell ref="B24:M24"/>
    <mergeCell ref="S24:T24"/>
    <mergeCell ref="B21:M21"/>
    <mergeCell ref="S21:T21"/>
    <mergeCell ref="B22:M22"/>
    <mergeCell ref="S22:T22"/>
    <mergeCell ref="X278:AD278"/>
    <mergeCell ref="B279:M279"/>
    <mergeCell ref="S279:T279"/>
    <mergeCell ref="X279:AD279"/>
    <mergeCell ref="B280:M280"/>
    <mergeCell ref="S280:T280"/>
    <mergeCell ref="X280:AD280"/>
    <mergeCell ref="B281:M281"/>
    <mergeCell ref="S281:T281"/>
    <mergeCell ref="X281:AD281"/>
    <mergeCell ref="B282:M282"/>
    <mergeCell ref="S282:T282"/>
    <mergeCell ref="X282:AD282"/>
    <mergeCell ref="B283:M283"/>
    <mergeCell ref="S283:T283"/>
    <mergeCell ref="X283:AD283"/>
    <mergeCell ref="B290:M290"/>
    <mergeCell ref="S290:T290"/>
    <mergeCell ref="X290:AD290"/>
    <mergeCell ref="X633:AD633"/>
    <mergeCell ref="B634:M634"/>
    <mergeCell ref="S634:T634"/>
    <mergeCell ref="X634:AD634"/>
    <mergeCell ref="B635:M635"/>
    <mergeCell ref="S635:T635"/>
    <mergeCell ref="X635:AD635"/>
    <mergeCell ref="B636:M636"/>
    <mergeCell ref="S636:T636"/>
    <mergeCell ref="X636:AD636"/>
    <mergeCell ref="X291:AD291"/>
    <mergeCell ref="B292:M292"/>
    <mergeCell ref="S292:T292"/>
    <mergeCell ref="X292:AD292"/>
    <mergeCell ref="B293:M293"/>
    <mergeCell ref="S293:T293"/>
    <mergeCell ref="X293:AD293"/>
    <mergeCell ref="B294:M294"/>
    <mergeCell ref="S294:T294"/>
    <mergeCell ref="X294:AD294"/>
    <mergeCell ref="B295:M295"/>
    <mergeCell ref="S295:T295"/>
    <mergeCell ref="X295:AD295"/>
    <mergeCell ref="B329:M329"/>
    <mergeCell ref="S329:T329"/>
    <mergeCell ref="X329:AD329"/>
    <mergeCell ref="B430:M430"/>
    <mergeCell ref="S430:T430"/>
    <mergeCell ref="X430:AD430"/>
    <mergeCell ref="B298:M298"/>
    <mergeCell ref="S298:T298"/>
    <mergeCell ref="B307:M307"/>
  </mergeCells>
  <pageMargins left="0.39370078740157499" right="0.39370078740157499" top="0.999999984981507" bottom="0.999999984981507" header="0.499999992490753" footer="0.499999992490753"/>
  <pageSetup paperSize="9" scale="83" fitToHeight="0" orientation="portrait" r:id="rId1"/>
  <headerFooter alignWithMargins="0">
    <oddHeader>&amp;CСтраница &amp;P из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412"/>
  <sheetViews>
    <sheetView showGridLines="0" tabSelected="1" topLeftCell="G23" zoomScaleNormal="100" workbookViewId="0">
      <selection activeCell="Q38" sqref="Q38"/>
    </sheetView>
  </sheetViews>
  <sheetFormatPr defaultColWidth="9.140625" defaultRowHeight="12.75" x14ac:dyDescent="0.2"/>
  <cols>
    <col min="1" max="1" width="1.7109375" style="61" customWidth="1"/>
    <col min="2" max="5" width="0" style="61" hidden="1" customWidth="1"/>
    <col min="6" max="6" width="44" style="61" customWidth="1"/>
    <col min="7" max="7" width="9.5703125" style="61" customWidth="1"/>
    <col min="8" max="10" width="5.7109375" style="61" customWidth="1"/>
    <col min="11" max="12" width="0" style="61" hidden="1" customWidth="1"/>
    <col min="13" max="13" width="12.140625" style="61" customWidth="1"/>
    <col min="14" max="14" width="9.140625" style="61" customWidth="1"/>
    <col min="15" max="15" width="12" style="61" customWidth="1"/>
    <col min="16" max="248" width="9.140625" style="61" customWidth="1"/>
    <col min="249" max="16384" width="9.140625" style="61"/>
  </cols>
  <sheetData>
    <row r="1" spans="1:15" s="56" customFormat="1" ht="12.75" customHeight="1" x14ac:dyDescent="0.2">
      <c r="A1" s="53"/>
      <c r="B1" s="53"/>
      <c r="C1" s="53"/>
      <c r="D1" s="55"/>
      <c r="E1" s="55"/>
      <c r="F1" s="67"/>
      <c r="G1" s="248"/>
      <c r="H1" s="67"/>
      <c r="I1" s="67"/>
      <c r="J1" s="248"/>
      <c r="K1" s="67"/>
      <c r="L1" s="248" t="s">
        <v>306</v>
      </c>
      <c r="M1" s="363" t="s">
        <v>163</v>
      </c>
      <c r="N1" s="363"/>
      <c r="O1" s="363"/>
    </row>
    <row r="2" spans="1:15" s="56" customFormat="1" ht="12.75" customHeight="1" x14ac:dyDescent="0.2">
      <c r="A2" s="57"/>
      <c r="B2" s="58"/>
      <c r="C2" s="58"/>
      <c r="D2" s="55"/>
      <c r="E2" s="55"/>
      <c r="F2" s="67"/>
      <c r="G2" s="378" t="s">
        <v>128</v>
      </c>
      <c r="H2" s="378"/>
      <c r="I2" s="378"/>
      <c r="J2" s="378"/>
      <c r="K2" s="378"/>
      <c r="L2" s="378"/>
      <c r="M2" s="378"/>
      <c r="N2" s="378"/>
      <c r="O2" s="378"/>
    </row>
    <row r="3" spans="1:15" s="56" customFormat="1" ht="14.25" customHeight="1" x14ac:dyDescent="0.2">
      <c r="A3" s="59"/>
      <c r="B3" s="59"/>
      <c r="C3" s="59"/>
      <c r="D3" s="59"/>
      <c r="E3" s="59"/>
      <c r="F3" s="378" t="s">
        <v>168</v>
      </c>
      <c r="G3" s="378"/>
      <c r="H3" s="378"/>
      <c r="I3" s="378"/>
      <c r="J3" s="378"/>
      <c r="K3" s="378"/>
      <c r="L3" s="378"/>
      <c r="M3" s="378"/>
      <c r="N3" s="378"/>
      <c r="O3" s="378"/>
    </row>
    <row r="4" spans="1:15" s="56" customFormat="1" ht="12.75" customHeight="1" x14ac:dyDescent="0.2">
      <c r="A4" s="59"/>
      <c r="B4" s="59"/>
      <c r="C4" s="59"/>
      <c r="D4" s="59"/>
      <c r="E4" s="59"/>
      <c r="F4" s="378" t="s">
        <v>513</v>
      </c>
      <c r="G4" s="378"/>
      <c r="H4" s="378"/>
      <c r="I4" s="378"/>
      <c r="J4" s="378"/>
      <c r="K4" s="378"/>
      <c r="L4" s="378"/>
      <c r="M4" s="378"/>
      <c r="N4" s="378"/>
      <c r="O4" s="378"/>
    </row>
    <row r="5" spans="1:15" s="56" customFormat="1" ht="13.5" customHeight="1" x14ac:dyDescent="0.2">
      <c r="A5" s="59"/>
      <c r="B5" s="59"/>
      <c r="C5" s="59"/>
      <c r="D5" s="59"/>
      <c r="E5" s="59"/>
      <c r="F5" s="372" t="s">
        <v>515</v>
      </c>
      <c r="G5" s="372"/>
      <c r="H5" s="372"/>
      <c r="I5" s="372"/>
      <c r="J5" s="372"/>
      <c r="K5" s="372"/>
      <c r="L5" s="372"/>
      <c r="M5" s="372"/>
      <c r="N5" s="372"/>
      <c r="O5" s="372"/>
    </row>
    <row r="6" spans="1:15" ht="12.75" customHeight="1" x14ac:dyDescent="0.2">
      <c r="A6" s="68"/>
      <c r="B6" s="68"/>
      <c r="C6" s="68"/>
      <c r="D6" s="68"/>
      <c r="E6" s="68"/>
      <c r="F6" s="128"/>
      <c r="G6" s="128"/>
      <c r="H6" s="128"/>
      <c r="I6" s="128"/>
      <c r="J6" s="128"/>
      <c r="K6" s="128"/>
      <c r="L6" s="128"/>
      <c r="M6" s="128"/>
      <c r="N6" s="68"/>
      <c r="O6" s="68"/>
    </row>
    <row r="7" spans="1:15" ht="12.75" customHeight="1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</row>
    <row r="8" spans="1:15" ht="12.75" customHeight="1" x14ac:dyDescent="0.2">
      <c r="A8" s="373" t="s">
        <v>510</v>
      </c>
      <c r="B8" s="373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</row>
    <row r="9" spans="1:15" ht="14.25" customHeight="1" x14ac:dyDescent="0.2">
      <c r="A9" s="373" t="s">
        <v>511</v>
      </c>
      <c r="B9" s="373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</row>
    <row r="10" spans="1:15" ht="12.75" customHeight="1" x14ac:dyDescent="0.2">
      <c r="A10" s="373" t="s">
        <v>512</v>
      </c>
      <c r="B10" s="373"/>
      <c r="C10" s="373"/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</row>
    <row r="11" spans="1:15" ht="12.75" customHeight="1" x14ac:dyDescent="0.2">
      <c r="A11" s="373" t="s">
        <v>635</v>
      </c>
      <c r="B11" s="373"/>
      <c r="C11" s="373"/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</row>
    <row r="12" spans="1:15" ht="12.75" customHeight="1" x14ac:dyDescent="0.2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8"/>
      <c r="O12" s="68"/>
    </row>
    <row r="13" spans="1:15" ht="12.75" customHeight="1" x14ac:dyDescent="0.2">
      <c r="A13" s="112" t="s">
        <v>307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8"/>
      <c r="O13" s="68"/>
    </row>
    <row r="14" spans="1:15" ht="12.75" customHeight="1" x14ac:dyDescent="0.2">
      <c r="A14" s="112" t="s">
        <v>308</v>
      </c>
      <c r="B14" s="69"/>
      <c r="C14" s="69"/>
      <c r="D14" s="69"/>
      <c r="E14" s="69"/>
      <c r="F14" s="112"/>
      <c r="G14" s="69"/>
      <c r="H14" s="69"/>
      <c r="I14" s="69"/>
      <c r="J14" s="69"/>
      <c r="K14" s="69"/>
      <c r="L14" s="69"/>
      <c r="M14" s="69"/>
      <c r="N14" s="68"/>
      <c r="O14" s="68"/>
    </row>
    <row r="15" spans="1:15" ht="8.25" customHeight="1" x14ac:dyDescent="0.2">
      <c r="A15" s="69"/>
      <c r="B15" s="69"/>
      <c r="C15" s="69"/>
      <c r="D15" s="69"/>
      <c r="E15" s="69"/>
      <c r="F15" s="113"/>
      <c r="G15" s="69"/>
      <c r="H15" s="69"/>
      <c r="I15" s="69"/>
      <c r="J15" s="69"/>
      <c r="K15" s="69"/>
      <c r="L15" s="69"/>
      <c r="M15" s="69"/>
      <c r="N15" s="68"/>
      <c r="O15" s="68"/>
    </row>
    <row r="16" spans="1:15" ht="6.75" customHeight="1" thickBot="1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8"/>
      <c r="O16" s="68"/>
    </row>
    <row r="17" spans="1:16" ht="12.75" customHeight="1" thickBot="1" x14ac:dyDescent="0.25">
      <c r="A17" s="69"/>
      <c r="B17" s="69"/>
      <c r="C17" s="69"/>
      <c r="D17" s="69"/>
      <c r="E17" s="69"/>
      <c r="F17" s="88"/>
      <c r="G17" s="89"/>
      <c r="H17" s="90"/>
      <c r="I17" s="89"/>
      <c r="J17" s="90"/>
      <c r="K17" s="106"/>
      <c r="L17" s="119"/>
      <c r="M17" s="152"/>
      <c r="N17" s="238"/>
      <c r="O17" s="238"/>
    </row>
    <row r="18" spans="1:16" ht="66" customHeight="1" thickBot="1" x14ac:dyDescent="0.25">
      <c r="A18" s="70"/>
      <c r="B18" s="72"/>
      <c r="C18" s="72"/>
      <c r="D18" s="72" t="s">
        <v>309</v>
      </c>
      <c r="E18" s="72" t="s">
        <v>310</v>
      </c>
      <c r="F18" s="91" t="s">
        <v>0</v>
      </c>
      <c r="G18" s="92" t="s">
        <v>3</v>
      </c>
      <c r="H18" s="74" t="s">
        <v>4</v>
      </c>
      <c r="I18" s="92" t="s">
        <v>1</v>
      </c>
      <c r="J18" s="92" t="s">
        <v>2</v>
      </c>
      <c r="K18" s="93" t="s">
        <v>311</v>
      </c>
      <c r="L18" s="121"/>
      <c r="M18" s="92" t="s">
        <v>525</v>
      </c>
      <c r="N18" s="236" t="s">
        <v>655</v>
      </c>
      <c r="O18" s="236" t="s">
        <v>656</v>
      </c>
    </row>
    <row r="19" spans="1:16" ht="12.75" customHeight="1" x14ac:dyDescent="0.2">
      <c r="A19" s="70"/>
      <c r="B19" s="76"/>
      <c r="C19" s="76"/>
      <c r="D19" s="76"/>
      <c r="E19" s="77"/>
      <c r="F19" s="94">
        <v>1</v>
      </c>
      <c r="G19" s="95">
        <v>2</v>
      </c>
      <c r="H19" s="95">
        <v>3</v>
      </c>
      <c r="I19" s="95">
        <v>4</v>
      </c>
      <c r="J19" s="95">
        <v>5</v>
      </c>
      <c r="K19" s="80">
        <v>7</v>
      </c>
      <c r="L19" s="80"/>
      <c r="M19" s="80">
        <v>8</v>
      </c>
      <c r="N19" s="264">
        <v>9</v>
      </c>
      <c r="O19" s="264">
        <v>10</v>
      </c>
    </row>
    <row r="20" spans="1:16" ht="12" customHeight="1" thickBot="1" x14ac:dyDescent="0.25">
      <c r="A20" s="62"/>
      <c r="B20" s="97"/>
      <c r="C20" s="98"/>
      <c r="D20" s="99"/>
      <c r="E20" s="100"/>
      <c r="F20" s="87" t="s">
        <v>127</v>
      </c>
      <c r="G20" s="102"/>
      <c r="H20" s="103"/>
      <c r="I20" s="101"/>
      <c r="J20" s="169"/>
      <c r="K20" s="104"/>
      <c r="L20" s="104"/>
      <c r="M20" s="129">
        <f>+M21+M121+M127+M151+M184+M200+M205+M304+M372+M378+M388+M393+M398+M403+M408</f>
        <v>588688.22528999997</v>
      </c>
      <c r="N20" s="265">
        <f>+N21+N121+N127+N151+N184+N200+N205+N304+N372+N378+N388+N393+N398+N403+N408</f>
        <v>141207.77606</v>
      </c>
      <c r="O20" s="246">
        <f>N20/M20*100</f>
        <v>23.986852461748857</v>
      </c>
      <c r="P20" s="61">
        <v>588636.22548000002</v>
      </c>
    </row>
    <row r="21" spans="1:16" ht="21.75" customHeight="1" x14ac:dyDescent="0.2">
      <c r="A21" s="62"/>
      <c r="B21" s="379" t="str">
        <f>+'11+'!B108:M108</f>
        <v>Муниципальная программа "Социальная поддержка граждан в Овюрском кожууне"</v>
      </c>
      <c r="C21" s="379"/>
      <c r="D21" s="379"/>
      <c r="E21" s="379"/>
      <c r="F21" s="380"/>
      <c r="G21" s="64" t="str">
        <f>+'11+'!Q108</f>
        <v>0100000000</v>
      </c>
      <c r="H21" s="65">
        <f>+'11+'!R108</f>
        <v>0</v>
      </c>
      <c r="I21" s="168">
        <f>+'11+'!O108</f>
        <v>10</v>
      </c>
      <c r="J21" s="251">
        <f>+'11+'!P108</f>
        <v>3</v>
      </c>
      <c r="K21" s="370"/>
      <c r="L21" s="371"/>
      <c r="M21" s="66">
        <f>+'11+'!U105</f>
        <v>143838.60829</v>
      </c>
      <c r="N21" s="66">
        <f>+'11+'!V105</f>
        <v>33110.376369999998</v>
      </c>
      <c r="O21" s="246">
        <f t="shared" ref="O21:O84" si="0">N21/M21*100</f>
        <v>23.019116191144288</v>
      </c>
      <c r="P21" s="244">
        <f>P20-M20</f>
        <v>-51.99980999995023</v>
      </c>
    </row>
    <row r="22" spans="1:16" ht="21.75" customHeight="1" x14ac:dyDescent="0.2">
      <c r="A22" s="62"/>
      <c r="B22" s="379" t="str">
        <f>+'11+'!B109:M109</f>
        <v>подпрограмма "Развитие мер социальной поддержки отдельным категориям граждан"</v>
      </c>
      <c r="C22" s="379"/>
      <c r="D22" s="379"/>
      <c r="E22" s="379"/>
      <c r="F22" s="380"/>
      <c r="G22" s="64" t="str">
        <f>+'11+'!Q109</f>
        <v>0110000000</v>
      </c>
      <c r="H22" s="65">
        <f>+'11+'!R109</f>
        <v>0</v>
      </c>
      <c r="I22" s="251">
        <f>+'11+'!O109</f>
        <v>10</v>
      </c>
      <c r="J22" s="251">
        <f>+'11+'!P109</f>
        <v>3</v>
      </c>
      <c r="K22" s="370"/>
      <c r="L22" s="371"/>
      <c r="M22" s="66">
        <f>+'11+'!U109</f>
        <v>4630.1000000000004</v>
      </c>
      <c r="N22" s="66">
        <f>+'11+'!V109</f>
        <v>1037.05728</v>
      </c>
      <c r="O22" s="246">
        <f t="shared" si="0"/>
        <v>22.398161594781968</v>
      </c>
    </row>
    <row r="23" spans="1:16" ht="21.75" customHeight="1" x14ac:dyDescent="0.2">
      <c r="A23" s="62"/>
      <c r="B23" s="379" t="str">
        <f>+'11+'!B110:M110</f>
        <v>Обеспечение мер социальной поддержки ветеранов труда и тружеников тыла</v>
      </c>
      <c r="C23" s="379"/>
      <c r="D23" s="379"/>
      <c r="E23" s="379"/>
      <c r="F23" s="380"/>
      <c r="G23" s="64" t="str">
        <f>+'11+'!Q110</f>
        <v>0110176060</v>
      </c>
      <c r="H23" s="65">
        <f>+'11+'!R110</f>
        <v>0</v>
      </c>
      <c r="I23" s="251">
        <f>+'11+'!O110</f>
        <v>10</v>
      </c>
      <c r="J23" s="251">
        <f>+'11+'!P110</f>
        <v>3</v>
      </c>
      <c r="K23" s="370"/>
      <c r="L23" s="371"/>
      <c r="M23" s="66">
        <f>+'11+'!U110</f>
        <v>4630.1000000000004</v>
      </c>
      <c r="N23" s="66">
        <f>+'11+'!V110</f>
        <v>1037.05728</v>
      </c>
      <c r="O23" s="246">
        <f t="shared" si="0"/>
        <v>22.398161594781968</v>
      </c>
    </row>
    <row r="24" spans="1:16" ht="21.75" customHeight="1" x14ac:dyDescent="0.2">
      <c r="A24" s="62"/>
      <c r="B24" s="379" t="str">
        <f>+'11+'!B111:M111</f>
        <v>Закупка товаров, работ и услуг для обеспечения государственных (муниципальных) нужд</v>
      </c>
      <c r="C24" s="379"/>
      <c r="D24" s="379"/>
      <c r="E24" s="379"/>
      <c r="F24" s="380"/>
      <c r="G24" s="64" t="str">
        <f>+'11+'!Q111</f>
        <v>0110176060</v>
      </c>
      <c r="H24" s="65" t="str">
        <f>+'11+'!R111</f>
        <v>200</v>
      </c>
      <c r="I24" s="251">
        <f>+'11+'!O111</f>
        <v>10</v>
      </c>
      <c r="J24" s="251">
        <f>+'11+'!P111</f>
        <v>3</v>
      </c>
      <c r="K24" s="370"/>
      <c r="L24" s="371"/>
      <c r="M24" s="66">
        <f>+'11+'!U111</f>
        <v>38.9</v>
      </c>
      <c r="N24" s="66">
        <f>+'11+'!V111</f>
        <v>0.38528000000000001</v>
      </c>
      <c r="O24" s="246">
        <f t="shared" si="0"/>
        <v>0.99043701799485862</v>
      </c>
    </row>
    <row r="25" spans="1:16" ht="21.75" customHeight="1" x14ac:dyDescent="0.2">
      <c r="A25" s="62"/>
      <c r="B25" s="379" t="str">
        <f>+'11+'!B112:M112</f>
        <v>Иные закупки товаров, работ и услуг для обеспечения государственных (муниципальных) нужд</v>
      </c>
      <c r="C25" s="379"/>
      <c r="D25" s="379"/>
      <c r="E25" s="379"/>
      <c r="F25" s="380"/>
      <c r="G25" s="64" t="str">
        <f>+'11+'!Q112</f>
        <v>0110176060</v>
      </c>
      <c r="H25" s="65" t="str">
        <f>+'11+'!R112</f>
        <v>240</v>
      </c>
      <c r="I25" s="251">
        <f>+'11+'!O112</f>
        <v>10</v>
      </c>
      <c r="J25" s="251">
        <f>+'11+'!P112</f>
        <v>3</v>
      </c>
      <c r="K25" s="370"/>
      <c r="L25" s="371"/>
      <c r="M25" s="66">
        <f>+'11+'!U112</f>
        <v>38.9</v>
      </c>
      <c r="N25" s="66">
        <f>+'11+'!V112</f>
        <v>0.38528000000000001</v>
      </c>
      <c r="O25" s="246">
        <f t="shared" si="0"/>
        <v>0.99043701799485862</v>
      </c>
    </row>
    <row r="26" spans="1:16" ht="21.75" customHeight="1" x14ac:dyDescent="0.2">
      <c r="A26" s="62"/>
      <c r="B26" s="379" t="str">
        <f>+'11+'!B113:M113</f>
        <v>Прочая закупка товаров, работ и услуг</v>
      </c>
      <c r="C26" s="379"/>
      <c r="D26" s="379"/>
      <c r="E26" s="379"/>
      <c r="F26" s="380"/>
      <c r="G26" s="64" t="str">
        <f>+'11+'!Q113</f>
        <v>0110176060</v>
      </c>
      <c r="H26" s="65" t="str">
        <f>+'11+'!R113</f>
        <v>244</v>
      </c>
      <c r="I26" s="251">
        <f>+'11+'!O113</f>
        <v>10</v>
      </c>
      <c r="J26" s="251">
        <f>+'11+'!P113</f>
        <v>3</v>
      </c>
      <c r="K26" s="370"/>
      <c r="L26" s="371"/>
      <c r="M26" s="66">
        <f>+'11+'!U113</f>
        <v>38.9</v>
      </c>
      <c r="N26" s="66">
        <f>+'11+'!V113</f>
        <v>0.38528000000000001</v>
      </c>
      <c r="O26" s="246">
        <f t="shared" si="0"/>
        <v>0.99043701799485862</v>
      </c>
    </row>
    <row r="27" spans="1:16" ht="12.75" customHeight="1" x14ac:dyDescent="0.2">
      <c r="A27" s="62"/>
      <c r="B27" s="379" t="str">
        <f>+'11+'!B114:M114</f>
        <v>Социальное обеспечение и иные выплаты населению</v>
      </c>
      <c r="C27" s="379"/>
      <c r="D27" s="379"/>
      <c r="E27" s="379"/>
      <c r="F27" s="380"/>
      <c r="G27" s="64" t="str">
        <f>+'11+'!Q114</f>
        <v>0110176060</v>
      </c>
      <c r="H27" s="65" t="str">
        <f>+'11+'!R114</f>
        <v>300</v>
      </c>
      <c r="I27" s="251">
        <f>+'11+'!O114</f>
        <v>10</v>
      </c>
      <c r="J27" s="251">
        <f>+'11+'!P114</f>
        <v>3</v>
      </c>
      <c r="K27" s="370"/>
      <c r="L27" s="371"/>
      <c r="M27" s="66">
        <f>+'11+'!U114</f>
        <v>4591.2</v>
      </c>
      <c r="N27" s="66">
        <f>+'11+'!V114</f>
        <v>1036.672</v>
      </c>
      <c r="O27" s="246">
        <f t="shared" si="0"/>
        <v>22.579543474472906</v>
      </c>
    </row>
    <row r="28" spans="1:16" ht="12.75" customHeight="1" x14ac:dyDescent="0.2">
      <c r="A28" s="62"/>
      <c r="B28" s="379" t="str">
        <f>+'11+'!B115:M115</f>
        <v>Публичные нормативные социальные выплаты гражданам</v>
      </c>
      <c r="C28" s="379"/>
      <c r="D28" s="379"/>
      <c r="E28" s="379"/>
      <c r="F28" s="380"/>
      <c r="G28" s="64" t="str">
        <f>+'11+'!Q115</f>
        <v>0110176060</v>
      </c>
      <c r="H28" s="65" t="str">
        <f>+'11+'!R115</f>
        <v>310</v>
      </c>
      <c r="I28" s="251">
        <f>+'11+'!O115</f>
        <v>10</v>
      </c>
      <c r="J28" s="251">
        <f>+'11+'!P115</f>
        <v>3</v>
      </c>
      <c r="K28" s="370"/>
      <c r="L28" s="371"/>
      <c r="M28" s="66">
        <f>+'11+'!U115</f>
        <v>4591.2</v>
      </c>
      <c r="N28" s="66">
        <f>+'11+'!V115</f>
        <v>1036.672</v>
      </c>
      <c r="O28" s="246">
        <f t="shared" si="0"/>
        <v>22.579543474472906</v>
      </c>
    </row>
    <row r="29" spans="1:16" ht="21.75" customHeight="1" x14ac:dyDescent="0.2">
      <c r="A29" s="62"/>
      <c r="B29" s="379" t="str">
        <f>+'11+'!B116:M116</f>
        <v>Пособия, компенсации, меры социальной поддержки по публичным нормативным обязательствам</v>
      </c>
      <c r="C29" s="379"/>
      <c r="D29" s="379"/>
      <c r="E29" s="379"/>
      <c r="F29" s="380"/>
      <c r="G29" s="64" t="str">
        <f>+'11+'!Q116</f>
        <v>0110176060</v>
      </c>
      <c r="H29" s="65" t="str">
        <f>+'11+'!R116</f>
        <v>313</v>
      </c>
      <c r="I29" s="251">
        <f>+'11+'!O116</f>
        <v>10</v>
      </c>
      <c r="J29" s="251">
        <f>+'11+'!P116</f>
        <v>3</v>
      </c>
      <c r="K29" s="370"/>
      <c r="L29" s="371"/>
      <c r="M29" s="66">
        <f>+'11+'!U116</f>
        <v>4591.2</v>
      </c>
      <c r="N29" s="66">
        <f>+'11+'!V116</f>
        <v>1036.672</v>
      </c>
      <c r="O29" s="246">
        <f t="shared" si="0"/>
        <v>22.579543474472906</v>
      </c>
    </row>
    <row r="30" spans="1:16" ht="32.25" customHeight="1" x14ac:dyDescent="0.2">
      <c r="A30" s="62"/>
      <c r="B30" s="379" t="str">
        <f>+'11+'!B117:M117</f>
        <v>Муниципальная программа "Социальная поддержка граждан в Овюрском кожууне"</v>
      </c>
      <c r="C30" s="379"/>
      <c r="D30" s="379"/>
      <c r="E30" s="379"/>
      <c r="F30" s="380"/>
      <c r="G30" s="64" t="str">
        <f>+'11+'!Q117</f>
        <v>0100000000</v>
      </c>
      <c r="H30" s="65">
        <f>+'11+'!R117</f>
        <v>0</v>
      </c>
      <c r="I30" s="251">
        <f>+'11+'!O117</f>
        <v>10</v>
      </c>
      <c r="J30" s="251">
        <f>+'11+'!P117</f>
        <v>3</v>
      </c>
      <c r="K30" s="370"/>
      <c r="L30" s="371"/>
      <c r="M30" s="66">
        <f>+'11+'!U117</f>
        <v>74.5</v>
      </c>
      <c r="N30" s="66">
        <f>+'11+'!V117</f>
        <v>0</v>
      </c>
      <c r="O30" s="246">
        <f t="shared" si="0"/>
        <v>0</v>
      </c>
    </row>
    <row r="31" spans="1:16" ht="21.75" customHeight="1" x14ac:dyDescent="0.2">
      <c r="A31" s="62"/>
      <c r="B31" s="379" t="str">
        <f>+'11+'!B118:M118</f>
        <v>подпрограмма "Развитие мер социальной поддержки отдельным категориям граждан"</v>
      </c>
      <c r="C31" s="379"/>
      <c r="D31" s="379"/>
      <c r="E31" s="379"/>
      <c r="F31" s="380"/>
      <c r="G31" s="64" t="str">
        <f>+'11+'!Q118</f>
        <v>0110000000</v>
      </c>
      <c r="H31" s="65">
        <f>+'11+'!R118</f>
        <v>0</v>
      </c>
      <c r="I31" s="251">
        <f>+'11+'!O118</f>
        <v>10</v>
      </c>
      <c r="J31" s="251">
        <f>+'11+'!P118</f>
        <v>3</v>
      </c>
      <c r="K31" s="370"/>
      <c r="L31" s="371"/>
      <c r="M31" s="66">
        <f>+'11+'!U118</f>
        <v>74.5</v>
      </c>
      <c r="N31" s="66">
        <f>+'11+'!V118</f>
        <v>0</v>
      </c>
      <c r="O31" s="246">
        <f t="shared" si="0"/>
        <v>0</v>
      </c>
    </row>
    <row r="32" spans="1:16" ht="21.75" customHeight="1" x14ac:dyDescent="0.2">
      <c r="A32" s="62"/>
      <c r="B32" s="379" t="str">
        <f>+'11+'!B119:M119</f>
        <v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v>
      </c>
      <c r="C32" s="379"/>
      <c r="D32" s="379"/>
      <c r="E32" s="379"/>
      <c r="F32" s="380"/>
      <c r="G32" s="64" t="str">
        <f>+'11+'!Q119</f>
        <v>0110376110</v>
      </c>
      <c r="H32" s="65">
        <f>+'11+'!R119</f>
        <v>0</v>
      </c>
      <c r="I32" s="251">
        <f>+'11+'!O119</f>
        <v>10</v>
      </c>
      <c r="J32" s="251">
        <f>+'11+'!P119</f>
        <v>3</v>
      </c>
      <c r="K32" s="370"/>
      <c r="L32" s="371"/>
      <c r="M32" s="66">
        <f>+'11+'!U119</f>
        <v>74.5</v>
      </c>
      <c r="N32" s="66">
        <f>+'11+'!V119</f>
        <v>0</v>
      </c>
      <c r="O32" s="246">
        <f t="shared" si="0"/>
        <v>0</v>
      </c>
    </row>
    <row r="33" spans="1:15" ht="21.75" customHeight="1" x14ac:dyDescent="0.2">
      <c r="A33" s="62"/>
      <c r="B33" s="379" t="str">
        <f>+'11+'!B120:M120</f>
        <v>Социальное обеспечение и иные выплаты населению</v>
      </c>
      <c r="C33" s="379"/>
      <c r="D33" s="379"/>
      <c r="E33" s="379"/>
      <c r="F33" s="380"/>
      <c r="G33" s="64" t="str">
        <f>+'11+'!Q120</f>
        <v>0110376110</v>
      </c>
      <c r="H33" s="65" t="str">
        <f>+'11+'!R120</f>
        <v>300</v>
      </c>
      <c r="I33" s="251">
        <f>+'11+'!O120</f>
        <v>10</v>
      </c>
      <c r="J33" s="251">
        <f>+'11+'!P120</f>
        <v>3</v>
      </c>
      <c r="K33" s="370"/>
      <c r="L33" s="371"/>
      <c r="M33" s="66">
        <f>+'11+'!U120</f>
        <v>74.5</v>
      </c>
      <c r="N33" s="66">
        <f>+'11+'!V120</f>
        <v>0</v>
      </c>
      <c r="O33" s="246">
        <f t="shared" si="0"/>
        <v>0</v>
      </c>
    </row>
    <row r="34" spans="1:15" ht="21.75" customHeight="1" x14ac:dyDescent="0.2">
      <c r="A34" s="62"/>
      <c r="B34" s="379" t="str">
        <f>+'11+'!B121:M121</f>
        <v>Публичные нормативные социальные выплаты гражданам</v>
      </c>
      <c r="C34" s="379"/>
      <c r="D34" s="379"/>
      <c r="E34" s="379"/>
      <c r="F34" s="380"/>
      <c r="G34" s="64" t="str">
        <f>+'11+'!Q121</f>
        <v>0110376110</v>
      </c>
      <c r="H34" s="65" t="str">
        <f>+'11+'!R121</f>
        <v>310</v>
      </c>
      <c r="I34" s="251">
        <f>+'11+'!O121</f>
        <v>10</v>
      </c>
      <c r="J34" s="251">
        <f>+'11+'!P121</f>
        <v>3</v>
      </c>
      <c r="K34" s="370"/>
      <c r="L34" s="371"/>
      <c r="M34" s="66">
        <f>+'11+'!U121</f>
        <v>74.5</v>
      </c>
      <c r="N34" s="66">
        <f>+'11+'!V121</f>
        <v>0</v>
      </c>
      <c r="O34" s="246">
        <f t="shared" si="0"/>
        <v>0</v>
      </c>
    </row>
    <row r="35" spans="1:15" ht="21.75" customHeight="1" x14ac:dyDescent="0.2">
      <c r="A35" s="62"/>
      <c r="B35" s="379" t="str">
        <f>+'11+'!B122:M122</f>
        <v>Пособия, компенсации, меры социальной поддержки по публичным нормативным обязательствам</v>
      </c>
      <c r="C35" s="379"/>
      <c r="D35" s="379"/>
      <c r="E35" s="379"/>
      <c r="F35" s="380"/>
      <c r="G35" s="64" t="str">
        <f>+'11+'!Q122</f>
        <v>0110376110</v>
      </c>
      <c r="H35" s="65" t="str">
        <f>+'11+'!R122</f>
        <v>313</v>
      </c>
      <c r="I35" s="251">
        <f>+'11+'!O122</f>
        <v>10</v>
      </c>
      <c r="J35" s="251">
        <f>+'11+'!P122</f>
        <v>3</v>
      </c>
      <c r="K35" s="370"/>
      <c r="L35" s="371"/>
      <c r="M35" s="66">
        <f>+'11+'!U122</f>
        <v>74.5</v>
      </c>
      <c r="N35" s="66">
        <f>+'11+'!V122</f>
        <v>0</v>
      </c>
      <c r="O35" s="246">
        <f t="shared" si="0"/>
        <v>0</v>
      </c>
    </row>
    <row r="36" spans="1:15" ht="21.75" customHeight="1" x14ac:dyDescent="0.2">
      <c r="A36" s="62"/>
      <c r="B36" s="379" t="str">
        <f>+'11+'!B123:M123</f>
        <v>Муниципальная программа "Социальная поддержка граждан в Овюрском кожууне"</v>
      </c>
      <c r="C36" s="379"/>
      <c r="D36" s="379"/>
      <c r="E36" s="379"/>
      <c r="F36" s="380"/>
      <c r="G36" s="64" t="str">
        <f>+'11+'!Q123</f>
        <v>0100000000</v>
      </c>
      <c r="H36" s="65">
        <f>+'11+'!R123</f>
        <v>0</v>
      </c>
      <c r="I36" s="251">
        <f>+'11+'!O123</f>
        <v>10</v>
      </c>
      <c r="J36" s="251">
        <f>+'11+'!P123</f>
        <v>3</v>
      </c>
      <c r="K36" s="370"/>
      <c r="L36" s="371"/>
      <c r="M36" s="66">
        <f>+'11+'!U123</f>
        <v>116.5</v>
      </c>
      <c r="N36" s="66">
        <f>+'11+'!V123</f>
        <v>8.7333800000000004</v>
      </c>
      <c r="O36" s="246">
        <f t="shared" si="0"/>
        <v>7.4964635193133056</v>
      </c>
    </row>
    <row r="37" spans="1:15" ht="21.75" customHeight="1" x14ac:dyDescent="0.2">
      <c r="A37" s="62"/>
      <c r="B37" s="379" t="str">
        <f>+'11+'!B124:M124</f>
        <v>подпрограмма "Развитие мер социальной поддержки отдельным категориям граждан"</v>
      </c>
      <c r="C37" s="379"/>
      <c r="D37" s="379"/>
      <c r="E37" s="379"/>
      <c r="F37" s="380"/>
      <c r="G37" s="64" t="str">
        <f>+'11+'!Q124</f>
        <v>0110000000</v>
      </c>
      <c r="H37" s="65">
        <f>+'11+'!R124</f>
        <v>0</v>
      </c>
      <c r="I37" s="251">
        <f>+'11+'!O124</f>
        <v>10</v>
      </c>
      <c r="J37" s="251">
        <f>+'11+'!P124</f>
        <v>3</v>
      </c>
      <c r="K37" s="370"/>
      <c r="L37" s="371"/>
      <c r="M37" s="66">
        <f>+'11+'!U124</f>
        <v>116.5</v>
      </c>
      <c r="N37" s="66">
        <f>+'11+'!V124</f>
        <v>8.7333800000000004</v>
      </c>
      <c r="O37" s="246">
        <f t="shared" si="0"/>
        <v>7.4964635193133056</v>
      </c>
    </row>
    <row r="38" spans="1:15" ht="21.75" customHeight="1" x14ac:dyDescent="0.2">
      <c r="A38" s="62"/>
      <c r="B38" s="379" t="str">
        <f>+'11+'!B125:M125</f>
        <v>Федеральный Закон от 12 января 1996 года № 8-ФЗ  "О погребении и похоронном деле"</v>
      </c>
      <c r="C38" s="379"/>
      <c r="D38" s="379"/>
      <c r="E38" s="379"/>
      <c r="F38" s="380"/>
      <c r="G38" s="64" t="str">
        <f>+'11+'!Q125</f>
        <v>0110476120</v>
      </c>
      <c r="H38" s="65">
        <f>+'11+'!R125</f>
        <v>0</v>
      </c>
      <c r="I38" s="251">
        <f>+'11+'!O125</f>
        <v>10</v>
      </c>
      <c r="J38" s="251">
        <f>+'11+'!P125</f>
        <v>3</v>
      </c>
      <c r="K38" s="370"/>
      <c r="L38" s="371"/>
      <c r="M38" s="66">
        <f>+'11+'!U125</f>
        <v>116.5</v>
      </c>
      <c r="N38" s="66">
        <f>+'11+'!V125</f>
        <v>8.7333800000000004</v>
      </c>
      <c r="O38" s="246">
        <f t="shared" si="0"/>
        <v>7.4964635193133056</v>
      </c>
    </row>
    <row r="39" spans="1:15" ht="21.75" customHeight="1" x14ac:dyDescent="0.2">
      <c r="A39" s="62"/>
      <c r="B39" s="379" t="str">
        <f>+'11+'!B126:M126</f>
        <v>Социальное обеспечение и иные выплаты населению</v>
      </c>
      <c r="C39" s="379"/>
      <c r="D39" s="379"/>
      <c r="E39" s="379"/>
      <c r="F39" s="380"/>
      <c r="G39" s="64" t="str">
        <f>+'11+'!Q126</f>
        <v>0110476120</v>
      </c>
      <c r="H39" s="65" t="str">
        <f>+'11+'!R126</f>
        <v>300</v>
      </c>
      <c r="I39" s="251">
        <f>+'11+'!O126</f>
        <v>10</v>
      </c>
      <c r="J39" s="251">
        <f>+'11+'!P126</f>
        <v>3</v>
      </c>
      <c r="K39" s="370"/>
      <c r="L39" s="371"/>
      <c r="M39" s="66">
        <f>+'11+'!U126</f>
        <v>116.5</v>
      </c>
      <c r="N39" s="66">
        <f>+'11+'!V126</f>
        <v>8.7333800000000004</v>
      </c>
      <c r="O39" s="246">
        <f t="shared" si="0"/>
        <v>7.4964635193133056</v>
      </c>
    </row>
    <row r="40" spans="1:15" ht="21.75" customHeight="1" x14ac:dyDescent="0.2">
      <c r="A40" s="62"/>
      <c r="B40" s="379" t="str">
        <f>+'11+'!B127:M127</f>
        <v>Публичные нормативные социальные выплаты гражданам</v>
      </c>
      <c r="C40" s="379"/>
      <c r="D40" s="379"/>
      <c r="E40" s="379"/>
      <c r="F40" s="380"/>
      <c r="G40" s="64" t="str">
        <f>+'11+'!Q127</f>
        <v>0110476120</v>
      </c>
      <c r="H40" s="65" t="str">
        <f>+'11+'!R127</f>
        <v>310</v>
      </c>
      <c r="I40" s="251">
        <f>+'11+'!O127</f>
        <v>10</v>
      </c>
      <c r="J40" s="251">
        <f>+'11+'!P127</f>
        <v>3</v>
      </c>
      <c r="K40" s="370"/>
      <c r="L40" s="371"/>
      <c r="M40" s="66">
        <f>+'11+'!U127</f>
        <v>116.5</v>
      </c>
      <c r="N40" s="66">
        <f>+'11+'!V127</f>
        <v>8.7333800000000004</v>
      </c>
      <c r="O40" s="246">
        <f t="shared" si="0"/>
        <v>7.4964635193133056</v>
      </c>
    </row>
    <row r="41" spans="1:15" ht="21.75" customHeight="1" x14ac:dyDescent="0.2">
      <c r="A41" s="62"/>
      <c r="B41" s="379" t="str">
        <f>+'11+'!B128:M128</f>
        <v>Пособия, компенсации, меры социальной поддержки по публичным нормативным обязательствам</v>
      </c>
      <c r="C41" s="379"/>
      <c r="D41" s="379"/>
      <c r="E41" s="379"/>
      <c r="F41" s="380"/>
      <c r="G41" s="64" t="str">
        <f>+'11+'!Q128</f>
        <v>0110476120</v>
      </c>
      <c r="H41" s="65" t="str">
        <f>+'11+'!R128</f>
        <v>313</v>
      </c>
      <c r="I41" s="251">
        <f>+'11+'!O128</f>
        <v>10</v>
      </c>
      <c r="J41" s="251">
        <f>+'11+'!P128</f>
        <v>3</v>
      </c>
      <c r="K41" s="370"/>
      <c r="L41" s="371"/>
      <c r="M41" s="66">
        <f>+'11+'!U128</f>
        <v>116.5</v>
      </c>
      <c r="N41" s="66">
        <f>+'11+'!V128</f>
        <v>8.7333800000000004</v>
      </c>
      <c r="O41" s="246">
        <f t="shared" si="0"/>
        <v>7.4964635193133056</v>
      </c>
    </row>
    <row r="42" spans="1:15" ht="21.75" customHeight="1" x14ac:dyDescent="0.2">
      <c r="A42" s="62"/>
      <c r="B42" s="379" t="str">
        <f>+'11+'!B129:M129</f>
        <v>Муниципальная программа "Социальная поддержка граждан в Овюрском кожууне"</v>
      </c>
      <c r="C42" s="379"/>
      <c r="D42" s="379"/>
      <c r="E42" s="379"/>
      <c r="F42" s="380"/>
      <c r="G42" s="64" t="str">
        <f>+'11+'!Q129</f>
        <v>0100000000</v>
      </c>
      <c r="H42" s="65">
        <f>+'11+'!R129</f>
        <v>0</v>
      </c>
      <c r="I42" s="251">
        <f>+'11+'!O129</f>
        <v>10</v>
      </c>
      <c r="J42" s="251">
        <f>+'11+'!P129</f>
        <v>3</v>
      </c>
      <c r="K42" s="370"/>
      <c r="L42" s="371"/>
      <c r="M42" s="66">
        <f>+'11+'!U129</f>
        <v>290</v>
      </c>
      <c r="N42" s="66">
        <f>+'11+'!V129</f>
        <v>22</v>
      </c>
      <c r="O42" s="246">
        <f t="shared" si="0"/>
        <v>7.5862068965517242</v>
      </c>
    </row>
    <row r="43" spans="1:15" ht="21.75" customHeight="1" x14ac:dyDescent="0.2">
      <c r="A43" s="62"/>
      <c r="B43" s="379" t="str">
        <f>+'11+'!B130:M130</f>
        <v>подпрограмма "Развитие мер социальной поддержки отдельным категориям граждан"</v>
      </c>
      <c r="C43" s="379"/>
      <c r="D43" s="379"/>
      <c r="E43" s="379"/>
      <c r="F43" s="380"/>
      <c r="G43" s="64" t="str">
        <f>+'11+'!Q130</f>
        <v>0110000000</v>
      </c>
      <c r="H43" s="65">
        <f>+'11+'!R130</f>
        <v>0</v>
      </c>
      <c r="I43" s="251">
        <f>+'11+'!O130</f>
        <v>10</v>
      </c>
      <c r="J43" s="251">
        <f>+'11+'!P130</f>
        <v>3</v>
      </c>
      <c r="K43" s="370"/>
      <c r="L43" s="371"/>
      <c r="M43" s="66">
        <f>+'11+'!U130</f>
        <v>290</v>
      </c>
      <c r="N43" s="66">
        <f>+'11+'!V130</f>
        <v>22</v>
      </c>
      <c r="O43" s="246">
        <f t="shared" si="0"/>
        <v>7.5862068965517242</v>
      </c>
    </row>
    <row r="44" spans="1:15" ht="21.75" customHeight="1" x14ac:dyDescent="0.2">
      <c r="A44" s="62"/>
      <c r="B44" s="379" t="str">
        <f>+'11+'!B131:M131</f>
        <v>Создание условий для реализации муниципальной программы</v>
      </c>
      <c r="C44" s="379"/>
      <c r="D44" s="379"/>
      <c r="E44" s="379"/>
      <c r="F44" s="380"/>
      <c r="G44" s="64" t="str">
        <f>+'11+'!Q131</f>
        <v>0110607020</v>
      </c>
      <c r="H44" s="65">
        <f>+'11+'!R131</f>
        <v>0</v>
      </c>
      <c r="I44" s="251">
        <f>+'11+'!O131</f>
        <v>10</v>
      </c>
      <c r="J44" s="251">
        <f>+'11+'!P131</f>
        <v>3</v>
      </c>
      <c r="K44" s="370"/>
      <c r="L44" s="371"/>
      <c r="M44" s="66">
        <f>+'11+'!U131</f>
        <v>290</v>
      </c>
      <c r="N44" s="66">
        <f>+'11+'!V131</f>
        <v>22</v>
      </c>
      <c r="O44" s="246">
        <f t="shared" si="0"/>
        <v>7.5862068965517242</v>
      </c>
    </row>
    <row r="45" spans="1:15" ht="21.75" customHeight="1" x14ac:dyDescent="0.2">
      <c r="A45" s="62"/>
      <c r="B45" s="379" t="str">
        <f>+'11+'!B132:M132</f>
        <v>Закупка товаров, работ и услуг для обеспечения государственных (муниципальных) нужд</v>
      </c>
      <c r="C45" s="379"/>
      <c r="D45" s="379"/>
      <c r="E45" s="379"/>
      <c r="F45" s="380"/>
      <c r="G45" s="64" t="str">
        <f>+'11+'!Q132</f>
        <v>0110607020</v>
      </c>
      <c r="H45" s="65" t="str">
        <f>+'11+'!R132</f>
        <v>200</v>
      </c>
      <c r="I45" s="251">
        <f>+'11+'!O132</f>
        <v>10</v>
      </c>
      <c r="J45" s="251">
        <f>+'11+'!P132</f>
        <v>3</v>
      </c>
      <c r="K45" s="370"/>
      <c r="L45" s="371"/>
      <c r="M45" s="66">
        <f>+'11+'!U132</f>
        <v>290</v>
      </c>
      <c r="N45" s="66">
        <f>+'11+'!V132</f>
        <v>22</v>
      </c>
      <c r="O45" s="246">
        <f t="shared" si="0"/>
        <v>7.5862068965517242</v>
      </c>
    </row>
    <row r="46" spans="1:15" ht="32.25" customHeight="1" x14ac:dyDescent="0.2">
      <c r="A46" s="62"/>
      <c r="B46" s="379" t="str">
        <f>+'11+'!B133:M133</f>
        <v>Иные закупки товаров, работ и услуг для обеспечения государственных (муниципальных) нужд</v>
      </c>
      <c r="C46" s="379"/>
      <c r="D46" s="379"/>
      <c r="E46" s="379"/>
      <c r="F46" s="380"/>
      <c r="G46" s="64" t="str">
        <f>+'11+'!Q133</f>
        <v>0110607020</v>
      </c>
      <c r="H46" s="65" t="str">
        <f>+'11+'!R133</f>
        <v>240</v>
      </c>
      <c r="I46" s="251">
        <f>+'11+'!O133</f>
        <v>10</v>
      </c>
      <c r="J46" s="251">
        <f>+'11+'!P133</f>
        <v>3</v>
      </c>
      <c r="K46" s="370"/>
      <c r="L46" s="371"/>
      <c r="M46" s="66">
        <f>+'11+'!U133</f>
        <v>290</v>
      </c>
      <c r="N46" s="66">
        <f>+'11+'!V133</f>
        <v>22</v>
      </c>
      <c r="O46" s="246">
        <f t="shared" si="0"/>
        <v>7.5862068965517242</v>
      </c>
    </row>
    <row r="47" spans="1:15" ht="32.25" customHeight="1" x14ac:dyDescent="0.2">
      <c r="A47" s="62"/>
      <c r="B47" s="379" t="str">
        <f>+'11+'!B134:M134</f>
        <v>Прочая закупка товаров, работ и услуг</v>
      </c>
      <c r="C47" s="379"/>
      <c r="D47" s="379"/>
      <c r="E47" s="379"/>
      <c r="F47" s="380"/>
      <c r="G47" s="64" t="str">
        <f>+'11+'!Q134</f>
        <v>0110607020</v>
      </c>
      <c r="H47" s="65" t="str">
        <f>+'11+'!R134</f>
        <v>244</v>
      </c>
      <c r="I47" s="251">
        <f>+'11+'!O134</f>
        <v>10</v>
      </c>
      <c r="J47" s="251">
        <f>+'11+'!P134</f>
        <v>3</v>
      </c>
      <c r="K47" s="370"/>
      <c r="L47" s="371"/>
      <c r="M47" s="66">
        <f>+'11+'!U134</f>
        <v>290</v>
      </c>
      <c r="N47" s="66">
        <f>+'11+'!V134</f>
        <v>22</v>
      </c>
      <c r="O47" s="246">
        <f t="shared" si="0"/>
        <v>7.5862068965517242</v>
      </c>
    </row>
    <row r="48" spans="1:15" ht="32.25" customHeight="1" x14ac:dyDescent="0.2">
      <c r="A48" s="62"/>
      <c r="B48" s="379" t="str">
        <f>+'11+'!B135:M135</f>
        <v>Муниципальная программа "Социальная поддержка граждан в Овюрском кожууне"</v>
      </c>
      <c r="C48" s="379"/>
      <c r="D48" s="379"/>
      <c r="E48" s="379"/>
      <c r="F48" s="380"/>
      <c r="G48" s="64" t="str">
        <f>+'11+'!Q135</f>
        <v>0100000000</v>
      </c>
      <c r="H48" s="65">
        <f>+'11+'!R135</f>
        <v>0</v>
      </c>
      <c r="I48" s="251">
        <f>+'11+'!O135</f>
        <v>10</v>
      </c>
      <c r="J48" s="251">
        <f>+'11+'!P135</f>
        <v>3</v>
      </c>
      <c r="K48" s="370"/>
      <c r="L48" s="371"/>
      <c r="M48" s="66">
        <f>+'11+'!U135</f>
        <v>5047</v>
      </c>
      <c r="N48" s="66">
        <f>+'11+'!V135</f>
        <v>1125.8630000000001</v>
      </c>
      <c r="O48" s="246">
        <f t="shared" si="0"/>
        <v>22.307568852783831</v>
      </c>
    </row>
    <row r="49" spans="1:15" ht="32.25" customHeight="1" x14ac:dyDescent="0.2">
      <c r="A49" s="62"/>
      <c r="B49" s="379" t="str">
        <f>+'11+'!B136:M136</f>
        <v>подпрограмма "Социальная поддержка семьи и детей"</v>
      </c>
      <c r="C49" s="379"/>
      <c r="D49" s="379"/>
      <c r="E49" s="379"/>
      <c r="F49" s="380"/>
      <c r="G49" s="64" t="str">
        <f>+'11+'!Q136</f>
        <v>0120000000</v>
      </c>
      <c r="H49" s="65">
        <f>+'11+'!R136</f>
        <v>0</v>
      </c>
      <c r="I49" s="251">
        <f>+'11+'!O136</f>
        <v>10</v>
      </c>
      <c r="J49" s="251">
        <f>+'11+'!P136</f>
        <v>3</v>
      </c>
      <c r="K49" s="370"/>
      <c r="L49" s="371"/>
      <c r="M49" s="66">
        <f>+'11+'!U136</f>
        <v>5047</v>
      </c>
      <c r="N49" s="66">
        <f>+'11+'!V136</f>
        <v>1125.8630000000001</v>
      </c>
      <c r="O49" s="246">
        <f t="shared" si="0"/>
        <v>22.307568852783831</v>
      </c>
    </row>
    <row r="50" spans="1:15" ht="32.25" customHeight="1" x14ac:dyDescent="0.2">
      <c r="A50" s="62"/>
      <c r="B50" s="379" t="str">
        <f>+'11+'!B137:M137</f>
        <v>Выплата ежемесячного пособия на ребенка</v>
      </c>
      <c r="C50" s="379"/>
      <c r="D50" s="379"/>
      <c r="E50" s="379"/>
      <c r="F50" s="380"/>
      <c r="G50" s="64" t="str">
        <f>+'11+'!Q137</f>
        <v>0120176070</v>
      </c>
      <c r="H50" s="65">
        <f>+'11+'!R137</f>
        <v>0</v>
      </c>
      <c r="I50" s="251">
        <f>+'11+'!O137</f>
        <v>10</v>
      </c>
      <c r="J50" s="251">
        <f>+'11+'!P137</f>
        <v>3</v>
      </c>
      <c r="K50" s="370"/>
      <c r="L50" s="371"/>
      <c r="M50" s="66">
        <f>+'11+'!U137</f>
        <v>5047</v>
      </c>
      <c r="N50" s="66">
        <f>+'11+'!V137</f>
        <v>1125.8630000000001</v>
      </c>
      <c r="O50" s="246">
        <f t="shared" si="0"/>
        <v>22.307568852783831</v>
      </c>
    </row>
    <row r="51" spans="1:15" ht="32.25" customHeight="1" x14ac:dyDescent="0.2">
      <c r="A51" s="62"/>
      <c r="B51" s="379" t="str">
        <f>+'11+'!B138:M138</f>
        <v>Закупка товаров, работ и услуг для обеспечения государственных (муниципальных) нужд</v>
      </c>
      <c r="C51" s="379"/>
      <c r="D51" s="379"/>
      <c r="E51" s="379"/>
      <c r="F51" s="380"/>
      <c r="G51" s="64" t="str">
        <f>+'11+'!Q138</f>
        <v>0120176070</v>
      </c>
      <c r="H51" s="65" t="str">
        <f>+'11+'!R138</f>
        <v>200</v>
      </c>
      <c r="I51" s="251">
        <f>+'11+'!O138</f>
        <v>10</v>
      </c>
      <c r="J51" s="251">
        <f>+'11+'!P138</f>
        <v>3</v>
      </c>
      <c r="K51" s="370"/>
      <c r="L51" s="371"/>
      <c r="M51" s="66">
        <f>+'11+'!U138</f>
        <v>3.8</v>
      </c>
      <c r="N51" s="66">
        <f>+'11+'!V138</f>
        <v>0</v>
      </c>
      <c r="O51" s="246">
        <f t="shared" si="0"/>
        <v>0</v>
      </c>
    </row>
    <row r="52" spans="1:15" ht="21.75" customHeight="1" x14ac:dyDescent="0.2">
      <c r="A52" s="62"/>
      <c r="B52" s="379" t="str">
        <f>+'11+'!B139:M139</f>
        <v>Иные закупки товаров, работ и услуг для обеспечения государственных (муниципальных) нужд</v>
      </c>
      <c r="C52" s="379"/>
      <c r="D52" s="379"/>
      <c r="E52" s="379"/>
      <c r="F52" s="380"/>
      <c r="G52" s="64" t="str">
        <f>+'11+'!Q139</f>
        <v>0120176070</v>
      </c>
      <c r="H52" s="65" t="str">
        <f>+'11+'!R139</f>
        <v>240</v>
      </c>
      <c r="I52" s="251">
        <f>+'11+'!O139</f>
        <v>10</v>
      </c>
      <c r="J52" s="251">
        <f>+'11+'!P139</f>
        <v>3</v>
      </c>
      <c r="K52" s="370"/>
      <c r="L52" s="371"/>
      <c r="M52" s="66">
        <f>+'11+'!U139</f>
        <v>3.8</v>
      </c>
      <c r="N52" s="66">
        <f>+'11+'!V139</f>
        <v>0</v>
      </c>
      <c r="O52" s="246">
        <f t="shared" si="0"/>
        <v>0</v>
      </c>
    </row>
    <row r="53" spans="1:15" ht="12.75" customHeight="1" x14ac:dyDescent="0.2">
      <c r="A53" s="62"/>
      <c r="B53" s="379" t="str">
        <f>+'11+'!B140:M140</f>
        <v>Прочая закупка товаров, работ и услуг</v>
      </c>
      <c r="C53" s="379"/>
      <c r="D53" s="379"/>
      <c r="E53" s="379"/>
      <c r="F53" s="380"/>
      <c r="G53" s="64" t="str">
        <f>+'11+'!Q140</f>
        <v>0120176070</v>
      </c>
      <c r="H53" s="65" t="str">
        <f>+'11+'!R140</f>
        <v>244</v>
      </c>
      <c r="I53" s="251">
        <f>+'11+'!O140</f>
        <v>10</v>
      </c>
      <c r="J53" s="251">
        <f>+'11+'!P140</f>
        <v>3</v>
      </c>
      <c r="K53" s="370"/>
      <c r="L53" s="371"/>
      <c r="M53" s="66">
        <f>+'11+'!U140</f>
        <v>3.8</v>
      </c>
      <c r="N53" s="66">
        <f>+'11+'!V140</f>
        <v>0</v>
      </c>
      <c r="O53" s="246">
        <f t="shared" si="0"/>
        <v>0</v>
      </c>
    </row>
    <row r="54" spans="1:15" ht="32.25" customHeight="1" x14ac:dyDescent="0.2">
      <c r="A54" s="62"/>
      <c r="B54" s="379" t="str">
        <f>+'11+'!B141:M141</f>
        <v>Социальное обеспечение и иные выплаты населению</v>
      </c>
      <c r="C54" s="379"/>
      <c r="D54" s="379"/>
      <c r="E54" s="379"/>
      <c r="F54" s="380"/>
      <c r="G54" s="64" t="str">
        <f>+'11+'!Q141</f>
        <v>0120176070</v>
      </c>
      <c r="H54" s="65" t="str">
        <f>+'11+'!R141</f>
        <v>300</v>
      </c>
      <c r="I54" s="251">
        <f>+'11+'!O141</f>
        <v>10</v>
      </c>
      <c r="J54" s="251">
        <f>+'11+'!P141</f>
        <v>3</v>
      </c>
      <c r="K54" s="370"/>
      <c r="L54" s="371"/>
      <c r="M54" s="66">
        <f>+'11+'!U141</f>
        <v>5043.2</v>
      </c>
      <c r="N54" s="66">
        <f>+'11+'!V141</f>
        <v>1125.8630000000001</v>
      </c>
      <c r="O54" s="246">
        <f t="shared" si="0"/>
        <v>22.324377379441625</v>
      </c>
    </row>
    <row r="55" spans="1:15" ht="32.25" customHeight="1" x14ac:dyDescent="0.2">
      <c r="A55" s="62"/>
      <c r="B55" s="379" t="str">
        <f>+'11+'!B142:M142</f>
        <v>Публичные нормативные социальные выплаты гражданам</v>
      </c>
      <c r="C55" s="379"/>
      <c r="D55" s="379"/>
      <c r="E55" s="379"/>
      <c r="F55" s="380"/>
      <c r="G55" s="64" t="str">
        <f>+'11+'!Q142</f>
        <v>0120176070</v>
      </c>
      <c r="H55" s="65" t="str">
        <f>+'11+'!R142</f>
        <v>310</v>
      </c>
      <c r="I55" s="251">
        <f>+'11+'!O142</f>
        <v>10</v>
      </c>
      <c r="J55" s="251">
        <f>+'11+'!P142</f>
        <v>3</v>
      </c>
      <c r="K55" s="370"/>
      <c r="L55" s="371"/>
      <c r="M55" s="66">
        <f>+'11+'!U142</f>
        <v>5043.2</v>
      </c>
      <c r="N55" s="66">
        <f>+'11+'!V142</f>
        <v>1125.8630000000001</v>
      </c>
      <c r="O55" s="246">
        <f t="shared" si="0"/>
        <v>22.324377379441625</v>
      </c>
    </row>
    <row r="56" spans="1:15" ht="32.25" customHeight="1" x14ac:dyDescent="0.2">
      <c r="A56" s="62"/>
      <c r="B56" s="379" t="str">
        <f>+'11+'!B143:M143</f>
        <v>Пособия, компенсации, меры социальной поддержки по публичным нормативным обязательствам</v>
      </c>
      <c r="C56" s="379"/>
      <c r="D56" s="379"/>
      <c r="E56" s="379"/>
      <c r="F56" s="380"/>
      <c r="G56" s="64" t="str">
        <f>+'11+'!Q143</f>
        <v>0120176070</v>
      </c>
      <c r="H56" s="65" t="str">
        <f>+'11+'!R143</f>
        <v>313</v>
      </c>
      <c r="I56" s="251">
        <f>+'11+'!O143</f>
        <v>10</v>
      </c>
      <c r="J56" s="251">
        <f>+'11+'!P143</f>
        <v>3</v>
      </c>
      <c r="K56" s="370"/>
      <c r="L56" s="371"/>
      <c r="M56" s="66">
        <f>+'11+'!U143</f>
        <v>5043.2</v>
      </c>
      <c r="N56" s="66">
        <f>+'11+'!V143</f>
        <v>1125.8630000000001</v>
      </c>
      <c r="O56" s="246">
        <f t="shared" si="0"/>
        <v>22.324377379441625</v>
      </c>
    </row>
    <row r="57" spans="1:15" ht="32.25" customHeight="1" x14ac:dyDescent="0.2">
      <c r="A57" s="62"/>
      <c r="B57" s="379" t="str">
        <f>+'11+'!B144:M144</f>
        <v>Муниципальная программа "Социальная поддержка граждан в Овюрском кожууне"</v>
      </c>
      <c r="C57" s="379"/>
      <c r="D57" s="379"/>
      <c r="E57" s="379"/>
      <c r="F57" s="380"/>
      <c r="G57" s="64" t="str">
        <f>+'11+'!Q144</f>
        <v>0100000000</v>
      </c>
      <c r="H57" s="65">
        <f>+'11+'!R144</f>
        <v>0</v>
      </c>
      <c r="I57" s="251">
        <f>+'11+'!O144</f>
        <v>10</v>
      </c>
      <c r="J57" s="251">
        <f>+'11+'!P144</f>
        <v>3</v>
      </c>
      <c r="K57" s="370"/>
      <c r="L57" s="371"/>
      <c r="M57" s="66">
        <f>+'11+'!U144</f>
        <v>4073</v>
      </c>
      <c r="N57" s="66">
        <f>+'11+'!V144</f>
        <v>1411.74452</v>
      </c>
      <c r="O57" s="246">
        <f t="shared" si="0"/>
        <v>34.661048858335377</v>
      </c>
    </row>
    <row r="58" spans="1:15" ht="32.25" customHeight="1" x14ac:dyDescent="0.2">
      <c r="A58" s="62"/>
      <c r="B58" s="379" t="str">
        <f>+'11+'!B145:M145</f>
        <v>подпрограмма "Обеспечение социальной поддержки граждан на оплату жилого помещения и коммунальных услуг"</v>
      </c>
      <c r="C58" s="379"/>
      <c r="D58" s="379"/>
      <c r="E58" s="379"/>
      <c r="F58" s="380"/>
      <c r="G58" s="64" t="str">
        <f>+'11+'!Q145</f>
        <v>0130000000</v>
      </c>
      <c r="H58" s="65">
        <f>+'11+'!R145</f>
        <v>0</v>
      </c>
      <c r="I58" s="251">
        <f>+'11+'!O145</f>
        <v>10</v>
      </c>
      <c r="J58" s="251">
        <f>+'11+'!P145</f>
        <v>3</v>
      </c>
      <c r="K58" s="370"/>
      <c r="L58" s="371"/>
      <c r="M58" s="66">
        <f>+'11+'!U145</f>
        <v>4073</v>
      </c>
      <c r="N58" s="66">
        <f>+'11+'!V145</f>
        <v>1411.74452</v>
      </c>
      <c r="O58" s="246">
        <f t="shared" si="0"/>
        <v>34.661048858335377</v>
      </c>
    </row>
    <row r="59" spans="1:15" ht="21.75" customHeight="1" x14ac:dyDescent="0.2">
      <c r="A59" s="62"/>
      <c r="B59" s="379" t="str">
        <f>+'11+'!B146:M146</f>
        <v>Субвенции на оплату жилищно-коммунальных услуг отдельным категориям граждан</v>
      </c>
      <c r="C59" s="379"/>
      <c r="D59" s="379"/>
      <c r="E59" s="379"/>
      <c r="F59" s="380"/>
      <c r="G59" s="64" t="str">
        <f>+'11+'!Q146</f>
        <v>0130152500</v>
      </c>
      <c r="H59" s="65">
        <f>+'11+'!R146</f>
        <v>0</v>
      </c>
      <c r="I59" s="251">
        <f>+'11+'!O146</f>
        <v>10</v>
      </c>
      <c r="J59" s="251">
        <f>+'11+'!P146</f>
        <v>3</v>
      </c>
      <c r="K59" s="370"/>
      <c r="L59" s="371"/>
      <c r="M59" s="66">
        <f>+'11+'!U146</f>
        <v>4073</v>
      </c>
      <c r="N59" s="66">
        <f>+'11+'!V146</f>
        <v>1411.74452</v>
      </c>
      <c r="O59" s="246">
        <f t="shared" si="0"/>
        <v>34.661048858335377</v>
      </c>
    </row>
    <row r="60" spans="1:15" ht="12.75" customHeight="1" x14ac:dyDescent="0.2">
      <c r="A60" s="62"/>
      <c r="B60" s="379" t="str">
        <f>+'11+'!B147:M147</f>
        <v>Закупка товаров, работ и услуг для обеспечения государственных (муниципальных) нужд</v>
      </c>
      <c r="C60" s="379"/>
      <c r="D60" s="379"/>
      <c r="E60" s="379"/>
      <c r="F60" s="380"/>
      <c r="G60" s="64" t="str">
        <f>+'11+'!Q147</f>
        <v>0130152500</v>
      </c>
      <c r="H60" s="65" t="str">
        <f>+'11+'!R147</f>
        <v>200</v>
      </c>
      <c r="I60" s="251">
        <f>+'11+'!O147</f>
        <v>10</v>
      </c>
      <c r="J60" s="251">
        <f>+'11+'!P147</f>
        <v>3</v>
      </c>
      <c r="K60" s="370"/>
      <c r="L60" s="371"/>
      <c r="M60" s="66">
        <f>+'11+'!U147</f>
        <v>15.2</v>
      </c>
      <c r="N60" s="66">
        <f>+'11+'!V147</f>
        <v>4.5199999999999997E-3</v>
      </c>
      <c r="O60" s="246">
        <f t="shared" si="0"/>
        <v>2.9736842105263155E-2</v>
      </c>
    </row>
    <row r="61" spans="1:15" ht="12.75" customHeight="1" x14ac:dyDescent="0.2">
      <c r="A61" s="62"/>
      <c r="B61" s="379" t="str">
        <f>+'11+'!B148:M148</f>
        <v>Иные закупки товаров, работ и услуг для обеспечения государственных (муниципальных) нужд</v>
      </c>
      <c r="C61" s="379"/>
      <c r="D61" s="379"/>
      <c r="E61" s="379"/>
      <c r="F61" s="380"/>
      <c r="G61" s="64" t="str">
        <f>+'11+'!Q148</f>
        <v>0130152500</v>
      </c>
      <c r="H61" s="65" t="str">
        <f>+'11+'!R148</f>
        <v>240</v>
      </c>
      <c r="I61" s="251">
        <f>+'11+'!O148</f>
        <v>10</v>
      </c>
      <c r="J61" s="251">
        <f>+'11+'!P148</f>
        <v>3</v>
      </c>
      <c r="K61" s="370"/>
      <c r="L61" s="371"/>
      <c r="M61" s="66">
        <f>+'11+'!U148</f>
        <v>15.2</v>
      </c>
      <c r="N61" s="66">
        <f>+'11+'!V148</f>
        <v>4.5199999999999997E-3</v>
      </c>
      <c r="O61" s="246">
        <f t="shared" si="0"/>
        <v>2.9736842105263155E-2</v>
      </c>
    </row>
    <row r="62" spans="1:15" ht="12.75" customHeight="1" x14ac:dyDescent="0.2">
      <c r="A62" s="62"/>
      <c r="B62" s="379" t="str">
        <f>+'11+'!B149:M149</f>
        <v>Прочая закупка товаров, работ и услуг</v>
      </c>
      <c r="C62" s="379"/>
      <c r="D62" s="379"/>
      <c r="E62" s="379"/>
      <c r="F62" s="380"/>
      <c r="G62" s="64" t="str">
        <f>+'11+'!Q149</f>
        <v>0130152500</v>
      </c>
      <c r="H62" s="65" t="str">
        <f>+'11+'!R149</f>
        <v>244</v>
      </c>
      <c r="I62" s="251">
        <f>+'11+'!O149</f>
        <v>10</v>
      </c>
      <c r="J62" s="251">
        <f>+'11+'!P149</f>
        <v>3</v>
      </c>
      <c r="K62" s="370"/>
      <c r="L62" s="371"/>
      <c r="M62" s="66">
        <f>+'11+'!U149</f>
        <v>15.2</v>
      </c>
      <c r="N62" s="66">
        <f>+'11+'!V149</f>
        <v>4.5199999999999997E-3</v>
      </c>
      <c r="O62" s="246">
        <f t="shared" si="0"/>
        <v>2.9736842105263155E-2</v>
      </c>
    </row>
    <row r="63" spans="1:15" ht="12.75" customHeight="1" x14ac:dyDescent="0.2">
      <c r="A63" s="62"/>
      <c r="B63" s="379" t="str">
        <f>+'11+'!B150:M150</f>
        <v>Социальное обеспечение и иные выплаты населению</v>
      </c>
      <c r="C63" s="379"/>
      <c r="D63" s="379"/>
      <c r="E63" s="379"/>
      <c r="F63" s="380"/>
      <c r="G63" s="64" t="str">
        <f>+'11+'!Q150</f>
        <v>0130152500</v>
      </c>
      <c r="H63" s="65" t="str">
        <f>+'11+'!R150</f>
        <v>300</v>
      </c>
      <c r="I63" s="251">
        <f>+'11+'!O150</f>
        <v>10</v>
      </c>
      <c r="J63" s="251">
        <f>+'11+'!P150</f>
        <v>3</v>
      </c>
      <c r="K63" s="370"/>
      <c r="L63" s="371"/>
      <c r="M63" s="66">
        <f>+'11+'!U150</f>
        <v>4057.8</v>
      </c>
      <c r="N63" s="66">
        <f>+'11+'!V150</f>
        <v>1411.74</v>
      </c>
      <c r="O63" s="246">
        <f t="shared" si="0"/>
        <v>34.790773325447283</v>
      </c>
    </row>
    <row r="64" spans="1:15" ht="12.75" customHeight="1" x14ac:dyDescent="0.2">
      <c r="A64" s="62"/>
      <c r="B64" s="379" t="str">
        <f>+'11+'!B151:M151</f>
        <v>Социальные выплаты гражданам, кроме публичных нормативных социальных выплат</v>
      </c>
      <c r="C64" s="379"/>
      <c r="D64" s="379"/>
      <c r="E64" s="379"/>
      <c r="F64" s="380"/>
      <c r="G64" s="64" t="str">
        <f>+'11+'!Q151</f>
        <v>0130152500</v>
      </c>
      <c r="H64" s="65" t="str">
        <f>+'11+'!R151</f>
        <v>320</v>
      </c>
      <c r="I64" s="251">
        <f>+'11+'!O151</f>
        <v>10</v>
      </c>
      <c r="J64" s="251">
        <f>+'11+'!P151</f>
        <v>3</v>
      </c>
      <c r="K64" s="370"/>
      <c r="L64" s="371"/>
      <c r="M64" s="66">
        <f>+'11+'!U151</f>
        <v>4057.8</v>
      </c>
      <c r="N64" s="66">
        <f>+'11+'!V151</f>
        <v>1411.74</v>
      </c>
      <c r="O64" s="246">
        <f t="shared" si="0"/>
        <v>34.790773325447283</v>
      </c>
    </row>
    <row r="65" spans="1:15" ht="21.75" customHeight="1" x14ac:dyDescent="0.2">
      <c r="A65" s="62"/>
      <c r="B65" s="379" t="str">
        <f>+'11+'!B152:M152</f>
        <v>Пособия, компенсации и иные социальные выплаты гражданам, кроме публичных нормативных обязательств</v>
      </c>
      <c r="C65" s="379"/>
      <c r="D65" s="379"/>
      <c r="E65" s="379"/>
      <c r="F65" s="380"/>
      <c r="G65" s="64" t="str">
        <f>+'11+'!Q152</f>
        <v>0130152500</v>
      </c>
      <c r="H65" s="65" t="str">
        <f>+'11+'!R152</f>
        <v>321</v>
      </c>
      <c r="I65" s="251">
        <f>+'11+'!O152</f>
        <v>10</v>
      </c>
      <c r="J65" s="251">
        <f>+'11+'!P152</f>
        <v>3</v>
      </c>
      <c r="K65" s="370"/>
      <c r="L65" s="371"/>
      <c r="M65" s="66">
        <f>+'11+'!U152</f>
        <v>4057.8</v>
      </c>
      <c r="N65" s="66">
        <f>+'11+'!V152</f>
        <v>1411.74</v>
      </c>
      <c r="O65" s="246">
        <f t="shared" si="0"/>
        <v>34.790773325447283</v>
      </c>
    </row>
    <row r="66" spans="1:15" ht="21.75" customHeight="1" x14ac:dyDescent="0.2">
      <c r="A66" s="62"/>
      <c r="B66" s="379" t="str">
        <f>+'11+'!B153:M153</f>
        <v>Муниципальная программа "Социальная поддержка граждан в Овюрском кожууне"</v>
      </c>
      <c r="C66" s="379"/>
      <c r="D66" s="379"/>
      <c r="E66" s="379"/>
      <c r="F66" s="380"/>
      <c r="G66" s="64" t="str">
        <f>+'11+'!Q153</f>
        <v>0100000000</v>
      </c>
      <c r="H66" s="65">
        <f>+'11+'!R153</f>
        <v>0</v>
      </c>
      <c r="I66" s="251">
        <f>+'11+'!O153</f>
        <v>10</v>
      </c>
      <c r="J66" s="251">
        <f>+'11+'!P153</f>
        <v>3</v>
      </c>
      <c r="K66" s="370"/>
      <c r="L66" s="371"/>
      <c r="M66" s="66">
        <f>+'11+'!U153</f>
        <v>1208.7</v>
      </c>
      <c r="N66" s="66">
        <f>+'11+'!V153</f>
        <v>730</v>
      </c>
      <c r="O66" s="246">
        <f t="shared" si="0"/>
        <v>60.395466203358986</v>
      </c>
    </row>
    <row r="67" spans="1:15" ht="12.75" customHeight="1" x14ac:dyDescent="0.2">
      <c r="A67" s="62"/>
      <c r="B67" s="379" t="str">
        <f>+'11+'!B154:M154</f>
        <v>подпрограмма "Обеспечение социальной поддержки граждан на оплату жилого помещения и коммунальных услуг"</v>
      </c>
      <c r="C67" s="379"/>
      <c r="D67" s="379"/>
      <c r="E67" s="379"/>
      <c r="F67" s="380"/>
      <c r="G67" s="64" t="str">
        <f>+'11+'!Q154</f>
        <v>0130000000</v>
      </c>
      <c r="H67" s="65">
        <f>+'11+'!R154</f>
        <v>0</v>
      </c>
      <c r="I67" s="251">
        <f>+'11+'!O154</f>
        <v>10</v>
      </c>
      <c r="J67" s="251">
        <f>+'11+'!P154</f>
        <v>3</v>
      </c>
      <c r="K67" s="370"/>
      <c r="L67" s="371"/>
      <c r="M67" s="66">
        <f>+'11+'!U154</f>
        <v>1208.7</v>
      </c>
      <c r="N67" s="66">
        <f>+'11+'!V154</f>
        <v>730</v>
      </c>
      <c r="O67" s="246">
        <f t="shared" si="0"/>
        <v>60.395466203358986</v>
      </c>
    </row>
    <row r="68" spans="1:15" ht="42.75" customHeight="1" x14ac:dyDescent="0.2">
      <c r="A68" s="62"/>
      <c r="B68" s="379" t="str">
        <f>+'11+'!B155:M155</f>
        <v>Предоставление гражданам субсидий на оплату жилого помещения и коммунальных услуг</v>
      </c>
      <c r="C68" s="379"/>
      <c r="D68" s="379"/>
      <c r="E68" s="379"/>
      <c r="F68" s="380"/>
      <c r="G68" s="64" t="str">
        <f>+'11+'!Q155</f>
        <v>0130276030</v>
      </c>
      <c r="H68" s="65">
        <f>+'11+'!R155</f>
        <v>0</v>
      </c>
      <c r="I68" s="251">
        <f>+'11+'!O155</f>
        <v>10</v>
      </c>
      <c r="J68" s="251">
        <f>+'11+'!P155</f>
        <v>3</v>
      </c>
      <c r="K68" s="370"/>
      <c r="L68" s="371"/>
      <c r="M68" s="66">
        <f>+'11+'!U155</f>
        <v>1208.7</v>
      </c>
      <c r="N68" s="66">
        <f>+'11+'!V155</f>
        <v>730</v>
      </c>
      <c r="O68" s="246">
        <f t="shared" si="0"/>
        <v>60.395466203358986</v>
      </c>
    </row>
    <row r="69" spans="1:15" ht="42.75" customHeight="1" x14ac:dyDescent="0.2">
      <c r="A69" s="62"/>
      <c r="B69" s="379" t="str">
        <f>+'11+'!B156:M156</f>
        <v>Закупка товаров, работ и услуг для обеспечения государственных (муниципальных) нужд</v>
      </c>
      <c r="C69" s="379"/>
      <c r="D69" s="379"/>
      <c r="E69" s="379"/>
      <c r="F69" s="380"/>
      <c r="G69" s="64" t="str">
        <f>+'11+'!Q156</f>
        <v>0130276030</v>
      </c>
      <c r="H69" s="65" t="str">
        <f>+'11+'!R156</f>
        <v>200</v>
      </c>
      <c r="I69" s="251">
        <f>+'11+'!O156</f>
        <v>10</v>
      </c>
      <c r="J69" s="251">
        <f>+'11+'!P156</f>
        <v>3</v>
      </c>
      <c r="K69" s="370"/>
      <c r="L69" s="371"/>
      <c r="M69" s="66">
        <f>+'11+'!U156</f>
        <v>15.7</v>
      </c>
      <c r="N69" s="66">
        <f>+'11+'!V156</f>
        <v>1.5167900000000001</v>
      </c>
      <c r="O69" s="246">
        <f t="shared" si="0"/>
        <v>9.6610828025477709</v>
      </c>
    </row>
    <row r="70" spans="1:15" ht="42.75" customHeight="1" x14ac:dyDescent="0.2">
      <c r="A70" s="62"/>
      <c r="B70" s="379" t="str">
        <f>+'11+'!B157:M157</f>
        <v>Иные закупки товаров, работ и услуг для обеспечения государственных (муниципальных) нужд</v>
      </c>
      <c r="C70" s="379"/>
      <c r="D70" s="379"/>
      <c r="E70" s="379"/>
      <c r="F70" s="380"/>
      <c r="G70" s="64" t="str">
        <f>+'11+'!Q157</f>
        <v>0130276030</v>
      </c>
      <c r="H70" s="65" t="str">
        <f>+'11+'!R157</f>
        <v>240</v>
      </c>
      <c r="I70" s="251">
        <f>+'11+'!O157</f>
        <v>10</v>
      </c>
      <c r="J70" s="251">
        <f>+'11+'!P157</f>
        <v>3</v>
      </c>
      <c r="K70" s="370"/>
      <c r="L70" s="371"/>
      <c r="M70" s="66">
        <f>+'11+'!U157</f>
        <v>15.7</v>
      </c>
      <c r="N70" s="66">
        <f>+'11+'!V157</f>
        <v>1.5167900000000001</v>
      </c>
      <c r="O70" s="246">
        <f t="shared" si="0"/>
        <v>9.6610828025477709</v>
      </c>
    </row>
    <row r="71" spans="1:15" ht="21.75" customHeight="1" x14ac:dyDescent="0.2">
      <c r="A71" s="62"/>
      <c r="B71" s="379" t="str">
        <f>+'11+'!B158:M158</f>
        <v>Прочая закупка товаров, работ и услуг</v>
      </c>
      <c r="C71" s="379"/>
      <c r="D71" s="379"/>
      <c r="E71" s="379"/>
      <c r="F71" s="380"/>
      <c r="G71" s="64" t="str">
        <f>+'11+'!Q158</f>
        <v>0130276030</v>
      </c>
      <c r="H71" s="65" t="str">
        <f>+'11+'!R158</f>
        <v>244</v>
      </c>
      <c r="I71" s="251">
        <f>+'11+'!O158</f>
        <v>10</v>
      </c>
      <c r="J71" s="251">
        <f>+'11+'!P158</f>
        <v>3</v>
      </c>
      <c r="K71" s="370"/>
      <c r="L71" s="371"/>
      <c r="M71" s="66">
        <f>+'11+'!U158</f>
        <v>15.7</v>
      </c>
      <c r="N71" s="66">
        <f>+'11+'!V158</f>
        <v>1.5167900000000001</v>
      </c>
      <c r="O71" s="246">
        <f t="shared" si="0"/>
        <v>9.6610828025477709</v>
      </c>
    </row>
    <row r="72" spans="1:15" ht="21.75" customHeight="1" x14ac:dyDescent="0.2">
      <c r="A72" s="62"/>
      <c r="B72" s="379" t="str">
        <f>+'11+'!B159:M159</f>
        <v>Социальное обеспечение и иные выплаты населению</v>
      </c>
      <c r="C72" s="379"/>
      <c r="D72" s="379"/>
      <c r="E72" s="379"/>
      <c r="F72" s="380"/>
      <c r="G72" s="64" t="str">
        <f>+'11+'!Q159</f>
        <v>0130276030</v>
      </c>
      <c r="H72" s="65" t="str">
        <f>+'11+'!R159</f>
        <v>300</v>
      </c>
      <c r="I72" s="251">
        <f>+'11+'!O159</f>
        <v>10</v>
      </c>
      <c r="J72" s="251">
        <f>+'11+'!P159</f>
        <v>3</v>
      </c>
      <c r="K72" s="370"/>
      <c r="L72" s="371"/>
      <c r="M72" s="66">
        <f>+'11+'!U159</f>
        <v>1193</v>
      </c>
      <c r="N72" s="66">
        <f>+'11+'!V159</f>
        <v>728.48320999999999</v>
      </c>
      <c r="O72" s="246">
        <f t="shared" si="0"/>
        <v>61.063135792120704</v>
      </c>
    </row>
    <row r="73" spans="1:15" ht="42.75" customHeight="1" x14ac:dyDescent="0.2">
      <c r="A73" s="62"/>
      <c r="B73" s="379" t="str">
        <f>+'11+'!B160:M160</f>
        <v>Социальные выплаты гражданам, кроме публичных нормативных социальных выплат</v>
      </c>
      <c r="C73" s="379"/>
      <c r="D73" s="379"/>
      <c r="E73" s="379"/>
      <c r="F73" s="380"/>
      <c r="G73" s="64" t="str">
        <f>+'11+'!Q160</f>
        <v>0130276030</v>
      </c>
      <c r="H73" s="65" t="str">
        <f>+'11+'!R160</f>
        <v>320</v>
      </c>
      <c r="I73" s="251">
        <f>+'11+'!O160</f>
        <v>10</v>
      </c>
      <c r="J73" s="251">
        <f>+'11+'!P160</f>
        <v>3</v>
      </c>
      <c r="K73" s="370"/>
      <c r="L73" s="371"/>
      <c r="M73" s="66">
        <f>+'11+'!U160</f>
        <v>1193</v>
      </c>
      <c r="N73" s="66">
        <f>+'11+'!V160</f>
        <v>728.48320999999999</v>
      </c>
      <c r="O73" s="246">
        <f t="shared" si="0"/>
        <v>61.063135792120704</v>
      </c>
    </row>
    <row r="74" spans="1:15" ht="32.25" customHeight="1" x14ac:dyDescent="0.2">
      <c r="A74" s="62"/>
      <c r="B74" s="379" t="str">
        <f>+'11+'!B161:M161</f>
        <v>Пособия, компенсации и иные социальные выплаты гражданам, кроме публичных нормативных обязательств</v>
      </c>
      <c r="C74" s="379"/>
      <c r="D74" s="379"/>
      <c r="E74" s="379"/>
      <c r="F74" s="380"/>
      <c r="G74" s="64" t="str">
        <f>+'11+'!Q161</f>
        <v>0130276030</v>
      </c>
      <c r="H74" s="65" t="str">
        <f>+'11+'!R161</f>
        <v>321</v>
      </c>
      <c r="I74" s="251">
        <f>+'11+'!O161</f>
        <v>10</v>
      </c>
      <c r="J74" s="251">
        <f>+'11+'!P161</f>
        <v>3</v>
      </c>
      <c r="K74" s="370"/>
      <c r="L74" s="371"/>
      <c r="M74" s="66">
        <f>+'11+'!U161</f>
        <v>1193</v>
      </c>
      <c r="N74" s="66">
        <f>+'11+'!V161</f>
        <v>728.48320999999999</v>
      </c>
      <c r="O74" s="246">
        <f t="shared" si="0"/>
        <v>61.063135792120704</v>
      </c>
    </row>
    <row r="75" spans="1:15" ht="12.75" customHeight="1" x14ac:dyDescent="0.2">
      <c r="A75" s="62"/>
      <c r="B75" s="379" t="str">
        <f>+'11+'!B162:M162</f>
        <v>Охрана семьи и детства</v>
      </c>
      <c r="C75" s="379"/>
      <c r="D75" s="379"/>
      <c r="E75" s="379"/>
      <c r="F75" s="380"/>
      <c r="G75" s="64">
        <f>+'11+'!Q162</f>
        <v>0</v>
      </c>
      <c r="H75" s="65">
        <f>+'11+'!R162</f>
        <v>0</v>
      </c>
      <c r="I75" s="251">
        <f>+'11+'!O162</f>
        <v>10</v>
      </c>
      <c r="J75" s="251">
        <f>+'11+'!P162</f>
        <v>4</v>
      </c>
      <c r="K75" s="370"/>
      <c r="L75" s="371"/>
      <c r="M75" s="66">
        <f>+'11+'!U162</f>
        <v>124000.49529000001</v>
      </c>
      <c r="N75" s="66">
        <f>+'11+'!V162</f>
        <v>27299.82129</v>
      </c>
      <c r="O75" s="246">
        <f t="shared" si="0"/>
        <v>22.015896973761194</v>
      </c>
    </row>
    <row r="76" spans="1:15" ht="12.75" customHeight="1" x14ac:dyDescent="0.2">
      <c r="A76" s="62"/>
      <c r="B76" s="379" t="str">
        <f>+'11+'!B163:M163</f>
        <v>Муниципальная программа "Социальная поддержка граждан в Овюрском кожууне"</v>
      </c>
      <c r="C76" s="379"/>
      <c r="D76" s="379"/>
      <c r="E76" s="379"/>
      <c r="F76" s="380"/>
      <c r="G76" s="64" t="str">
        <f>+'11+'!Q163</f>
        <v>0100000000</v>
      </c>
      <c r="H76" s="65">
        <f>+'11+'!R163</f>
        <v>0</v>
      </c>
      <c r="I76" s="251">
        <f>+'11+'!O163</f>
        <v>10</v>
      </c>
      <c r="J76" s="251">
        <f>+'11+'!P163</f>
        <v>4</v>
      </c>
      <c r="K76" s="370"/>
      <c r="L76" s="371"/>
      <c r="M76" s="66">
        <f>+'11+'!U163</f>
        <v>25252.799999999999</v>
      </c>
      <c r="N76" s="66">
        <f>+'11+'!V163</f>
        <v>5832.1428100000003</v>
      </c>
      <c r="O76" s="246">
        <f t="shared" si="0"/>
        <v>23.095034253627322</v>
      </c>
    </row>
    <row r="77" spans="1:15" ht="12.75" customHeight="1" x14ac:dyDescent="0.2">
      <c r="A77" s="62"/>
      <c r="B77" s="379" t="str">
        <f>+'11+'!B164:M164</f>
        <v>подпрограмма "Социальная поддержка семьи и детей"</v>
      </c>
      <c r="C77" s="379"/>
      <c r="D77" s="379"/>
      <c r="E77" s="379"/>
      <c r="F77" s="380"/>
      <c r="G77" s="64" t="str">
        <f>+'11+'!Q164</f>
        <v>0120000000</v>
      </c>
      <c r="H77" s="65">
        <f>+'11+'!R164</f>
        <v>0</v>
      </c>
      <c r="I77" s="251">
        <f>+'11+'!O164</f>
        <v>10</v>
      </c>
      <c r="J77" s="251">
        <f>+'11+'!P164</f>
        <v>4</v>
      </c>
      <c r="K77" s="370"/>
      <c r="L77" s="371"/>
      <c r="M77" s="66">
        <f>+'11+'!U164</f>
        <v>25252.799999999999</v>
      </c>
      <c r="N77" s="66">
        <f>+'11+'!V164</f>
        <v>5832.1428100000003</v>
      </c>
      <c r="O77" s="246">
        <f t="shared" si="0"/>
        <v>23.095034253627322</v>
      </c>
    </row>
    <row r="78" spans="1:15" ht="42.75" customHeight="1" x14ac:dyDescent="0.2">
      <c r="A78" s="62"/>
      <c r="B78" s="379" t="str">
        <f>+'11+'!B165:M165</f>
        <v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v>
      </c>
      <c r="C78" s="379"/>
      <c r="D78" s="379"/>
      <c r="E78" s="379"/>
      <c r="F78" s="380"/>
      <c r="G78" s="64" t="str">
        <f>+'11+'!Q165</f>
        <v>0120253800</v>
      </c>
      <c r="H78" s="65">
        <f>+'11+'!R165</f>
        <v>0</v>
      </c>
      <c r="I78" s="251">
        <f>+'11+'!O165</f>
        <v>10</v>
      </c>
      <c r="J78" s="251">
        <f>+'11+'!P165</f>
        <v>4</v>
      </c>
      <c r="K78" s="370"/>
      <c r="L78" s="371"/>
      <c r="M78" s="66">
        <f>+'11+'!U165</f>
        <v>25252.799999999999</v>
      </c>
      <c r="N78" s="66">
        <f>+'11+'!V165</f>
        <v>5832.1428100000003</v>
      </c>
      <c r="O78" s="246">
        <f t="shared" si="0"/>
        <v>23.095034253627322</v>
      </c>
    </row>
    <row r="79" spans="1:15" ht="42.75" customHeight="1" x14ac:dyDescent="0.2">
      <c r="A79" s="62"/>
      <c r="B79" s="379" t="str">
        <f>+'11+'!B166:M166</f>
        <v>Социальное обеспечение и иные выплаты населению</v>
      </c>
      <c r="C79" s="379"/>
      <c r="D79" s="379"/>
      <c r="E79" s="379"/>
      <c r="F79" s="380"/>
      <c r="G79" s="64" t="str">
        <f>+'11+'!Q166</f>
        <v>0120253800</v>
      </c>
      <c r="H79" s="65" t="str">
        <f>+'11+'!R166</f>
        <v>300</v>
      </c>
      <c r="I79" s="251">
        <f>+'11+'!O166</f>
        <v>10</v>
      </c>
      <c r="J79" s="251">
        <f>+'11+'!P166</f>
        <v>4</v>
      </c>
      <c r="K79" s="370"/>
      <c r="L79" s="371"/>
      <c r="M79" s="66">
        <f>+'11+'!U166</f>
        <v>25252.799999999999</v>
      </c>
      <c r="N79" s="66">
        <f>+'11+'!V166</f>
        <v>5832.1428100000003</v>
      </c>
      <c r="O79" s="246">
        <f t="shared" si="0"/>
        <v>23.095034253627322</v>
      </c>
    </row>
    <row r="80" spans="1:15" ht="42.75" customHeight="1" x14ac:dyDescent="0.2">
      <c r="A80" s="62"/>
      <c r="B80" s="379" t="str">
        <f>+'11+'!B167:M167</f>
        <v>Публичные нормативные социальные выплаты гражданам</v>
      </c>
      <c r="C80" s="379"/>
      <c r="D80" s="379"/>
      <c r="E80" s="379"/>
      <c r="F80" s="380"/>
      <c r="G80" s="64" t="str">
        <f>+'11+'!Q167</f>
        <v>0120253800</v>
      </c>
      <c r="H80" s="65" t="str">
        <f>+'11+'!R167</f>
        <v>310</v>
      </c>
      <c r="I80" s="251">
        <f>+'11+'!O167</f>
        <v>10</v>
      </c>
      <c r="J80" s="251">
        <f>+'11+'!P167</f>
        <v>4</v>
      </c>
      <c r="K80" s="370"/>
      <c r="L80" s="371"/>
      <c r="M80" s="66">
        <f>+'11+'!U167</f>
        <v>25252.799999999999</v>
      </c>
      <c r="N80" s="66">
        <f>+'11+'!V167</f>
        <v>5832.1428100000003</v>
      </c>
      <c r="O80" s="246">
        <f t="shared" si="0"/>
        <v>23.095034253627322</v>
      </c>
    </row>
    <row r="81" spans="1:15" ht="12.75" customHeight="1" x14ac:dyDescent="0.2">
      <c r="A81" s="62"/>
      <c r="B81" s="379" t="str">
        <f>+'11+'!B168:M168</f>
        <v>Пособия, компенсации, меры социальной поддержки по публичным нормативным обязательствам</v>
      </c>
      <c r="C81" s="379"/>
      <c r="D81" s="379"/>
      <c r="E81" s="379"/>
      <c r="F81" s="380"/>
      <c r="G81" s="64" t="str">
        <f>+'11+'!Q168</f>
        <v>0120253800</v>
      </c>
      <c r="H81" s="65" t="str">
        <f>+'11+'!R168</f>
        <v>313</v>
      </c>
      <c r="I81" s="251">
        <f>+'11+'!O168</f>
        <v>10</v>
      </c>
      <c r="J81" s="251">
        <f>+'11+'!P168</f>
        <v>4</v>
      </c>
      <c r="K81" s="370"/>
      <c r="L81" s="371"/>
      <c r="M81" s="66">
        <f>+'11+'!U168</f>
        <v>25252.799999999999</v>
      </c>
      <c r="N81" s="66">
        <f>+'11+'!V168</f>
        <v>5832.1428100000003</v>
      </c>
      <c r="O81" s="246">
        <f t="shared" si="0"/>
        <v>23.095034253627322</v>
      </c>
    </row>
    <row r="82" spans="1:15" ht="12.75" customHeight="1" x14ac:dyDescent="0.2">
      <c r="A82" s="62"/>
      <c r="B82" s="379" t="str">
        <f>+'11+'!B169:M169</f>
        <v>Муниципальная программа "Социальная поддержка граждан в Овюрском кожууне"</v>
      </c>
      <c r="C82" s="379"/>
      <c r="D82" s="379"/>
      <c r="E82" s="379"/>
      <c r="F82" s="380"/>
      <c r="G82" s="64" t="str">
        <f>+'11+'!Q169</f>
        <v>0100000000</v>
      </c>
      <c r="H82" s="65">
        <f>+'11+'!R169</f>
        <v>0</v>
      </c>
      <c r="I82" s="251">
        <f>+'11+'!O169</f>
        <v>10</v>
      </c>
      <c r="J82" s="251">
        <f>+'11+'!P169</f>
        <v>4</v>
      </c>
      <c r="K82" s="370"/>
      <c r="L82" s="371"/>
      <c r="M82" s="66">
        <f>+'11+'!U169</f>
        <v>62000</v>
      </c>
      <c r="N82" s="66">
        <f>+'11+'!V169</f>
        <v>12664.392</v>
      </c>
      <c r="O82" s="246">
        <f t="shared" si="0"/>
        <v>20.42643870967742</v>
      </c>
    </row>
    <row r="83" spans="1:15" ht="32.25" customHeight="1" x14ac:dyDescent="0.2">
      <c r="A83" s="62"/>
      <c r="B83" s="379" t="str">
        <f>+'11+'!B170:M170</f>
        <v>подпрограмма "Социальная поддержка семьи и детей"</v>
      </c>
      <c r="C83" s="379"/>
      <c r="D83" s="379"/>
      <c r="E83" s="379"/>
      <c r="F83" s="380"/>
      <c r="G83" s="64" t="str">
        <f>+'11+'!Q170</f>
        <v>0120000000</v>
      </c>
      <c r="H83" s="65">
        <f>+'11+'!R170</f>
        <v>0</v>
      </c>
      <c r="I83" s="251">
        <f>+'11+'!O170</f>
        <v>10</v>
      </c>
      <c r="J83" s="251">
        <f>+'11+'!P170</f>
        <v>4</v>
      </c>
      <c r="K83" s="370"/>
      <c r="L83" s="371"/>
      <c r="M83" s="66">
        <f>+'11+'!U170</f>
        <v>62000</v>
      </c>
      <c r="N83" s="66">
        <f>+'11+'!V170</f>
        <v>12664.392</v>
      </c>
      <c r="O83" s="246">
        <f t="shared" si="0"/>
        <v>20.42643870967742</v>
      </c>
    </row>
    <row r="84" spans="1:15" ht="12.75" customHeight="1" x14ac:dyDescent="0.2">
      <c r="A84" s="62"/>
      <c r="B84" s="379" t="str">
        <f>+'11+'!B171:M171</f>
        <v>Субвенции бюджетам муниципальных районов на осуществление ежемесячных выплат на детей в возрасте от трех до семи лет включительно</v>
      </c>
      <c r="C84" s="379"/>
      <c r="D84" s="379"/>
      <c r="E84" s="379"/>
      <c r="F84" s="380"/>
      <c r="G84" s="64" t="str">
        <f>+'11+'!Q171</f>
        <v>01202L3020</v>
      </c>
      <c r="H84" s="65">
        <f>+'11+'!R171</f>
        <v>0</v>
      </c>
      <c r="I84" s="251">
        <f>+'11+'!O171</f>
        <v>10</v>
      </c>
      <c r="J84" s="251">
        <f>+'11+'!P171</f>
        <v>4</v>
      </c>
      <c r="K84" s="370"/>
      <c r="L84" s="371"/>
      <c r="M84" s="66">
        <f>+'11+'!U171</f>
        <v>62000</v>
      </c>
      <c r="N84" s="66">
        <f>+'11+'!V171</f>
        <v>12664.392</v>
      </c>
      <c r="O84" s="246">
        <f t="shared" si="0"/>
        <v>20.42643870967742</v>
      </c>
    </row>
    <row r="85" spans="1:15" ht="12.75" customHeight="1" x14ac:dyDescent="0.2">
      <c r="A85" s="62"/>
      <c r="B85" s="379" t="str">
        <f>+'11+'!B172:M172</f>
        <v>Социальное обеспечение и иные выплаты населению</v>
      </c>
      <c r="C85" s="379"/>
      <c r="D85" s="379"/>
      <c r="E85" s="379"/>
      <c r="F85" s="380"/>
      <c r="G85" s="64" t="str">
        <f>+'11+'!Q172</f>
        <v>01202L3020</v>
      </c>
      <c r="H85" s="65" t="str">
        <f>+'11+'!R172</f>
        <v>300</v>
      </c>
      <c r="I85" s="251">
        <f>+'11+'!O172</f>
        <v>10</v>
      </c>
      <c r="J85" s="251">
        <f>+'11+'!P172</f>
        <v>4</v>
      </c>
      <c r="K85" s="370"/>
      <c r="L85" s="371"/>
      <c r="M85" s="66">
        <f>+'11+'!U172</f>
        <v>62000</v>
      </c>
      <c r="N85" s="66">
        <f>+'11+'!V172</f>
        <v>12664.392</v>
      </c>
      <c r="O85" s="246">
        <f t="shared" ref="O85:O148" si="1">N85/M85*100</f>
        <v>20.42643870967742</v>
      </c>
    </row>
    <row r="86" spans="1:15" ht="12.75" customHeight="1" x14ac:dyDescent="0.2">
      <c r="A86" s="62"/>
      <c r="B86" s="379" t="str">
        <f>+'11+'!B173:M173</f>
        <v>Публичные нормативные социальные выплаты гражданам</v>
      </c>
      <c r="C86" s="379"/>
      <c r="D86" s="379"/>
      <c r="E86" s="379"/>
      <c r="F86" s="380"/>
      <c r="G86" s="64" t="str">
        <f>+'11+'!Q173</f>
        <v>01202L3020</v>
      </c>
      <c r="H86" s="65" t="str">
        <f>+'11+'!R173</f>
        <v>310</v>
      </c>
      <c r="I86" s="251">
        <f>+'11+'!O173</f>
        <v>10</v>
      </c>
      <c r="J86" s="251">
        <f>+'11+'!P173</f>
        <v>4</v>
      </c>
      <c r="K86" s="370"/>
      <c r="L86" s="371"/>
      <c r="M86" s="66">
        <f>+'11+'!U173</f>
        <v>62000</v>
      </c>
      <c r="N86" s="66">
        <f>+'11+'!V173</f>
        <v>12664.392</v>
      </c>
      <c r="O86" s="246">
        <f t="shared" si="1"/>
        <v>20.42643870967742</v>
      </c>
    </row>
    <row r="87" spans="1:15" ht="12.75" customHeight="1" x14ac:dyDescent="0.2">
      <c r="A87" s="62"/>
      <c r="B87" s="379" t="str">
        <f>+'11+'!B174:M174</f>
        <v>Пособия, компенсации, меры социальной поддержки по публичным нормативным обязательствам</v>
      </c>
      <c r="C87" s="379"/>
      <c r="D87" s="379"/>
      <c r="E87" s="379"/>
      <c r="F87" s="380"/>
      <c r="G87" s="64" t="str">
        <f>+'11+'!Q174</f>
        <v>01202L3020</v>
      </c>
      <c r="H87" s="65" t="str">
        <f>+'11+'!R174</f>
        <v>313</v>
      </c>
      <c r="I87" s="251">
        <f>+'11+'!O174</f>
        <v>10</v>
      </c>
      <c r="J87" s="251">
        <f>+'11+'!P174</f>
        <v>4</v>
      </c>
      <c r="K87" s="370"/>
      <c r="L87" s="371"/>
      <c r="M87" s="66">
        <f>+'11+'!U174</f>
        <v>62000</v>
      </c>
      <c r="N87" s="66">
        <f>+'11+'!V174</f>
        <v>12664.392</v>
      </c>
      <c r="O87" s="246">
        <f t="shared" si="1"/>
        <v>20.42643870967742</v>
      </c>
    </row>
    <row r="88" spans="1:15" ht="12.75" customHeight="1" x14ac:dyDescent="0.2">
      <c r="A88" s="62"/>
      <c r="B88" s="379" t="str">
        <f>+'11+'!B175:M175</f>
        <v>Муниципальная программа "Социальная поддержка граждан в Овюрском кожууне"</v>
      </c>
      <c r="C88" s="379"/>
      <c r="D88" s="379"/>
      <c r="E88" s="379"/>
      <c r="F88" s="380"/>
      <c r="G88" s="64" t="str">
        <f>+'11+'!Q175</f>
        <v>0100000000</v>
      </c>
      <c r="H88" s="65">
        <f>+'11+'!R175</f>
        <v>0</v>
      </c>
      <c r="I88" s="251">
        <f>+'11+'!O175</f>
        <v>10</v>
      </c>
      <c r="J88" s="251">
        <f>+'11+'!P175</f>
        <v>4</v>
      </c>
      <c r="K88" s="370"/>
      <c r="L88" s="371"/>
      <c r="M88" s="66">
        <f>+'11+'!U175</f>
        <v>36747.695290000003</v>
      </c>
      <c r="N88" s="66">
        <f>+'11+'!V175</f>
        <v>8803.2864799999988</v>
      </c>
      <c r="O88" s="246">
        <f t="shared" si="1"/>
        <v>23.956023392834652</v>
      </c>
    </row>
    <row r="89" spans="1:15" ht="12.75" customHeight="1" x14ac:dyDescent="0.2">
      <c r="A89" s="62"/>
      <c r="B89" s="379" t="str">
        <f>+'11+'!B176:M176</f>
        <v>подпрограмма "Социальная поддержка семьи и детей"</v>
      </c>
      <c r="C89" s="379"/>
      <c r="D89" s="379"/>
      <c r="E89" s="379"/>
      <c r="F89" s="380"/>
      <c r="G89" s="64" t="str">
        <f>+'11+'!Q176</f>
        <v>0120000000</v>
      </c>
      <c r="H89" s="65">
        <f>+'11+'!R176</f>
        <v>0</v>
      </c>
      <c r="I89" s="251">
        <f>+'11+'!O176</f>
        <v>10</v>
      </c>
      <c r="J89" s="251">
        <f>+'11+'!P176</f>
        <v>4</v>
      </c>
      <c r="K89" s="370"/>
      <c r="L89" s="371"/>
      <c r="M89" s="66">
        <f>+'11+'!U176</f>
        <v>36747.695290000003</v>
      </c>
      <c r="N89" s="66">
        <f>+'11+'!V176</f>
        <v>8803.2864799999988</v>
      </c>
      <c r="O89" s="246">
        <f t="shared" si="1"/>
        <v>23.956023392834652</v>
      </c>
    </row>
    <row r="90" spans="1:15" ht="32.25" customHeight="1" x14ac:dyDescent="0.2">
      <c r="A90" s="62"/>
      <c r="B90" s="379" t="str">
        <f>+'11+'!B177:M177</f>
        <v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v>
      </c>
      <c r="C90" s="379"/>
      <c r="D90" s="379"/>
      <c r="E90" s="379"/>
      <c r="F90" s="380"/>
      <c r="G90" s="64" t="str">
        <f>+'11+'!Q177</f>
        <v>012P150840</v>
      </c>
      <c r="H90" s="65">
        <f>+'11+'!R177</f>
        <v>0</v>
      </c>
      <c r="I90" s="251">
        <f>+'11+'!O177</f>
        <v>10</v>
      </c>
      <c r="J90" s="251">
        <f>+'11+'!P177</f>
        <v>4</v>
      </c>
      <c r="K90" s="370"/>
      <c r="L90" s="371"/>
      <c r="M90" s="66">
        <f>+'11+'!U177</f>
        <v>13927.129290000001</v>
      </c>
      <c r="N90" s="66">
        <f>+'11+'!V177</f>
        <v>3562.8980000000001</v>
      </c>
      <c r="O90" s="246">
        <f t="shared" si="1"/>
        <v>25.582429270318062</v>
      </c>
    </row>
    <row r="91" spans="1:15" ht="42.75" customHeight="1" x14ac:dyDescent="0.2">
      <c r="A91" s="62"/>
      <c r="B91" s="379" t="str">
        <f>+'11+'!B178:M178</f>
        <v>Социальное обеспечение и иные выплаты населению</v>
      </c>
      <c r="C91" s="379"/>
      <c r="D91" s="379"/>
      <c r="E91" s="379"/>
      <c r="F91" s="380"/>
      <c r="G91" s="64" t="str">
        <f>+'11+'!Q178</f>
        <v>012P150840</v>
      </c>
      <c r="H91" s="65" t="str">
        <f>+'11+'!R178</f>
        <v>300</v>
      </c>
      <c r="I91" s="251">
        <f>+'11+'!O178</f>
        <v>10</v>
      </c>
      <c r="J91" s="251">
        <f>+'11+'!P178</f>
        <v>4</v>
      </c>
      <c r="K91" s="370"/>
      <c r="L91" s="371"/>
      <c r="M91" s="66">
        <f>+'11+'!U178</f>
        <v>13927.129290000001</v>
      </c>
      <c r="N91" s="66">
        <f>+'11+'!V178</f>
        <v>3562.8980000000001</v>
      </c>
      <c r="O91" s="246">
        <f t="shared" si="1"/>
        <v>25.582429270318062</v>
      </c>
    </row>
    <row r="92" spans="1:15" ht="42.75" customHeight="1" x14ac:dyDescent="0.2">
      <c r="A92" s="62"/>
      <c r="B92" s="379" t="str">
        <f>+'11+'!B179:M179</f>
        <v>Публичные нормативные социальные выплаты гражданам</v>
      </c>
      <c r="C92" s="379"/>
      <c r="D92" s="379"/>
      <c r="E92" s="379"/>
      <c r="F92" s="380"/>
      <c r="G92" s="64" t="str">
        <f>+'11+'!Q179</f>
        <v>012P150840</v>
      </c>
      <c r="H92" s="65" t="str">
        <f>+'11+'!R179</f>
        <v>310</v>
      </c>
      <c r="I92" s="251">
        <f>+'11+'!O179</f>
        <v>10</v>
      </c>
      <c r="J92" s="251">
        <f>+'11+'!P179</f>
        <v>4</v>
      </c>
      <c r="K92" s="370"/>
      <c r="L92" s="371"/>
      <c r="M92" s="66">
        <f>+'11+'!U179</f>
        <v>13927.129290000001</v>
      </c>
      <c r="N92" s="66">
        <f>+'11+'!V179</f>
        <v>3562.8980000000001</v>
      </c>
      <c r="O92" s="246">
        <f t="shared" si="1"/>
        <v>25.582429270318062</v>
      </c>
    </row>
    <row r="93" spans="1:15" ht="42.75" customHeight="1" x14ac:dyDescent="0.2">
      <c r="A93" s="62"/>
      <c r="B93" s="379" t="str">
        <f>+'11+'!B180:M180</f>
        <v>Пособия, компенсации, меры социальной поддержки по публичным нормативным обязательствам</v>
      </c>
      <c r="C93" s="379"/>
      <c r="D93" s="379"/>
      <c r="E93" s="379"/>
      <c r="F93" s="380"/>
      <c r="G93" s="64" t="str">
        <f>+'11+'!Q180</f>
        <v>012P150840</v>
      </c>
      <c r="H93" s="65" t="str">
        <f>+'11+'!R180</f>
        <v>313</v>
      </c>
      <c r="I93" s="251">
        <f>+'11+'!O180</f>
        <v>10</v>
      </c>
      <c r="J93" s="251">
        <f>+'11+'!P180</f>
        <v>4</v>
      </c>
      <c r="K93" s="370"/>
      <c r="L93" s="371"/>
      <c r="M93" s="66">
        <f>+'11+'!U180</f>
        <v>13927.129290000001</v>
      </c>
      <c r="N93" s="66">
        <f>+'11+'!V180</f>
        <v>3562.8980000000001</v>
      </c>
      <c r="O93" s="246">
        <f t="shared" si="1"/>
        <v>25.582429270318062</v>
      </c>
    </row>
    <row r="94" spans="1:15" ht="42.75" customHeight="1" x14ac:dyDescent="0.2">
      <c r="A94" s="62"/>
      <c r="B94" s="379" t="str">
        <f>+'11+'!B181:M181</f>
        <v>Осуществление ежемесячной выплаты в связи с рождением (усыновлением) первого ребенка</v>
      </c>
      <c r="C94" s="379"/>
      <c r="D94" s="379"/>
      <c r="E94" s="379"/>
      <c r="F94" s="380"/>
      <c r="G94" s="64" t="str">
        <f>+'11+'!Q181</f>
        <v>012P155730</v>
      </c>
      <c r="H94" s="65">
        <f>+'11+'!R181</f>
        <v>0</v>
      </c>
      <c r="I94" s="251">
        <f>+'11+'!O181</f>
        <v>10</v>
      </c>
      <c r="J94" s="251">
        <f>+'11+'!P181</f>
        <v>4</v>
      </c>
      <c r="K94" s="370"/>
      <c r="L94" s="371"/>
      <c r="M94" s="66">
        <f>+'11+'!U181</f>
        <v>22820.565999999999</v>
      </c>
      <c r="N94" s="66">
        <f>+'11+'!V181</f>
        <v>5240.3884799999996</v>
      </c>
      <c r="O94" s="246">
        <f t="shared" si="1"/>
        <v>22.963446568327882</v>
      </c>
    </row>
    <row r="95" spans="1:15" ht="21.75" customHeight="1" x14ac:dyDescent="0.2">
      <c r="A95" s="62"/>
      <c r="B95" s="379" t="str">
        <f>+'11+'!B182:M182</f>
        <v>Социальное обеспечение и иные выплаты населению</v>
      </c>
      <c r="C95" s="379"/>
      <c r="D95" s="379"/>
      <c r="E95" s="379"/>
      <c r="F95" s="380"/>
      <c r="G95" s="64" t="str">
        <f>+'11+'!Q182</f>
        <v>012P155730</v>
      </c>
      <c r="H95" s="65" t="str">
        <f>+'11+'!R182</f>
        <v>300</v>
      </c>
      <c r="I95" s="251">
        <f>+'11+'!O182</f>
        <v>10</v>
      </c>
      <c r="J95" s="251">
        <f>+'11+'!P182</f>
        <v>4</v>
      </c>
      <c r="K95" s="370"/>
      <c r="L95" s="371"/>
      <c r="M95" s="66">
        <f>+'11+'!U182</f>
        <v>22820.565999999999</v>
      </c>
      <c r="N95" s="66">
        <f>+'11+'!V182</f>
        <v>5240.3884799999996</v>
      </c>
      <c r="O95" s="246">
        <f t="shared" si="1"/>
        <v>22.963446568327882</v>
      </c>
    </row>
    <row r="96" spans="1:15" ht="12.75" customHeight="1" x14ac:dyDescent="0.2">
      <c r="A96" s="62"/>
      <c r="B96" s="379" t="str">
        <f>+'11+'!B183:M183</f>
        <v>Публичные нормативные социальные выплаты гражданам</v>
      </c>
      <c r="C96" s="379"/>
      <c r="D96" s="379"/>
      <c r="E96" s="379"/>
      <c r="F96" s="380"/>
      <c r="G96" s="64" t="str">
        <f>+'11+'!Q183</f>
        <v>012P155730</v>
      </c>
      <c r="H96" s="65" t="str">
        <f>+'11+'!R183</f>
        <v>310</v>
      </c>
      <c r="I96" s="251">
        <f>+'11+'!O183</f>
        <v>10</v>
      </c>
      <c r="J96" s="251">
        <f>+'11+'!P183</f>
        <v>4</v>
      </c>
      <c r="K96" s="370"/>
      <c r="L96" s="371"/>
      <c r="M96" s="66">
        <f>+'11+'!U183</f>
        <v>22820.565999999999</v>
      </c>
      <c r="N96" s="66">
        <f>+'11+'!V183</f>
        <v>5240.3884799999996</v>
      </c>
      <c r="O96" s="246">
        <f t="shared" si="1"/>
        <v>22.963446568327882</v>
      </c>
    </row>
    <row r="97" spans="1:15" ht="21.75" customHeight="1" x14ac:dyDescent="0.2">
      <c r="A97" s="62"/>
      <c r="B97" s="379" t="str">
        <f>+'11+'!B184:M184</f>
        <v>Пособия, компенсации, меры социальной поддержки по публичным нормативным обязательствам</v>
      </c>
      <c r="C97" s="379"/>
      <c r="D97" s="379"/>
      <c r="E97" s="379"/>
      <c r="F97" s="380"/>
      <c r="G97" s="64" t="str">
        <f>+'11+'!Q184</f>
        <v>012P155730</v>
      </c>
      <c r="H97" s="65" t="str">
        <f>+'11+'!R184</f>
        <v>313</v>
      </c>
      <c r="I97" s="251">
        <f>+'11+'!O184</f>
        <v>10</v>
      </c>
      <c r="J97" s="251">
        <f>+'11+'!P184</f>
        <v>4</v>
      </c>
      <c r="K97" s="370"/>
      <c r="L97" s="371"/>
      <c r="M97" s="66">
        <f>+'11+'!U184</f>
        <v>22820.565999999999</v>
      </c>
      <c r="N97" s="66">
        <f>+'11+'!V184</f>
        <v>5240.3884799999996</v>
      </c>
      <c r="O97" s="246">
        <f t="shared" si="1"/>
        <v>22.963446568327882</v>
      </c>
    </row>
    <row r="98" spans="1:15" ht="53.25" customHeight="1" x14ac:dyDescent="0.2">
      <c r="A98" s="62"/>
      <c r="B98" s="379" t="str">
        <f>+'11+'!B185:M185</f>
        <v>Другие вопросы в области социальной политики</v>
      </c>
      <c r="C98" s="379"/>
      <c r="D98" s="379"/>
      <c r="E98" s="379"/>
      <c r="F98" s="380"/>
      <c r="G98" s="64">
        <f>+'11+'!Q185</f>
        <v>0</v>
      </c>
      <c r="H98" s="65">
        <f>+'11+'!R185</f>
        <v>0</v>
      </c>
      <c r="I98" s="251">
        <f>+'11+'!O185</f>
        <v>10</v>
      </c>
      <c r="J98" s="251">
        <f>+'11+'!P185</f>
        <v>6</v>
      </c>
      <c r="K98" s="370"/>
      <c r="L98" s="371"/>
      <c r="M98" s="66">
        <f>+'11+'!U185</f>
        <v>4398.3130000000001</v>
      </c>
      <c r="N98" s="66">
        <f>+'11+'!V185</f>
        <v>1475.1569000000002</v>
      </c>
      <c r="O98" s="246">
        <f t="shared" si="1"/>
        <v>33.539152397748865</v>
      </c>
    </row>
    <row r="99" spans="1:15" ht="12.75" customHeight="1" x14ac:dyDescent="0.2">
      <c r="A99" s="62"/>
      <c r="B99" s="379" t="str">
        <f>+'11+'!B186:M186</f>
        <v>Муниципальная программа "Социальная поддержка граждан в Овюрском кожууне"</v>
      </c>
      <c r="C99" s="379"/>
      <c r="D99" s="379"/>
      <c r="E99" s="379"/>
      <c r="F99" s="380"/>
      <c r="G99" s="64" t="str">
        <f>+'11+'!Q186</f>
        <v>0100000000</v>
      </c>
      <c r="H99" s="65">
        <f>+'11+'!R186</f>
        <v>0</v>
      </c>
      <c r="I99" s="251">
        <f>+'11+'!O186</f>
        <v>10</v>
      </c>
      <c r="J99" s="251">
        <f>+'11+'!P186</f>
        <v>6</v>
      </c>
      <c r="K99" s="370"/>
      <c r="L99" s="371"/>
      <c r="M99" s="66">
        <f>+'11+'!U186</f>
        <v>3936.3130000000001</v>
      </c>
      <c r="N99" s="66">
        <f>+'11+'!V186</f>
        <v>1373.2601900000002</v>
      </c>
      <c r="O99" s="246">
        <f t="shared" si="1"/>
        <v>34.88696630577904</v>
      </c>
    </row>
    <row r="100" spans="1:15" ht="32.25" customHeight="1" x14ac:dyDescent="0.2">
      <c r="A100" s="62"/>
      <c r="B100" s="379" t="str">
        <f>+'11+'!B187:M187</f>
        <v>Подпрограмма "Обеспечение реализации муниципальной программы и прочие мероприятия"</v>
      </c>
      <c r="C100" s="379"/>
      <c r="D100" s="379"/>
      <c r="E100" s="379"/>
      <c r="F100" s="380"/>
      <c r="G100" s="64" t="str">
        <f>+'11+'!Q187</f>
        <v>0140000000</v>
      </c>
      <c r="H100" s="65">
        <f>+'11+'!R187</f>
        <v>0</v>
      </c>
      <c r="I100" s="251">
        <f>+'11+'!O187</f>
        <v>10</v>
      </c>
      <c r="J100" s="251">
        <f>+'11+'!P187</f>
        <v>6</v>
      </c>
      <c r="K100" s="370"/>
      <c r="L100" s="371"/>
      <c r="M100" s="66">
        <f>+'11+'!U187</f>
        <v>3936.3130000000001</v>
      </c>
      <c r="N100" s="66">
        <f>+'11+'!V187</f>
        <v>1373.2601900000002</v>
      </c>
      <c r="O100" s="246">
        <f t="shared" si="1"/>
        <v>34.88696630577904</v>
      </c>
    </row>
    <row r="101" spans="1:15" ht="12.75" customHeight="1" x14ac:dyDescent="0.2">
      <c r="A101" s="62"/>
      <c r="B101" s="379" t="str">
        <f>+'11+'!B188:M188</f>
        <v>Обеспечение деятельности органов местного самоуправления</v>
      </c>
      <c r="C101" s="379"/>
      <c r="D101" s="379"/>
      <c r="E101" s="379"/>
      <c r="F101" s="380"/>
      <c r="G101" s="64" t="str">
        <f>+'11+'!Q188</f>
        <v>0140100019</v>
      </c>
      <c r="H101" s="65">
        <f>+'11+'!R188</f>
        <v>0</v>
      </c>
      <c r="I101" s="251">
        <f>+'11+'!O188</f>
        <v>10</v>
      </c>
      <c r="J101" s="251">
        <f>+'11+'!P188</f>
        <v>6</v>
      </c>
      <c r="K101" s="370"/>
      <c r="L101" s="371"/>
      <c r="M101" s="66">
        <f>+'11+'!U188</f>
        <v>3936.3130000000001</v>
      </c>
      <c r="N101" s="66">
        <f>+'11+'!V188</f>
        <v>1373.2601900000002</v>
      </c>
      <c r="O101" s="246">
        <f t="shared" si="1"/>
        <v>34.88696630577904</v>
      </c>
    </row>
    <row r="102" spans="1:15" ht="21.75" customHeight="1" x14ac:dyDescent="0.2">
      <c r="A102" s="62"/>
      <c r="B102" s="379" t="str">
        <f>+'11+'!B189:M189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02" s="379"/>
      <c r="D102" s="379"/>
      <c r="E102" s="379"/>
      <c r="F102" s="380"/>
      <c r="G102" s="64" t="str">
        <f>+'11+'!Q189</f>
        <v>0140100019</v>
      </c>
      <c r="H102" s="65" t="str">
        <f>+'11+'!R189</f>
        <v>100</v>
      </c>
      <c r="I102" s="251">
        <f>+'11+'!O189</f>
        <v>10</v>
      </c>
      <c r="J102" s="251">
        <f>+'11+'!P189</f>
        <v>6</v>
      </c>
      <c r="K102" s="370"/>
      <c r="L102" s="371"/>
      <c r="M102" s="66">
        <f>+'11+'!U189</f>
        <v>3690.3130000000001</v>
      </c>
      <c r="N102" s="66">
        <f>+'11+'!V189</f>
        <v>1342.6660900000002</v>
      </c>
      <c r="O102" s="246">
        <f t="shared" si="1"/>
        <v>36.383528714231019</v>
      </c>
    </row>
    <row r="103" spans="1:15" ht="12.75" customHeight="1" x14ac:dyDescent="0.2">
      <c r="A103" s="62"/>
      <c r="B103" s="379" t="str">
        <f>+'11+'!B190:M190</f>
        <v>Расходы на выплаты персоналу государственных (муниципальных) органов</v>
      </c>
      <c r="C103" s="379"/>
      <c r="D103" s="379"/>
      <c r="E103" s="379"/>
      <c r="F103" s="380"/>
      <c r="G103" s="64" t="str">
        <f>+'11+'!Q190</f>
        <v>0140100019</v>
      </c>
      <c r="H103" s="65" t="str">
        <f>+'11+'!R190</f>
        <v>120</v>
      </c>
      <c r="I103" s="251">
        <f>+'11+'!O190</f>
        <v>10</v>
      </c>
      <c r="J103" s="251">
        <f>+'11+'!P190</f>
        <v>6</v>
      </c>
      <c r="K103" s="370"/>
      <c r="L103" s="371"/>
      <c r="M103" s="66">
        <f>+'11+'!U190</f>
        <v>3690.3130000000001</v>
      </c>
      <c r="N103" s="66">
        <f>+'11+'!V190</f>
        <v>1342.6660900000002</v>
      </c>
      <c r="O103" s="246">
        <f t="shared" si="1"/>
        <v>36.383528714231019</v>
      </c>
    </row>
    <row r="104" spans="1:15" ht="12.75" customHeight="1" x14ac:dyDescent="0.2">
      <c r="A104" s="62"/>
      <c r="B104" s="379" t="str">
        <f>+'11+'!B191:M191</f>
        <v>Фонд оплаты труда государственных (муниципальных) органов</v>
      </c>
      <c r="C104" s="379"/>
      <c r="D104" s="379"/>
      <c r="E104" s="379"/>
      <c r="F104" s="380"/>
      <c r="G104" s="64" t="str">
        <f>+'11+'!Q191</f>
        <v>0140100019</v>
      </c>
      <c r="H104" s="65" t="str">
        <f>+'11+'!R191</f>
        <v>121</v>
      </c>
      <c r="I104" s="251">
        <f>+'11+'!O191</f>
        <v>10</v>
      </c>
      <c r="J104" s="251">
        <f>+'11+'!P191</f>
        <v>6</v>
      </c>
      <c r="K104" s="370"/>
      <c r="L104" s="371"/>
      <c r="M104" s="66">
        <f>+'11+'!U191</f>
        <v>2834.3420000000001</v>
      </c>
      <c r="N104" s="66">
        <f>+'11+'!V191</f>
        <v>1033.9985300000001</v>
      </c>
      <c r="O104" s="246">
        <f t="shared" si="1"/>
        <v>36.481078500759608</v>
      </c>
    </row>
    <row r="105" spans="1:15" ht="21.75" customHeight="1" x14ac:dyDescent="0.2">
      <c r="A105" s="62"/>
      <c r="B105" s="379" t="str">
        <f>+'11+'!B192:M192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105" s="379"/>
      <c r="D105" s="379"/>
      <c r="E105" s="379"/>
      <c r="F105" s="380"/>
      <c r="G105" s="64" t="str">
        <f>+'11+'!Q192</f>
        <v>0140100019</v>
      </c>
      <c r="H105" s="65" t="str">
        <f>+'11+'!R192</f>
        <v>129</v>
      </c>
      <c r="I105" s="251">
        <f>+'11+'!O192</f>
        <v>10</v>
      </c>
      <c r="J105" s="251">
        <f>+'11+'!P192</f>
        <v>6</v>
      </c>
      <c r="K105" s="370"/>
      <c r="L105" s="371"/>
      <c r="M105" s="66">
        <f>+'11+'!U192</f>
        <v>855.971</v>
      </c>
      <c r="N105" s="66">
        <f>+'11+'!V192</f>
        <v>308.66755999999998</v>
      </c>
      <c r="O105" s="246">
        <f t="shared" si="1"/>
        <v>36.060516068885505</v>
      </c>
    </row>
    <row r="106" spans="1:15" ht="32.25" customHeight="1" x14ac:dyDescent="0.2">
      <c r="A106" s="62"/>
      <c r="B106" s="379" t="str">
        <f>+'11+'!B193:M193</f>
        <v>Закупка товаров, работ и услуг для обеспечения государственных (муниципальных) нужд</v>
      </c>
      <c r="C106" s="379"/>
      <c r="D106" s="379"/>
      <c r="E106" s="379"/>
      <c r="F106" s="380"/>
      <c r="G106" s="64" t="str">
        <f>+'11+'!Q193</f>
        <v>0140100019</v>
      </c>
      <c r="H106" s="65" t="str">
        <f>+'11+'!R193</f>
        <v>200</v>
      </c>
      <c r="I106" s="251">
        <f>+'11+'!O193</f>
        <v>10</v>
      </c>
      <c r="J106" s="251">
        <f>+'11+'!P193</f>
        <v>6</v>
      </c>
      <c r="K106" s="370"/>
      <c r="L106" s="371"/>
      <c r="M106" s="66">
        <f>+'11+'!U193</f>
        <v>206</v>
      </c>
      <c r="N106" s="66">
        <f>+'11+'!V193</f>
        <v>30.594099999999997</v>
      </c>
      <c r="O106" s="246">
        <f t="shared" si="1"/>
        <v>14.85150485436893</v>
      </c>
    </row>
    <row r="107" spans="1:15" ht="32.25" customHeight="1" x14ac:dyDescent="0.2">
      <c r="A107" s="62"/>
      <c r="B107" s="379" t="str">
        <f>+'11+'!B194:M194</f>
        <v>Иные закупки товаров, работ и услуг для обеспечения государственных (муниципальных) нужд</v>
      </c>
      <c r="C107" s="379"/>
      <c r="D107" s="379"/>
      <c r="E107" s="379"/>
      <c r="F107" s="380"/>
      <c r="G107" s="64" t="str">
        <f>+'11+'!Q194</f>
        <v>0140100019</v>
      </c>
      <c r="H107" s="65" t="str">
        <f>+'11+'!R194</f>
        <v>240</v>
      </c>
      <c r="I107" s="251">
        <f>+'11+'!O194</f>
        <v>10</v>
      </c>
      <c r="J107" s="251">
        <f>+'11+'!P194</f>
        <v>6</v>
      </c>
      <c r="K107" s="370"/>
      <c r="L107" s="371"/>
      <c r="M107" s="66">
        <f>+'11+'!U194</f>
        <v>206</v>
      </c>
      <c r="N107" s="66">
        <f>+'11+'!V194</f>
        <v>30.594099999999997</v>
      </c>
      <c r="O107" s="246">
        <f t="shared" si="1"/>
        <v>14.85150485436893</v>
      </c>
    </row>
    <row r="108" spans="1:15" ht="21.75" customHeight="1" x14ac:dyDescent="0.2">
      <c r="A108" s="62"/>
      <c r="B108" s="379" t="str">
        <f>+'11+'!B195:M195</f>
        <v>Закупка товаров, работ, услуг в сфере информационно-коммуникационных технологий</v>
      </c>
      <c r="C108" s="379"/>
      <c r="D108" s="379"/>
      <c r="E108" s="379"/>
      <c r="F108" s="380"/>
      <c r="G108" s="64" t="str">
        <f>+'11+'!Q195</f>
        <v>0140100019</v>
      </c>
      <c r="H108" s="65" t="str">
        <f>+'11+'!R195</f>
        <v>242</v>
      </c>
      <c r="I108" s="251">
        <f>+'11+'!O195</f>
        <v>10</v>
      </c>
      <c r="J108" s="251">
        <f>+'11+'!P195</f>
        <v>6</v>
      </c>
      <c r="K108" s="370"/>
      <c r="L108" s="371"/>
      <c r="M108" s="66">
        <f>+'11+'!U195</f>
        <v>158</v>
      </c>
      <c r="N108" s="66">
        <f>+'11+'!V195</f>
        <v>15.594099999999999</v>
      </c>
      <c r="O108" s="246">
        <f t="shared" si="1"/>
        <v>9.8696835443037969</v>
      </c>
    </row>
    <row r="109" spans="1:15" ht="21.75" customHeight="1" x14ac:dyDescent="0.2">
      <c r="A109" s="62"/>
      <c r="B109" s="379" t="str">
        <f>+'11+'!B196:M196</f>
        <v>Прочая закупка товаров, работ и услуг</v>
      </c>
      <c r="C109" s="379"/>
      <c r="D109" s="379"/>
      <c r="E109" s="379"/>
      <c r="F109" s="380"/>
      <c r="G109" s="64" t="str">
        <f>+'11+'!Q196</f>
        <v>0140100019</v>
      </c>
      <c r="H109" s="65" t="str">
        <f>+'11+'!R196</f>
        <v>244</v>
      </c>
      <c r="I109" s="251">
        <f>+'11+'!O196</f>
        <v>10</v>
      </c>
      <c r="J109" s="251">
        <f>+'11+'!P196</f>
        <v>6</v>
      </c>
      <c r="K109" s="370"/>
      <c r="L109" s="371"/>
      <c r="M109" s="66">
        <f>+'11+'!U196</f>
        <v>48</v>
      </c>
      <c r="N109" s="66">
        <f>+'11+'!V196</f>
        <v>15</v>
      </c>
      <c r="O109" s="246">
        <f t="shared" si="1"/>
        <v>31.25</v>
      </c>
    </row>
    <row r="110" spans="1:15" ht="21.75" customHeight="1" x14ac:dyDescent="0.2">
      <c r="A110" s="62"/>
      <c r="B110" s="379" t="str">
        <f>+'11+'!B197:M197</f>
        <v>Иные бюджетные ассигнования</v>
      </c>
      <c r="C110" s="379"/>
      <c r="D110" s="379"/>
      <c r="E110" s="379"/>
      <c r="F110" s="380"/>
      <c r="G110" s="64" t="str">
        <f>+'11+'!Q197</f>
        <v>0140100019</v>
      </c>
      <c r="H110" s="65" t="str">
        <f>+'11+'!R197</f>
        <v>800</v>
      </c>
      <c r="I110" s="251">
        <f>+'11+'!O197</f>
        <v>10</v>
      </c>
      <c r="J110" s="251">
        <f>+'11+'!P197</f>
        <v>6</v>
      </c>
      <c r="K110" s="370"/>
      <c r="L110" s="371"/>
      <c r="M110" s="66">
        <f>+'11+'!U197</f>
        <v>40</v>
      </c>
      <c r="N110" s="66">
        <f>+'11+'!V197</f>
        <v>0</v>
      </c>
      <c r="O110" s="246">
        <f t="shared" si="1"/>
        <v>0</v>
      </c>
    </row>
    <row r="111" spans="1:15" ht="21.75" customHeight="1" x14ac:dyDescent="0.2">
      <c r="A111" s="62"/>
      <c r="B111" s="379" t="str">
        <f>+'11+'!B198:M198</f>
        <v>Уплата налогов, сборов и иных платежей</v>
      </c>
      <c r="C111" s="379"/>
      <c r="D111" s="379"/>
      <c r="E111" s="379"/>
      <c r="F111" s="380"/>
      <c r="G111" s="64" t="str">
        <f>+'11+'!Q198</f>
        <v>0140100019</v>
      </c>
      <c r="H111" s="65" t="str">
        <f>+'11+'!R198</f>
        <v>850</v>
      </c>
      <c r="I111" s="251">
        <f>+'11+'!O198</f>
        <v>10</v>
      </c>
      <c r="J111" s="251">
        <f>+'11+'!P198</f>
        <v>6</v>
      </c>
      <c r="K111" s="370"/>
      <c r="L111" s="371"/>
      <c r="M111" s="66">
        <f>+'11+'!U198</f>
        <v>40</v>
      </c>
      <c r="N111" s="66">
        <f>+'11+'!V198</f>
        <v>0</v>
      </c>
      <c r="O111" s="246">
        <f t="shared" si="1"/>
        <v>0</v>
      </c>
    </row>
    <row r="112" spans="1:15" ht="21.75" customHeight="1" x14ac:dyDescent="0.2">
      <c r="A112" s="62"/>
      <c r="B112" s="379" t="str">
        <f>+'11+'!B199:M199</f>
        <v>Уплата налога на имущество организаций и земельного налога</v>
      </c>
      <c r="C112" s="379"/>
      <c r="D112" s="379"/>
      <c r="E112" s="379"/>
      <c r="F112" s="380"/>
      <c r="G112" s="64" t="str">
        <f>+'11+'!Q199</f>
        <v>0140100019</v>
      </c>
      <c r="H112" s="65" t="str">
        <f>+'11+'!R199</f>
        <v>851</v>
      </c>
      <c r="I112" s="251">
        <f>+'11+'!O199</f>
        <v>10</v>
      </c>
      <c r="J112" s="251">
        <f>+'11+'!P199</f>
        <v>6</v>
      </c>
      <c r="K112" s="370"/>
      <c r="L112" s="371"/>
      <c r="M112" s="66">
        <f>+'11+'!U199</f>
        <v>35</v>
      </c>
      <c r="N112" s="66">
        <f>+'11+'!V199</f>
        <v>0</v>
      </c>
      <c r="O112" s="246">
        <f t="shared" si="1"/>
        <v>0</v>
      </c>
    </row>
    <row r="113" spans="1:16" ht="21.75" customHeight="1" x14ac:dyDescent="0.2">
      <c r="A113" s="62"/>
      <c r="B113" s="379" t="str">
        <f>+'11+'!B200:M200</f>
        <v>Уплата прочих налогов, сборов</v>
      </c>
      <c r="C113" s="379"/>
      <c r="D113" s="379"/>
      <c r="E113" s="379"/>
      <c r="F113" s="380"/>
      <c r="G113" s="64" t="str">
        <f>+'11+'!Q200</f>
        <v>0140100019</v>
      </c>
      <c r="H113" s="65" t="str">
        <f>+'11+'!R200</f>
        <v>852</v>
      </c>
      <c r="I113" s="251">
        <f>+'11+'!O200</f>
        <v>10</v>
      </c>
      <c r="J113" s="251">
        <f>+'11+'!P200</f>
        <v>6</v>
      </c>
      <c r="K113" s="370"/>
      <c r="L113" s="371"/>
      <c r="M113" s="66">
        <f>+'11+'!U200</f>
        <v>5</v>
      </c>
      <c r="N113" s="66">
        <f>+'11+'!V200</f>
        <v>0</v>
      </c>
      <c r="O113" s="246">
        <f t="shared" si="1"/>
        <v>0</v>
      </c>
    </row>
    <row r="114" spans="1:16" ht="21.75" customHeight="1" x14ac:dyDescent="0.2">
      <c r="A114" s="62"/>
      <c r="B114" s="379" t="str">
        <f>+'11+'!B201:M201</f>
        <v>Муниципальная программа "Социальная поддержка граждан в Овюрском кожууне"</v>
      </c>
      <c r="C114" s="379"/>
      <c r="D114" s="379"/>
      <c r="E114" s="379"/>
      <c r="F114" s="380"/>
      <c r="G114" s="64" t="str">
        <f>+'11+'!Q201</f>
        <v>0100000000</v>
      </c>
      <c r="H114" s="65">
        <f>+'11+'!R201</f>
        <v>0</v>
      </c>
      <c r="I114" s="251">
        <f>+'11+'!O201</f>
        <v>10</v>
      </c>
      <c r="J114" s="251">
        <f>+'11+'!P201</f>
        <v>6</v>
      </c>
      <c r="K114" s="370"/>
      <c r="L114" s="371"/>
      <c r="M114" s="66">
        <f>+'11+'!U201</f>
        <v>462</v>
      </c>
      <c r="N114" s="66">
        <f>+'11+'!V201</f>
        <v>101.89671</v>
      </c>
      <c r="O114" s="246">
        <f t="shared" si="1"/>
        <v>22.055564935064933</v>
      </c>
    </row>
    <row r="115" spans="1:16" ht="21.75" customHeight="1" x14ac:dyDescent="0.2">
      <c r="A115" s="62"/>
      <c r="B115" s="379" t="str">
        <f>+'11+'!B202:M202</f>
        <v>Подпрограмма "Обеспечение реализации муниципальной программы и прочие мероприятия"</v>
      </c>
      <c r="C115" s="379"/>
      <c r="D115" s="379"/>
      <c r="E115" s="379"/>
      <c r="F115" s="380"/>
      <c r="G115" s="64" t="str">
        <f>+'11+'!Q202</f>
        <v>0140000000</v>
      </c>
      <c r="H115" s="65">
        <f>+'11+'!R202</f>
        <v>0</v>
      </c>
      <c r="I115" s="251">
        <f>+'11+'!O202</f>
        <v>10</v>
      </c>
      <c r="J115" s="251">
        <f>+'11+'!P202</f>
        <v>6</v>
      </c>
      <c r="K115" s="370"/>
      <c r="L115" s="371"/>
      <c r="M115" s="66">
        <f>+'11+'!U202</f>
        <v>462</v>
      </c>
      <c r="N115" s="66">
        <f>+'11+'!V202</f>
        <v>101.89671</v>
      </c>
      <c r="O115" s="246">
        <f t="shared" si="1"/>
        <v>22.055564935064933</v>
      </c>
    </row>
    <row r="116" spans="1:16" ht="21.75" customHeight="1" x14ac:dyDescent="0.2">
      <c r="A116" s="62"/>
      <c r="B116" s="379" t="str">
        <f>+'11+'!B203:M203</f>
        <v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v>
      </c>
      <c r="C116" s="379"/>
      <c r="D116" s="379"/>
      <c r="E116" s="379"/>
      <c r="F116" s="380"/>
      <c r="G116" s="64" t="str">
        <f>+'11+'!Q203</f>
        <v>0140276040</v>
      </c>
      <c r="H116" s="65">
        <f>+'11+'!R203</f>
        <v>0</v>
      </c>
      <c r="I116" s="251">
        <f>+'11+'!O203</f>
        <v>10</v>
      </c>
      <c r="J116" s="251">
        <f>+'11+'!P203</f>
        <v>6</v>
      </c>
      <c r="K116" s="370"/>
      <c r="L116" s="371"/>
      <c r="M116" s="66">
        <f>+'11+'!U203</f>
        <v>462</v>
      </c>
      <c r="N116" s="66">
        <f>+'11+'!V203</f>
        <v>101.89671</v>
      </c>
      <c r="O116" s="246">
        <f t="shared" si="1"/>
        <v>22.055564935064933</v>
      </c>
    </row>
    <row r="117" spans="1:16" ht="21.75" customHeight="1" x14ac:dyDescent="0.2">
      <c r="A117" s="62"/>
      <c r="B117" s="379" t="str">
        <f>+'11+'!B204:M204</f>
        <v>Закупка товаров, работ и услуг для обеспечения государственных (муниципальных) нужд</v>
      </c>
      <c r="C117" s="379"/>
      <c r="D117" s="379"/>
      <c r="E117" s="379"/>
      <c r="F117" s="380"/>
      <c r="G117" s="64" t="str">
        <f>+'11+'!Q204</f>
        <v>0140276040</v>
      </c>
      <c r="H117" s="65" t="str">
        <f>+'11+'!R204</f>
        <v>200</v>
      </c>
      <c r="I117" s="251">
        <f>+'11+'!O204</f>
        <v>10</v>
      </c>
      <c r="J117" s="251">
        <f>+'11+'!P204</f>
        <v>6</v>
      </c>
      <c r="K117" s="370"/>
      <c r="L117" s="371"/>
      <c r="M117" s="66">
        <f>+'11+'!U204</f>
        <v>462</v>
      </c>
      <c r="N117" s="66">
        <f>+'11+'!V204</f>
        <v>101.89671</v>
      </c>
      <c r="O117" s="246">
        <f t="shared" si="1"/>
        <v>22.055564935064933</v>
      </c>
    </row>
    <row r="118" spans="1:16" ht="21.75" customHeight="1" x14ac:dyDescent="0.2">
      <c r="A118" s="62"/>
      <c r="B118" s="379" t="str">
        <f>+'11+'!B205:M205</f>
        <v>Иные закупки товаров, работ и услуг для обеспечения государственных (муниципальных) нужд</v>
      </c>
      <c r="C118" s="379"/>
      <c r="D118" s="379"/>
      <c r="E118" s="379"/>
      <c r="F118" s="380"/>
      <c r="G118" s="64" t="str">
        <f>+'11+'!Q205</f>
        <v>0140276040</v>
      </c>
      <c r="H118" s="65" t="str">
        <f>+'11+'!R205</f>
        <v>240</v>
      </c>
      <c r="I118" s="251">
        <f>+'11+'!O205</f>
        <v>10</v>
      </c>
      <c r="J118" s="251">
        <f>+'11+'!P205</f>
        <v>6</v>
      </c>
      <c r="K118" s="370"/>
      <c r="L118" s="371"/>
      <c r="M118" s="66">
        <f>+'11+'!U205</f>
        <v>462</v>
      </c>
      <c r="N118" s="66">
        <f>+'11+'!V205</f>
        <v>101.89671</v>
      </c>
      <c r="O118" s="246">
        <f t="shared" si="1"/>
        <v>22.055564935064933</v>
      </c>
    </row>
    <row r="119" spans="1:16" ht="21.75" customHeight="1" x14ac:dyDescent="0.2">
      <c r="A119" s="62"/>
      <c r="B119" s="379" t="str">
        <f>+'11+'!B206:M206</f>
        <v>Закупка товаров, работ, услуг в сфере информационно-коммуникационных технологий</v>
      </c>
      <c r="C119" s="379"/>
      <c r="D119" s="379"/>
      <c r="E119" s="379"/>
      <c r="F119" s="380"/>
      <c r="G119" s="64" t="str">
        <f>+'11+'!Q206</f>
        <v>0140276040</v>
      </c>
      <c r="H119" s="65" t="str">
        <f>+'11+'!R206</f>
        <v>242</v>
      </c>
      <c r="I119" s="251">
        <f>+'11+'!O206</f>
        <v>10</v>
      </c>
      <c r="J119" s="251">
        <f>+'11+'!P206</f>
        <v>6</v>
      </c>
      <c r="K119" s="370"/>
      <c r="L119" s="371"/>
      <c r="M119" s="66">
        <f>+'11+'!U206</f>
        <v>38</v>
      </c>
      <c r="N119" s="66">
        <f>+'11+'!V206</f>
        <v>0</v>
      </c>
      <c r="O119" s="246">
        <f t="shared" si="1"/>
        <v>0</v>
      </c>
    </row>
    <row r="120" spans="1:16" ht="21.75" customHeight="1" x14ac:dyDescent="0.2">
      <c r="A120" s="62"/>
      <c r="B120" s="379" t="str">
        <f>+'11+'!B207:M207</f>
        <v>Прочая закупка товаров, работ и услуг</v>
      </c>
      <c r="C120" s="379"/>
      <c r="D120" s="379"/>
      <c r="E120" s="379"/>
      <c r="F120" s="380"/>
      <c r="G120" s="64" t="str">
        <f>+'11+'!Q207</f>
        <v>0140276040</v>
      </c>
      <c r="H120" s="65" t="str">
        <f>+'11+'!R207</f>
        <v>244</v>
      </c>
      <c r="I120" s="251">
        <f>+'11+'!O207</f>
        <v>10</v>
      </c>
      <c r="J120" s="251">
        <f>+'11+'!P207</f>
        <v>6</v>
      </c>
      <c r="K120" s="370"/>
      <c r="L120" s="371"/>
      <c r="M120" s="66">
        <f>+'11+'!U207</f>
        <v>424</v>
      </c>
      <c r="N120" s="66">
        <f>+'11+'!V207</f>
        <v>101.89671</v>
      </c>
      <c r="O120" s="246">
        <f t="shared" si="1"/>
        <v>24.032242924528301</v>
      </c>
    </row>
    <row r="121" spans="1:16" s="263" customFormat="1" ht="32.25" customHeight="1" x14ac:dyDescent="0.2">
      <c r="A121" s="70"/>
      <c r="B121" s="381" t="str">
        <f>+'11+'!B448:M448</f>
        <v>Муниципальная программа "Безопасность Овюрского кожууна на 2016-2018 годы"</v>
      </c>
      <c r="C121" s="381"/>
      <c r="D121" s="381"/>
      <c r="E121" s="381"/>
      <c r="F121" s="382"/>
      <c r="G121" s="260" t="str">
        <f>+'11+'!Q448</f>
        <v>0200000000</v>
      </c>
      <c r="H121" s="260">
        <f>+'11+'!R448</f>
        <v>0</v>
      </c>
      <c r="I121" s="261">
        <f>+'11+'!O448</f>
        <v>1</v>
      </c>
      <c r="J121" s="261">
        <f>+'11+'!P448</f>
        <v>13</v>
      </c>
      <c r="K121" s="383"/>
      <c r="L121" s="384"/>
      <c r="M121" s="262">
        <f>+'11+'!U448</f>
        <v>111</v>
      </c>
      <c r="N121" s="262">
        <f>+'11+'!V448</f>
        <v>11.17</v>
      </c>
      <c r="O121" s="246">
        <f t="shared" si="1"/>
        <v>10.063063063063064</v>
      </c>
    </row>
    <row r="122" spans="1:16" ht="32.25" customHeight="1" x14ac:dyDescent="0.2">
      <c r="A122" s="62"/>
      <c r="B122" s="379" t="str">
        <f>+'11+'!B449:M449</f>
        <v>подпрограмма "Профилактика правонарушений"</v>
      </c>
      <c r="C122" s="379"/>
      <c r="D122" s="379"/>
      <c r="E122" s="379"/>
      <c r="F122" s="380"/>
      <c r="G122" s="64" t="str">
        <f>+'11+'!Q449</f>
        <v>0220000000</v>
      </c>
      <c r="H122" s="64">
        <f>+'11+'!R449</f>
        <v>0</v>
      </c>
      <c r="I122" s="251">
        <f>+'11+'!O449</f>
        <v>1</v>
      </c>
      <c r="J122" s="251">
        <f>+'11+'!P449</f>
        <v>13</v>
      </c>
      <c r="K122" s="370"/>
      <c r="L122" s="371"/>
      <c r="M122" s="66">
        <f>+'11+'!U449</f>
        <v>111</v>
      </c>
      <c r="N122" s="66">
        <f>+'11+'!V449</f>
        <v>11.17</v>
      </c>
      <c r="O122" s="246">
        <f t="shared" si="1"/>
        <v>10.063063063063064</v>
      </c>
    </row>
    <row r="123" spans="1:16" ht="21.75" customHeight="1" x14ac:dyDescent="0.2">
      <c r="A123" s="62"/>
      <c r="B123" s="379" t="str">
        <f>+'11+'!B450:M450</f>
        <v>Основное мероприятие: "Осуществление отдельных государственных полномочий по профилактике безнадзорности и правонарушений несовершеннолетних"</v>
      </c>
      <c r="C123" s="379"/>
      <c r="D123" s="379"/>
      <c r="E123" s="379"/>
      <c r="F123" s="380"/>
      <c r="G123" s="64" t="str">
        <f>+'11+'!Q450</f>
        <v>0220104016</v>
      </c>
      <c r="H123" s="64">
        <f>+'11+'!R450</f>
        <v>0</v>
      </c>
      <c r="I123" s="251">
        <f>+'11+'!O450</f>
        <v>1</v>
      </c>
      <c r="J123" s="251">
        <f>+'11+'!P450</f>
        <v>13</v>
      </c>
      <c r="K123" s="370"/>
      <c r="L123" s="371"/>
      <c r="M123" s="66">
        <f>+'11+'!U450</f>
        <v>111</v>
      </c>
      <c r="N123" s="66">
        <f>+'11+'!V450</f>
        <v>11.17</v>
      </c>
      <c r="O123" s="246">
        <f t="shared" si="1"/>
        <v>10.063063063063064</v>
      </c>
    </row>
    <row r="124" spans="1:16" ht="12.75" customHeight="1" x14ac:dyDescent="0.2">
      <c r="A124" s="62"/>
      <c r="B124" s="379" t="str">
        <f>+'11+'!B451:M451</f>
        <v>Закупка товаров, работ и услуг для обеспечения государственных (муниципальных) нужд</v>
      </c>
      <c r="C124" s="379"/>
      <c r="D124" s="379"/>
      <c r="E124" s="379"/>
      <c r="F124" s="380"/>
      <c r="G124" s="64" t="str">
        <f>+'11+'!Q451</f>
        <v>0220104016</v>
      </c>
      <c r="H124" s="64" t="str">
        <f>+'11+'!R451</f>
        <v>200</v>
      </c>
      <c r="I124" s="251">
        <f>+'11+'!O451</f>
        <v>1</v>
      </c>
      <c r="J124" s="251">
        <f>+'11+'!P451</f>
        <v>13</v>
      </c>
      <c r="K124" s="370"/>
      <c r="L124" s="371"/>
      <c r="M124" s="66">
        <f>+'11+'!U451</f>
        <v>111</v>
      </c>
      <c r="N124" s="66">
        <f>+'11+'!V451</f>
        <v>11.17</v>
      </c>
      <c r="O124" s="246">
        <f t="shared" si="1"/>
        <v>10.063063063063064</v>
      </c>
    </row>
    <row r="125" spans="1:16" ht="21.75" customHeight="1" x14ac:dyDescent="0.2">
      <c r="A125" s="62"/>
      <c r="B125" s="379" t="str">
        <f>+'11+'!B452:M452</f>
        <v>Иные закупки товаров, работ и услуг для обеспечения государственных (муниципальных) нужд</v>
      </c>
      <c r="C125" s="379"/>
      <c r="D125" s="379"/>
      <c r="E125" s="379"/>
      <c r="F125" s="380"/>
      <c r="G125" s="64" t="str">
        <f>+'11+'!Q452</f>
        <v>0220104016</v>
      </c>
      <c r="H125" s="64" t="str">
        <f>+'11+'!R452</f>
        <v>240</v>
      </c>
      <c r="I125" s="251">
        <f>+'11+'!O452</f>
        <v>1</v>
      </c>
      <c r="J125" s="251">
        <f>+'11+'!P452</f>
        <v>13</v>
      </c>
      <c r="K125" s="370"/>
      <c r="L125" s="371"/>
      <c r="M125" s="66">
        <f>+'11+'!U452</f>
        <v>111</v>
      </c>
      <c r="N125" s="66">
        <f>+'11+'!V452</f>
        <v>11.17</v>
      </c>
      <c r="O125" s="246">
        <f t="shared" si="1"/>
        <v>10.063063063063064</v>
      </c>
    </row>
    <row r="126" spans="1:16" ht="21.75" customHeight="1" x14ac:dyDescent="0.2">
      <c r="A126" s="62"/>
      <c r="B126" s="379" t="str">
        <f>+'11+'!B453:M453</f>
        <v>Прочая закупка товаров, работ и услуг</v>
      </c>
      <c r="C126" s="379"/>
      <c r="D126" s="379"/>
      <c r="E126" s="379"/>
      <c r="F126" s="380"/>
      <c r="G126" s="64" t="str">
        <f>+'11+'!Q453</f>
        <v>0220104016</v>
      </c>
      <c r="H126" s="64" t="str">
        <f>+'11+'!R453</f>
        <v>244</v>
      </c>
      <c r="I126" s="251">
        <f>+'11+'!O453</f>
        <v>1</v>
      </c>
      <c r="J126" s="251">
        <f>+'11+'!P453</f>
        <v>13</v>
      </c>
      <c r="K126" s="370"/>
      <c r="L126" s="371"/>
      <c r="M126" s="66">
        <f>+'11+'!U453</f>
        <v>111</v>
      </c>
      <c r="N126" s="66">
        <f>+'11+'!V453</f>
        <v>11.17</v>
      </c>
      <c r="O126" s="246">
        <f t="shared" si="1"/>
        <v>10.063063063063064</v>
      </c>
    </row>
    <row r="127" spans="1:16" s="263" customFormat="1" ht="42.75" customHeight="1" x14ac:dyDescent="0.2">
      <c r="A127" s="70"/>
      <c r="B127" s="381" t="str">
        <f>+'11+'!B539:M539</f>
        <v>Программа "Содержание и развитие муниципального хозяйства"</v>
      </c>
      <c r="C127" s="381"/>
      <c r="D127" s="381"/>
      <c r="E127" s="381"/>
      <c r="F127" s="382"/>
      <c r="G127" s="260" t="str">
        <f>+'11+'!Q539</f>
        <v>0300000000</v>
      </c>
      <c r="H127" s="260">
        <f>+'11+'!R539</f>
        <v>0</v>
      </c>
      <c r="I127" s="261"/>
      <c r="J127" s="261"/>
      <c r="K127" s="383"/>
      <c r="L127" s="384"/>
      <c r="M127" s="262">
        <f>+M128+M133+M138</f>
        <v>4302</v>
      </c>
      <c r="N127" s="262">
        <f>+N128+N133+N138</f>
        <v>187.39716000000001</v>
      </c>
      <c r="O127" s="266">
        <f t="shared" si="1"/>
        <v>4.3560474198047423</v>
      </c>
      <c r="P127" s="267">
        <f>M127-4250</f>
        <v>52</v>
      </c>
    </row>
    <row r="128" spans="1:16" ht="21.75" customHeight="1" x14ac:dyDescent="0.2">
      <c r="A128" s="62"/>
      <c r="B128" s="379" t="str">
        <f>+'11+'!B540:M540</f>
        <v>Подпрограмма "Обеспечение организаций жилищно-коммунального хозяйства специализированной техникой"</v>
      </c>
      <c r="C128" s="379"/>
      <c r="D128" s="379"/>
      <c r="E128" s="379"/>
      <c r="F128" s="380"/>
      <c r="G128" s="64" t="str">
        <f>+'11+'!Q540</f>
        <v>0320000000</v>
      </c>
      <c r="H128" s="64">
        <f>+'11+'!R540</f>
        <v>0</v>
      </c>
      <c r="I128" s="251">
        <f>+'11+'!O540</f>
        <v>4</v>
      </c>
      <c r="J128" s="251">
        <f>+'11+'!P540</f>
        <v>9</v>
      </c>
      <c r="K128" s="370"/>
      <c r="L128" s="371"/>
      <c r="M128" s="66">
        <f>+'11+'!U540</f>
        <v>1010</v>
      </c>
      <c r="N128" s="66">
        <f>+'11+'!V540</f>
        <v>0</v>
      </c>
      <c r="O128" s="246">
        <f t="shared" si="1"/>
        <v>0</v>
      </c>
    </row>
    <row r="129" spans="1:15" ht="21.75" customHeight="1" x14ac:dyDescent="0.2">
      <c r="A129" s="62"/>
      <c r="B129" s="379" t="str">
        <f>+'11+'!B541:M541</f>
        <v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v>
      </c>
      <c r="C129" s="379"/>
      <c r="D129" s="379"/>
      <c r="E129" s="379"/>
      <c r="F129" s="380"/>
      <c r="G129" s="64" t="str">
        <f>+'11+'!Q541</f>
        <v>0320107505</v>
      </c>
      <c r="H129" s="64">
        <f>+'11+'!R541</f>
        <v>0</v>
      </c>
      <c r="I129" s="251">
        <f>+'11+'!O541</f>
        <v>4</v>
      </c>
      <c r="J129" s="251">
        <f>+'11+'!P541</f>
        <v>9</v>
      </c>
      <c r="K129" s="370"/>
      <c r="L129" s="371"/>
      <c r="M129" s="66">
        <f>+'11+'!U541</f>
        <v>1010</v>
      </c>
      <c r="N129" s="66">
        <f>+'11+'!V541</f>
        <v>0</v>
      </c>
      <c r="O129" s="246">
        <f t="shared" si="1"/>
        <v>0</v>
      </c>
    </row>
    <row r="130" spans="1:15" ht="21.75" customHeight="1" x14ac:dyDescent="0.2">
      <c r="A130" s="62"/>
      <c r="B130" s="379" t="str">
        <f>+'11+'!B542:M542</f>
        <v>Закупка товаров, работ и услуг для обеспечения государственных (муниципальных) нужд</v>
      </c>
      <c r="C130" s="379"/>
      <c r="D130" s="379"/>
      <c r="E130" s="379"/>
      <c r="F130" s="380"/>
      <c r="G130" s="64" t="str">
        <f>+'11+'!Q542</f>
        <v>0320107505</v>
      </c>
      <c r="H130" s="64" t="str">
        <f>+'11+'!R542</f>
        <v>200</v>
      </c>
      <c r="I130" s="251">
        <f>+'11+'!O542</f>
        <v>4</v>
      </c>
      <c r="J130" s="251">
        <f>+'11+'!P542</f>
        <v>9</v>
      </c>
      <c r="K130" s="370"/>
      <c r="L130" s="371"/>
      <c r="M130" s="66">
        <f>+'11+'!U542</f>
        <v>1010</v>
      </c>
      <c r="N130" s="66">
        <f>+'11+'!V542</f>
        <v>0</v>
      </c>
      <c r="O130" s="246">
        <f t="shared" si="1"/>
        <v>0</v>
      </c>
    </row>
    <row r="131" spans="1:15" ht="21.75" customHeight="1" x14ac:dyDescent="0.2">
      <c r="A131" s="62"/>
      <c r="B131" s="379" t="str">
        <f>+'11+'!B543:M543</f>
        <v>Иные закупки товаров, работ и услуг для обеспечения государственных (муниципальных) нужд</v>
      </c>
      <c r="C131" s="379"/>
      <c r="D131" s="379"/>
      <c r="E131" s="379"/>
      <c r="F131" s="380"/>
      <c r="G131" s="64" t="str">
        <f>+'11+'!Q543</f>
        <v>0320107505</v>
      </c>
      <c r="H131" s="64" t="str">
        <f>+'11+'!R543</f>
        <v>240</v>
      </c>
      <c r="I131" s="251">
        <f>+'11+'!O543</f>
        <v>4</v>
      </c>
      <c r="J131" s="251">
        <f>+'11+'!P543</f>
        <v>9</v>
      </c>
      <c r="K131" s="370"/>
      <c r="L131" s="371"/>
      <c r="M131" s="66">
        <f>+'11+'!U543</f>
        <v>1010</v>
      </c>
      <c r="N131" s="66">
        <f>+'11+'!V543</f>
        <v>0</v>
      </c>
      <c r="O131" s="246">
        <f t="shared" si="1"/>
        <v>0</v>
      </c>
    </row>
    <row r="132" spans="1:15" ht="21.75" customHeight="1" x14ac:dyDescent="0.2">
      <c r="A132" s="62"/>
      <c r="B132" s="379" t="str">
        <f>+'11+'!B544:M544</f>
        <v>Прочая закупка товаров, работ и услуг</v>
      </c>
      <c r="C132" s="379"/>
      <c r="D132" s="379"/>
      <c r="E132" s="379"/>
      <c r="F132" s="380"/>
      <c r="G132" s="64" t="str">
        <f>+'11+'!Q544</f>
        <v>0320107505</v>
      </c>
      <c r="H132" s="64" t="str">
        <f>+'11+'!R544</f>
        <v>244</v>
      </c>
      <c r="I132" s="251">
        <f>+'11+'!O544</f>
        <v>4</v>
      </c>
      <c r="J132" s="251">
        <f>+'11+'!P544</f>
        <v>9</v>
      </c>
      <c r="K132" s="370"/>
      <c r="L132" s="371"/>
      <c r="M132" s="66">
        <f>+'11+'!U544</f>
        <v>1010</v>
      </c>
      <c r="N132" s="66">
        <f>+'11+'!V544</f>
        <v>0</v>
      </c>
      <c r="O132" s="246">
        <f t="shared" si="1"/>
        <v>0</v>
      </c>
    </row>
    <row r="133" spans="1:15" ht="21.75" customHeight="1" x14ac:dyDescent="0.2">
      <c r="A133" s="62"/>
      <c r="B133" s="379" t="str">
        <f>+'11+'!B566:M566</f>
        <v>Подпрограмма "Обеспечение организаций жилищно-коммунального хозяйства специализированной техникой"</v>
      </c>
      <c r="C133" s="379"/>
      <c r="D133" s="379"/>
      <c r="E133" s="379"/>
      <c r="F133" s="380"/>
      <c r="G133" s="64" t="str">
        <f>+'11+'!Q566</f>
        <v>0320000000</v>
      </c>
      <c r="H133" s="64">
        <f>+'11+'!R566</f>
        <v>0</v>
      </c>
      <c r="I133" s="251">
        <f>+'11+'!O566</f>
        <v>5</v>
      </c>
      <c r="J133" s="251">
        <f>+'11+'!P566</f>
        <v>2</v>
      </c>
      <c r="K133" s="370"/>
      <c r="L133" s="371"/>
      <c r="M133" s="66">
        <f>+'11+'!U566</f>
        <v>550</v>
      </c>
      <c r="N133" s="66">
        <f>+'11+'!V566</f>
        <v>0</v>
      </c>
      <c r="O133" s="246">
        <f t="shared" si="1"/>
        <v>0</v>
      </c>
    </row>
    <row r="134" spans="1:15" ht="21.75" customHeight="1" x14ac:dyDescent="0.2">
      <c r="A134" s="62"/>
      <c r="B134" s="379" t="str">
        <f>+'11+'!B567:M567</f>
        <v>Обеспечение специализированной техникой</v>
      </c>
      <c r="C134" s="379"/>
      <c r="D134" s="379"/>
      <c r="E134" s="379"/>
      <c r="F134" s="380"/>
      <c r="G134" s="64" t="str">
        <f>+'11+'!Q567</f>
        <v>03200L5080</v>
      </c>
      <c r="H134" s="64">
        <f>+'11+'!R567</f>
        <v>0</v>
      </c>
      <c r="I134" s="251">
        <f>+'11+'!O567</f>
        <v>5</v>
      </c>
      <c r="J134" s="251">
        <f>+'11+'!P567</f>
        <v>2</v>
      </c>
      <c r="K134" s="370"/>
      <c r="L134" s="371"/>
      <c r="M134" s="66">
        <f>+'11+'!U567</f>
        <v>550</v>
      </c>
      <c r="N134" s="66">
        <f>+'11+'!V567</f>
        <v>0</v>
      </c>
      <c r="O134" s="246">
        <f t="shared" si="1"/>
        <v>0</v>
      </c>
    </row>
    <row r="135" spans="1:15" ht="21.75" customHeight="1" x14ac:dyDescent="0.2">
      <c r="A135" s="62"/>
      <c r="B135" s="379" t="str">
        <f>+'11+'!B568:M568</f>
        <v>Закупка товаров, работ и услуг для обеспечения государственных (муниципальных) нужд</v>
      </c>
      <c r="C135" s="379"/>
      <c r="D135" s="379"/>
      <c r="E135" s="379"/>
      <c r="F135" s="380"/>
      <c r="G135" s="64" t="str">
        <f>+'11+'!Q568</f>
        <v>03200L5080</v>
      </c>
      <c r="H135" s="64" t="str">
        <f>+'11+'!R568</f>
        <v>200</v>
      </c>
      <c r="I135" s="251">
        <f>+'11+'!O568</f>
        <v>5</v>
      </c>
      <c r="J135" s="251">
        <f>+'11+'!P568</f>
        <v>2</v>
      </c>
      <c r="K135" s="370"/>
      <c r="L135" s="371"/>
      <c r="M135" s="66">
        <f>+'11+'!U568</f>
        <v>550</v>
      </c>
      <c r="N135" s="66">
        <f>+'11+'!V568</f>
        <v>0</v>
      </c>
      <c r="O135" s="246">
        <f t="shared" si="1"/>
        <v>0</v>
      </c>
    </row>
    <row r="136" spans="1:15" ht="21.75" customHeight="1" x14ac:dyDescent="0.2">
      <c r="A136" s="62"/>
      <c r="B136" s="379" t="str">
        <f>+'11+'!B569:M569</f>
        <v>Иные закупки товаров, работ и услуг для обеспечения государственных (муниципальных) нужд</v>
      </c>
      <c r="C136" s="379"/>
      <c r="D136" s="379"/>
      <c r="E136" s="379"/>
      <c r="F136" s="380"/>
      <c r="G136" s="64" t="str">
        <f>+'11+'!Q569</f>
        <v>03200L5080</v>
      </c>
      <c r="H136" s="64" t="str">
        <f>+'11+'!R569</f>
        <v>240</v>
      </c>
      <c r="I136" s="251">
        <f>+'11+'!O569</f>
        <v>5</v>
      </c>
      <c r="J136" s="251">
        <f>+'11+'!P569</f>
        <v>2</v>
      </c>
      <c r="K136" s="370"/>
      <c r="L136" s="371"/>
      <c r="M136" s="66">
        <f>+'11+'!U569</f>
        <v>550</v>
      </c>
      <c r="N136" s="66">
        <f>+'11+'!V569</f>
        <v>0</v>
      </c>
      <c r="O136" s="246">
        <f t="shared" si="1"/>
        <v>0</v>
      </c>
    </row>
    <row r="137" spans="1:15" ht="32.25" customHeight="1" x14ac:dyDescent="0.2">
      <c r="A137" s="62"/>
      <c r="B137" s="379" t="str">
        <f>+'11+'!B570:M570</f>
        <v>Прочая закупка товаров, работ и услуг</v>
      </c>
      <c r="C137" s="379"/>
      <c r="D137" s="379"/>
      <c r="E137" s="379"/>
      <c r="F137" s="380"/>
      <c r="G137" s="64" t="str">
        <f>+'11+'!Q570</f>
        <v>03200L5080</v>
      </c>
      <c r="H137" s="64" t="str">
        <f>+'11+'!R570</f>
        <v>244</v>
      </c>
      <c r="I137" s="251">
        <f>+'11+'!O570</f>
        <v>5</v>
      </c>
      <c r="J137" s="251">
        <f>+'11+'!P570</f>
        <v>2</v>
      </c>
      <c r="K137" s="370"/>
      <c r="L137" s="371"/>
      <c r="M137" s="66">
        <f>+'11+'!U570</f>
        <v>550</v>
      </c>
      <c r="N137" s="66">
        <f>+'11+'!V570</f>
        <v>0</v>
      </c>
      <c r="O137" s="246">
        <f t="shared" si="1"/>
        <v>0</v>
      </c>
    </row>
    <row r="138" spans="1:15" ht="32.25" customHeight="1" x14ac:dyDescent="0.2">
      <c r="A138" s="62"/>
      <c r="B138" s="379" t="str">
        <f>+'11+'!B571:M571</f>
        <v>Благоустройство</v>
      </c>
      <c r="C138" s="379"/>
      <c r="D138" s="379"/>
      <c r="E138" s="379"/>
      <c r="F138" s="380"/>
      <c r="G138" s="64">
        <f>+'11+'!Q571</f>
        <v>0</v>
      </c>
      <c r="H138" s="64">
        <f>+'11+'!R571</f>
        <v>0</v>
      </c>
      <c r="I138" s="251">
        <f>+'11+'!O571</f>
        <v>5</v>
      </c>
      <c r="J138" s="251">
        <f>+'11+'!P571</f>
        <v>3</v>
      </c>
      <c r="K138" s="370"/>
      <c r="L138" s="371"/>
      <c r="M138" s="66">
        <f>+M139+M145</f>
        <v>2742</v>
      </c>
      <c r="N138" s="66">
        <f>+N139+N145</f>
        <v>187.39716000000001</v>
      </c>
      <c r="O138" s="246">
        <f t="shared" si="1"/>
        <v>6.8343238512035009</v>
      </c>
    </row>
    <row r="139" spans="1:15" ht="21.75" customHeight="1" x14ac:dyDescent="0.2">
      <c r="A139" s="62"/>
      <c r="B139" s="379" t="str">
        <f>+'11+'!B572:M572</f>
        <v>Программа "Содержание и развитие муниципального хозяйства"</v>
      </c>
      <c r="C139" s="379"/>
      <c r="D139" s="379"/>
      <c r="E139" s="379"/>
      <c r="F139" s="380"/>
      <c r="G139" s="64" t="str">
        <f>+'11+'!Q572</f>
        <v>0300000000</v>
      </c>
      <c r="H139" s="64">
        <f>+'11+'!R572</f>
        <v>0</v>
      </c>
      <c r="I139" s="251">
        <f>+'11+'!O572</f>
        <v>5</v>
      </c>
      <c r="J139" s="251">
        <f>+'11+'!P572</f>
        <v>3</v>
      </c>
      <c r="K139" s="370"/>
      <c r="L139" s="371"/>
      <c r="M139" s="66">
        <f>+'11+'!U572</f>
        <v>542</v>
      </c>
      <c r="N139" s="66">
        <f>+'11+'!V572</f>
        <v>187.39716000000001</v>
      </c>
      <c r="O139" s="246">
        <f t="shared" si="1"/>
        <v>34.575121771217717</v>
      </c>
    </row>
    <row r="140" spans="1:15" ht="21.75" customHeight="1" x14ac:dyDescent="0.2">
      <c r="A140" s="62"/>
      <c r="B140" s="379" t="str">
        <f>+'11+'!B573:M573</f>
        <v>Подпрограмма "Благоустройство"</v>
      </c>
      <c r="C140" s="379"/>
      <c r="D140" s="379"/>
      <c r="E140" s="379"/>
      <c r="F140" s="380"/>
      <c r="G140" s="64" t="str">
        <f>+'11+'!Q573</f>
        <v>0310000000</v>
      </c>
      <c r="H140" s="64">
        <f>+'11+'!R573</f>
        <v>0</v>
      </c>
      <c r="I140" s="251">
        <f>+'11+'!O573</f>
        <v>5</v>
      </c>
      <c r="J140" s="251">
        <f>+'11+'!P573</f>
        <v>3</v>
      </c>
      <c r="K140" s="370"/>
      <c r="L140" s="371"/>
      <c r="M140" s="66">
        <f>+'11+'!U573</f>
        <v>542</v>
      </c>
      <c r="N140" s="66">
        <f>+'11+'!V573</f>
        <v>187.39716000000001</v>
      </c>
      <c r="O140" s="246">
        <f t="shared" si="1"/>
        <v>34.575121771217717</v>
      </c>
    </row>
    <row r="141" spans="1:15" ht="21.75" customHeight="1" x14ac:dyDescent="0.2">
      <c r="A141" s="62"/>
      <c r="B141" s="379" t="str">
        <f>+'11+'!B574:M574</f>
        <v>Благоустройство территории поселения</v>
      </c>
      <c r="C141" s="379"/>
      <c r="D141" s="379"/>
      <c r="E141" s="379"/>
      <c r="F141" s="380"/>
      <c r="G141" s="64" t="str">
        <f>+'11+'!Q574</f>
        <v>0310107011</v>
      </c>
      <c r="H141" s="64">
        <f>+'11+'!R574</f>
        <v>0</v>
      </c>
      <c r="I141" s="251">
        <f>+'11+'!O574</f>
        <v>5</v>
      </c>
      <c r="J141" s="251">
        <f>+'11+'!P574</f>
        <v>3</v>
      </c>
      <c r="K141" s="370"/>
      <c r="L141" s="371"/>
      <c r="M141" s="66">
        <f>+'11+'!U574</f>
        <v>542</v>
      </c>
      <c r="N141" s="66">
        <f>+'11+'!V574</f>
        <v>187.39716000000001</v>
      </c>
      <c r="O141" s="246">
        <f t="shared" si="1"/>
        <v>34.575121771217717</v>
      </c>
    </row>
    <row r="142" spans="1:15" ht="21.75" customHeight="1" x14ac:dyDescent="0.2">
      <c r="A142" s="62"/>
      <c r="B142" s="379" t="str">
        <f>+'11+'!B575:M575</f>
        <v>Закупка товаров, работ и услуг для обеспечения государственных (муниципальных) нужд</v>
      </c>
      <c r="C142" s="379"/>
      <c r="D142" s="379"/>
      <c r="E142" s="379"/>
      <c r="F142" s="380"/>
      <c r="G142" s="64" t="str">
        <f>+'11+'!Q575</f>
        <v>0310107011</v>
      </c>
      <c r="H142" s="64" t="str">
        <f>+'11+'!R575</f>
        <v>200</v>
      </c>
      <c r="I142" s="251">
        <f>+'11+'!O575</f>
        <v>5</v>
      </c>
      <c r="J142" s="251">
        <f>+'11+'!P575</f>
        <v>3</v>
      </c>
      <c r="K142" s="370"/>
      <c r="L142" s="371"/>
      <c r="M142" s="66">
        <f>+'11+'!U575</f>
        <v>542</v>
      </c>
      <c r="N142" s="66">
        <f>+'11+'!V575</f>
        <v>187.39716000000001</v>
      </c>
      <c r="O142" s="246">
        <f t="shared" si="1"/>
        <v>34.575121771217717</v>
      </c>
    </row>
    <row r="143" spans="1:15" ht="21.75" customHeight="1" x14ac:dyDescent="0.2">
      <c r="A143" s="62"/>
      <c r="B143" s="379" t="str">
        <f>+'11+'!B576:M576</f>
        <v>Иные закупки товаров, работ и услуг для обеспечения государственных (муниципальных) нужд</v>
      </c>
      <c r="C143" s="379"/>
      <c r="D143" s="379"/>
      <c r="E143" s="379"/>
      <c r="F143" s="380"/>
      <c r="G143" s="64" t="str">
        <f>+'11+'!Q576</f>
        <v>0310107011</v>
      </c>
      <c r="H143" s="64" t="str">
        <f>+'11+'!R576</f>
        <v>240</v>
      </c>
      <c r="I143" s="251">
        <f>+'11+'!O576</f>
        <v>5</v>
      </c>
      <c r="J143" s="251">
        <f>+'11+'!P576</f>
        <v>3</v>
      </c>
      <c r="K143" s="370"/>
      <c r="L143" s="371"/>
      <c r="M143" s="66">
        <f>+'11+'!U576</f>
        <v>542</v>
      </c>
      <c r="N143" s="66">
        <f>+'11+'!V576</f>
        <v>187.39716000000001</v>
      </c>
      <c r="O143" s="246">
        <f t="shared" si="1"/>
        <v>34.575121771217717</v>
      </c>
    </row>
    <row r="144" spans="1:15" ht="21.75" customHeight="1" x14ac:dyDescent="0.2">
      <c r="A144" s="62"/>
      <c r="B144" s="379" t="str">
        <f>+'11+'!B577:M577</f>
        <v>Прочая закупка товаров, работ и услуг</v>
      </c>
      <c r="C144" s="379"/>
      <c r="D144" s="379"/>
      <c r="E144" s="379"/>
      <c r="F144" s="380"/>
      <c r="G144" s="64" t="str">
        <f>+'11+'!Q577</f>
        <v>0310107011</v>
      </c>
      <c r="H144" s="64" t="str">
        <f>+'11+'!R577</f>
        <v>244</v>
      </c>
      <c r="I144" s="251">
        <f>+'11+'!O577</f>
        <v>5</v>
      </c>
      <c r="J144" s="251">
        <f>+'11+'!P577</f>
        <v>3</v>
      </c>
      <c r="K144" s="370"/>
      <c r="L144" s="371"/>
      <c r="M144" s="66">
        <f>+'11+'!U577</f>
        <v>542</v>
      </c>
      <c r="N144" s="66">
        <f>+'11+'!V577</f>
        <v>187.39716000000001</v>
      </c>
      <c r="O144" s="246">
        <f t="shared" si="1"/>
        <v>34.575121771217717</v>
      </c>
    </row>
    <row r="145" spans="1:15" ht="21.75" customHeight="1" x14ac:dyDescent="0.2">
      <c r="A145" s="62"/>
      <c r="B145" s="379" t="str">
        <f>+'11+'!B578:M578</f>
        <v>Программа "Содержание и развитие муниципального хозяйства"</v>
      </c>
      <c r="C145" s="379"/>
      <c r="D145" s="379"/>
      <c r="E145" s="379"/>
      <c r="F145" s="380"/>
      <c r="G145" s="64" t="str">
        <f>+'11+'!Q578</f>
        <v>0300000000</v>
      </c>
      <c r="H145" s="64">
        <f>+'11+'!R578</f>
        <v>0</v>
      </c>
      <c r="I145" s="251">
        <f>+'11+'!O578</f>
        <v>5</v>
      </c>
      <c r="J145" s="251">
        <f>+'11+'!P578</f>
        <v>3</v>
      </c>
      <c r="K145" s="370"/>
      <c r="L145" s="371"/>
      <c r="M145" s="66">
        <f>+'11+'!U578</f>
        <v>2200</v>
      </c>
      <c r="N145" s="66">
        <f>+'11+'!V578</f>
        <v>0</v>
      </c>
      <c r="O145" s="246">
        <f t="shared" si="1"/>
        <v>0</v>
      </c>
    </row>
    <row r="146" spans="1:15" ht="21.75" customHeight="1" x14ac:dyDescent="0.2">
      <c r="A146" s="62"/>
      <c r="B146" s="379" t="str">
        <f>+'11+'!B579:M579</f>
        <v>Подпрограмма "Благоустройство"</v>
      </c>
      <c r="C146" s="379"/>
      <c r="D146" s="379"/>
      <c r="E146" s="379"/>
      <c r="F146" s="380"/>
      <c r="G146" s="64" t="str">
        <f>+'11+'!Q579</f>
        <v>0310000000</v>
      </c>
      <c r="H146" s="64">
        <f>+'11+'!R579</f>
        <v>0</v>
      </c>
      <c r="I146" s="251">
        <f>+'11+'!O579</f>
        <v>5</v>
      </c>
      <c r="J146" s="251">
        <f>+'11+'!P579</f>
        <v>3</v>
      </c>
      <c r="K146" s="370"/>
      <c r="L146" s="371"/>
      <c r="M146" s="66">
        <f>+'11+'!U579</f>
        <v>2200</v>
      </c>
      <c r="N146" s="66">
        <f>+'11+'!V579</f>
        <v>0</v>
      </c>
      <c r="O146" s="246">
        <f t="shared" si="1"/>
        <v>0</v>
      </c>
    </row>
    <row r="147" spans="1:15" ht="21.75" customHeight="1" x14ac:dyDescent="0.2">
      <c r="A147" s="62"/>
      <c r="B147" s="379" t="str">
        <f>+'11+'!B580:M580</f>
        <v>Реализация программ формирования современной городской среды</v>
      </c>
      <c r="C147" s="379"/>
      <c r="D147" s="379"/>
      <c r="E147" s="379"/>
      <c r="F147" s="380"/>
      <c r="G147" s="64" t="str">
        <f>+'11+'!Q580</f>
        <v>031F255550</v>
      </c>
      <c r="H147" s="64">
        <f>+'11+'!R580</f>
        <v>0</v>
      </c>
      <c r="I147" s="251">
        <f>+'11+'!O580</f>
        <v>5</v>
      </c>
      <c r="J147" s="251">
        <f>+'11+'!P580</f>
        <v>3</v>
      </c>
      <c r="K147" s="370"/>
      <c r="L147" s="371"/>
      <c r="M147" s="66">
        <f>+'11+'!U580</f>
        <v>2200</v>
      </c>
      <c r="N147" s="66">
        <f>+'11+'!V580</f>
        <v>0</v>
      </c>
      <c r="O147" s="246">
        <f t="shared" si="1"/>
        <v>0</v>
      </c>
    </row>
    <row r="148" spans="1:15" ht="21.75" customHeight="1" x14ac:dyDescent="0.2">
      <c r="A148" s="62"/>
      <c r="B148" s="379" t="str">
        <f>+'11+'!B581:M581</f>
        <v>Закупка товаров, работ и услуг для обеспечения государственных (муниципальных) нужд</v>
      </c>
      <c r="C148" s="379"/>
      <c r="D148" s="379"/>
      <c r="E148" s="379"/>
      <c r="F148" s="380"/>
      <c r="G148" s="64" t="str">
        <f>+'11+'!Q581</f>
        <v>031F255550</v>
      </c>
      <c r="H148" s="64" t="str">
        <f>+'11+'!R581</f>
        <v>200</v>
      </c>
      <c r="I148" s="251">
        <f>+'11+'!O581</f>
        <v>5</v>
      </c>
      <c r="J148" s="251">
        <f>+'11+'!P581</f>
        <v>3</v>
      </c>
      <c r="K148" s="370"/>
      <c r="L148" s="371"/>
      <c r="M148" s="66">
        <f>+'11+'!U581</f>
        <v>2200</v>
      </c>
      <c r="N148" s="66">
        <f>+'11+'!V581</f>
        <v>0</v>
      </c>
      <c r="O148" s="246">
        <f t="shared" si="1"/>
        <v>0</v>
      </c>
    </row>
    <row r="149" spans="1:15" ht="21.75" customHeight="1" x14ac:dyDescent="0.2">
      <c r="A149" s="62"/>
      <c r="B149" s="379" t="str">
        <f>+'11+'!B582:M582</f>
        <v>Иные закупки товаров, работ и услуг для обеспечения государственных (муниципальных) нужд</v>
      </c>
      <c r="C149" s="379"/>
      <c r="D149" s="379"/>
      <c r="E149" s="379"/>
      <c r="F149" s="380"/>
      <c r="G149" s="64" t="str">
        <f>+'11+'!Q582</f>
        <v>031F255550</v>
      </c>
      <c r="H149" s="64" t="str">
        <f>+'11+'!R582</f>
        <v>240</v>
      </c>
      <c r="I149" s="251">
        <f>+'11+'!O582</f>
        <v>5</v>
      </c>
      <c r="J149" s="251">
        <f>+'11+'!P582</f>
        <v>3</v>
      </c>
      <c r="K149" s="370"/>
      <c r="L149" s="371"/>
      <c r="M149" s="66">
        <f>+'11+'!U582</f>
        <v>2200</v>
      </c>
      <c r="N149" s="66">
        <f>+'11+'!V582</f>
        <v>0</v>
      </c>
      <c r="O149" s="246">
        <f t="shared" ref="O149:O212" si="2">N149/M149*100</f>
        <v>0</v>
      </c>
    </row>
    <row r="150" spans="1:15" ht="21.75" customHeight="1" x14ac:dyDescent="0.2">
      <c r="A150" s="62"/>
      <c r="B150" s="379" t="str">
        <f>+'11+'!B583:M583</f>
        <v>Прочая закупка товаров, работ и услуг</v>
      </c>
      <c r="C150" s="379"/>
      <c r="D150" s="379"/>
      <c r="E150" s="379"/>
      <c r="F150" s="380"/>
      <c r="G150" s="64" t="str">
        <f>+'11+'!Q583</f>
        <v>031F255550</v>
      </c>
      <c r="H150" s="64" t="str">
        <f>+'11+'!R583</f>
        <v>244</v>
      </c>
      <c r="I150" s="251">
        <f>+'11+'!O583</f>
        <v>5</v>
      </c>
      <c r="J150" s="251">
        <f>+'11+'!P583</f>
        <v>3</v>
      </c>
      <c r="K150" s="370"/>
      <c r="L150" s="371"/>
      <c r="M150" s="66">
        <f>+'11+'!U583</f>
        <v>2200</v>
      </c>
      <c r="N150" s="66">
        <f>+'11+'!V583</f>
        <v>0</v>
      </c>
      <c r="O150" s="246">
        <f t="shared" si="2"/>
        <v>0</v>
      </c>
    </row>
    <row r="151" spans="1:15" ht="12.75" customHeight="1" x14ac:dyDescent="0.2">
      <c r="A151" s="62"/>
      <c r="B151" s="379" t="str">
        <f>+'11+'!B211:M211</f>
        <v>Муниципальная программа "Развитие сельского хозяйства"</v>
      </c>
      <c r="C151" s="379"/>
      <c r="D151" s="379"/>
      <c r="E151" s="379"/>
      <c r="F151" s="380"/>
      <c r="G151" s="64" t="str">
        <f>+'11+'!Q211</f>
        <v>0400000000</v>
      </c>
      <c r="H151" s="64">
        <f>+'11+'!R211</f>
        <v>0</v>
      </c>
      <c r="I151" s="251"/>
      <c r="J151" s="251"/>
      <c r="K151" s="370"/>
      <c r="L151" s="371"/>
      <c r="M151" s="66">
        <f>+M152+M160+M165+M171+M176+M180</f>
        <v>5602.4</v>
      </c>
      <c r="N151" s="66">
        <f>+N152+N160+N165+N171+N176+N180</f>
        <v>25</v>
      </c>
      <c r="O151" s="246">
        <f t="shared" si="2"/>
        <v>0.44623732685991718</v>
      </c>
    </row>
    <row r="152" spans="1:15" ht="21.75" customHeight="1" x14ac:dyDescent="0.2">
      <c r="A152" s="62"/>
      <c r="B152" s="379" t="str">
        <f>+'11+'!B212:M212</f>
        <v>Подпрограмма "Реализация мероприятий по развитию сельского хозяйства и расшение рынка сельскохозяйственной продукции"</v>
      </c>
      <c r="C152" s="379"/>
      <c r="D152" s="379"/>
      <c r="E152" s="379"/>
      <c r="F152" s="380"/>
      <c r="G152" s="64" t="str">
        <f>+'11+'!Q212</f>
        <v>0420000000</v>
      </c>
      <c r="H152" s="64">
        <f>+'11+'!R212</f>
        <v>0</v>
      </c>
      <c r="I152" s="251">
        <f>+'11+'!O212</f>
        <v>4</v>
      </c>
      <c r="J152" s="251">
        <f>+'11+'!P212</f>
        <v>5</v>
      </c>
      <c r="K152" s="370"/>
      <c r="L152" s="371"/>
      <c r="M152" s="66">
        <f>+'11+'!U212</f>
        <v>785</v>
      </c>
      <c r="N152" s="66">
        <f>+'11+'!V212</f>
        <v>25</v>
      </c>
      <c r="O152" s="246">
        <f t="shared" si="2"/>
        <v>3.1847133757961785</v>
      </c>
    </row>
    <row r="153" spans="1:15" ht="21.75" customHeight="1" x14ac:dyDescent="0.2">
      <c r="A153" s="62"/>
      <c r="B153" s="379" t="str">
        <f>+'11+'!B213:M213</f>
        <v>Поддержка предприятий</v>
      </c>
      <c r="C153" s="379"/>
      <c r="D153" s="379"/>
      <c r="E153" s="379"/>
      <c r="F153" s="380"/>
      <c r="G153" s="64" t="str">
        <f>+'11+'!Q213</f>
        <v>0420170060</v>
      </c>
      <c r="H153" s="64">
        <f>+'11+'!R213</f>
        <v>0</v>
      </c>
      <c r="I153" s="251">
        <f>+'11+'!O213</f>
        <v>4</v>
      </c>
      <c r="J153" s="251">
        <f>+'11+'!P213</f>
        <v>5</v>
      </c>
      <c r="K153" s="370"/>
      <c r="L153" s="371"/>
      <c r="M153" s="66">
        <f>+'11+'!U213</f>
        <v>785</v>
      </c>
      <c r="N153" s="66">
        <f>+'11+'!V213</f>
        <v>25</v>
      </c>
      <c r="O153" s="246">
        <f t="shared" si="2"/>
        <v>3.1847133757961785</v>
      </c>
    </row>
    <row r="154" spans="1:15" ht="21.75" customHeight="1" x14ac:dyDescent="0.2">
      <c r="A154" s="62"/>
      <c r="B154" s="379" t="str">
        <f>+'11+'!B214:M214</f>
        <v>Закупка товаров, работ и услуг для обеспечения государственных (муниципальных) нужд</v>
      </c>
      <c r="C154" s="379"/>
      <c r="D154" s="379"/>
      <c r="E154" s="379"/>
      <c r="F154" s="380"/>
      <c r="G154" s="64" t="str">
        <f>+'11+'!Q214</f>
        <v>0420170060</v>
      </c>
      <c r="H154" s="64" t="str">
        <f>+'11+'!R214</f>
        <v>200</v>
      </c>
      <c r="I154" s="251">
        <f>+'11+'!O214</f>
        <v>4</v>
      </c>
      <c r="J154" s="251">
        <f>+'11+'!P214</f>
        <v>5</v>
      </c>
      <c r="K154" s="370"/>
      <c r="L154" s="371"/>
      <c r="M154" s="66">
        <f>+'11+'!U214</f>
        <v>575</v>
      </c>
      <c r="N154" s="66">
        <f>+'11+'!V214</f>
        <v>25</v>
      </c>
      <c r="O154" s="246">
        <f t="shared" si="2"/>
        <v>4.3478260869565215</v>
      </c>
    </row>
    <row r="155" spans="1:15" ht="21.75" customHeight="1" x14ac:dyDescent="0.2">
      <c r="A155" s="62"/>
      <c r="B155" s="379" t="str">
        <f>+'11+'!B215:M215</f>
        <v>Иные закупки товаров, работ и услуг для обеспечения государственных (муниципальных) нужд</v>
      </c>
      <c r="C155" s="379"/>
      <c r="D155" s="379"/>
      <c r="E155" s="379"/>
      <c r="F155" s="380"/>
      <c r="G155" s="64" t="str">
        <f>+'11+'!Q215</f>
        <v>0420170060</v>
      </c>
      <c r="H155" s="64" t="str">
        <f>+'11+'!R215</f>
        <v>240</v>
      </c>
      <c r="I155" s="251">
        <f>+'11+'!O215</f>
        <v>4</v>
      </c>
      <c r="J155" s="251">
        <f>+'11+'!P215</f>
        <v>5</v>
      </c>
      <c r="K155" s="370"/>
      <c r="L155" s="371"/>
      <c r="M155" s="66">
        <f>+'11+'!U215</f>
        <v>575</v>
      </c>
      <c r="N155" s="66">
        <f>+'11+'!V215</f>
        <v>25</v>
      </c>
      <c r="O155" s="246">
        <f t="shared" si="2"/>
        <v>4.3478260869565215</v>
      </c>
    </row>
    <row r="156" spans="1:15" ht="32.25" customHeight="1" x14ac:dyDescent="0.2">
      <c r="A156" s="62"/>
      <c r="B156" s="379" t="str">
        <f>+'11+'!B216:M216</f>
        <v>Прочая закупка товаров, работ и услуг</v>
      </c>
      <c r="C156" s="379"/>
      <c r="D156" s="379"/>
      <c r="E156" s="379"/>
      <c r="F156" s="380"/>
      <c r="G156" s="64" t="str">
        <f>+'11+'!Q216</f>
        <v>0420170060</v>
      </c>
      <c r="H156" s="64" t="str">
        <f>+'11+'!R216</f>
        <v>244</v>
      </c>
      <c r="I156" s="251">
        <f>+'11+'!O216</f>
        <v>4</v>
      </c>
      <c r="J156" s="251">
        <f>+'11+'!P216</f>
        <v>5</v>
      </c>
      <c r="K156" s="370"/>
      <c r="L156" s="371"/>
      <c r="M156" s="66">
        <f>+'11+'!U216</f>
        <v>575</v>
      </c>
      <c r="N156" s="66">
        <f>+'11+'!V216</f>
        <v>25</v>
      </c>
      <c r="O156" s="246">
        <f t="shared" si="2"/>
        <v>4.3478260869565215</v>
      </c>
    </row>
    <row r="157" spans="1:15" ht="21.75" customHeight="1" x14ac:dyDescent="0.2">
      <c r="A157" s="62"/>
      <c r="B157" s="379" t="str">
        <f>+'11+'!B217:M217</f>
        <v>Иные бюджетные ассигнования</v>
      </c>
      <c r="C157" s="379"/>
      <c r="D157" s="379"/>
      <c r="E157" s="379"/>
      <c r="F157" s="380"/>
      <c r="G157" s="64" t="str">
        <f>+'11+'!Q217</f>
        <v>0420170060</v>
      </c>
      <c r="H157" s="64" t="str">
        <f>+'11+'!R217</f>
        <v>800</v>
      </c>
      <c r="I157" s="251">
        <f>+'11+'!O217</f>
        <v>4</v>
      </c>
      <c r="J157" s="251">
        <f>+'11+'!P217</f>
        <v>5</v>
      </c>
      <c r="K157" s="370"/>
      <c r="L157" s="371"/>
      <c r="M157" s="66">
        <f>+'11+'!U217</f>
        <v>210</v>
      </c>
      <c r="N157" s="66">
        <f>+'11+'!V217</f>
        <v>0</v>
      </c>
      <c r="O157" s="246">
        <f t="shared" si="2"/>
        <v>0</v>
      </c>
    </row>
    <row r="158" spans="1:15" ht="21.75" customHeight="1" x14ac:dyDescent="0.2">
      <c r="A158" s="62"/>
      <c r="B158" s="379" t="str">
        <f>+'11+'!B218:M218</f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C158" s="379"/>
      <c r="D158" s="379"/>
      <c r="E158" s="379"/>
      <c r="F158" s="380"/>
      <c r="G158" s="64" t="str">
        <f>+'11+'!Q218</f>
        <v>0420170060</v>
      </c>
      <c r="H158" s="64" t="str">
        <f>+'11+'!R218</f>
        <v>810</v>
      </c>
      <c r="I158" s="251">
        <f>+'11+'!O218</f>
        <v>4</v>
      </c>
      <c r="J158" s="251">
        <f>+'11+'!P218</f>
        <v>5</v>
      </c>
      <c r="K158" s="370"/>
      <c r="L158" s="371"/>
      <c r="M158" s="66">
        <f>+'11+'!U218</f>
        <v>210</v>
      </c>
      <c r="N158" s="66">
        <f>+'11+'!V218</f>
        <v>0</v>
      </c>
      <c r="O158" s="246">
        <f t="shared" si="2"/>
        <v>0</v>
      </c>
    </row>
    <row r="159" spans="1:15" ht="32.25" customHeight="1" x14ac:dyDescent="0.2">
      <c r="A159" s="62"/>
      <c r="B159" s="379" t="str">
        <f>+'11+'!B219:M219</f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v>
      </c>
      <c r="C159" s="379"/>
      <c r="D159" s="379"/>
      <c r="E159" s="379"/>
      <c r="F159" s="380"/>
      <c r="G159" s="64" t="str">
        <f>+'11+'!Q219</f>
        <v>0420170060</v>
      </c>
      <c r="H159" s="64" t="str">
        <f>+'11+'!R219</f>
        <v>813</v>
      </c>
      <c r="I159" s="251">
        <f>+'11+'!O219</f>
        <v>4</v>
      </c>
      <c r="J159" s="251">
        <f>+'11+'!P219</f>
        <v>5</v>
      </c>
      <c r="K159" s="370"/>
      <c r="L159" s="371"/>
      <c r="M159" s="66">
        <f>+'11+'!U219</f>
        <v>210</v>
      </c>
      <c r="N159" s="66">
        <f>+'11+'!V219</f>
        <v>0</v>
      </c>
      <c r="O159" s="246">
        <f t="shared" si="2"/>
        <v>0</v>
      </c>
    </row>
    <row r="160" spans="1:15" ht="21.75" customHeight="1" x14ac:dyDescent="0.2">
      <c r="A160" s="62"/>
      <c r="B160" s="379" t="str">
        <f>+'11+'!B527:M527</f>
        <v>Подпрограмма "Реализация мероприятий по развитию сельского хозяйства и расшение рынка сельскохозяйственной продукции"</v>
      </c>
      <c r="C160" s="379"/>
      <c r="D160" s="379"/>
      <c r="E160" s="379"/>
      <c r="F160" s="380"/>
      <c r="G160" s="64" t="str">
        <f>+'11+'!Q527</f>
        <v>0420000000</v>
      </c>
      <c r="H160" s="64">
        <f>+'11+'!R527</f>
        <v>0</v>
      </c>
      <c r="I160" s="251">
        <f>+'11+'!O527</f>
        <v>4</v>
      </c>
      <c r="J160" s="251">
        <f>+'11+'!P527</f>
        <v>5</v>
      </c>
      <c r="K160" s="370"/>
      <c r="L160" s="371"/>
      <c r="M160" s="66">
        <f>+'11+'!U527</f>
        <v>120</v>
      </c>
      <c r="N160" s="66">
        <f>+'11+'!V527</f>
        <v>0</v>
      </c>
      <c r="O160" s="246">
        <f t="shared" si="2"/>
        <v>0</v>
      </c>
    </row>
    <row r="161" spans="1:15" ht="53.25" customHeight="1" x14ac:dyDescent="0.2">
      <c r="A161" s="62"/>
      <c r="B161" s="379" t="str">
        <f>+'11+'!B528:M528</f>
        <v>Субсидии на оказание финансовой поддержки при исполнении расходных обязательств, связанных с реализацией губернаторского проекта "Новая жизнь" ("Чаа Сорук")</v>
      </c>
      <c r="C161" s="379"/>
      <c r="D161" s="379"/>
      <c r="E161" s="379"/>
      <c r="F161" s="380"/>
      <c r="G161" s="64" t="str">
        <f>+'11+'!Q528</f>
        <v>0420175030</v>
      </c>
      <c r="H161" s="64">
        <f>+'11+'!R528</f>
        <v>0</v>
      </c>
      <c r="I161" s="251">
        <f>+'11+'!O528</f>
        <v>4</v>
      </c>
      <c r="J161" s="251">
        <f>+'11+'!P528</f>
        <v>5</v>
      </c>
      <c r="K161" s="370"/>
      <c r="L161" s="371"/>
      <c r="M161" s="66">
        <f>+'11+'!U528</f>
        <v>120</v>
      </c>
      <c r="N161" s="66">
        <f>+'11+'!V528</f>
        <v>0</v>
      </c>
      <c r="O161" s="246">
        <f t="shared" si="2"/>
        <v>0</v>
      </c>
    </row>
    <row r="162" spans="1:15" ht="42.75" customHeight="1" x14ac:dyDescent="0.2">
      <c r="A162" s="62"/>
      <c r="B162" s="379" t="str">
        <f>+'11+'!B529:M529</f>
        <v>Иные бюджетные ассигнования</v>
      </c>
      <c r="C162" s="379"/>
      <c r="D162" s="379"/>
      <c r="E162" s="379"/>
      <c r="F162" s="380"/>
      <c r="G162" s="64" t="str">
        <f>+'11+'!Q529</f>
        <v>0420175030</v>
      </c>
      <c r="H162" s="64" t="str">
        <f>+'11+'!R529</f>
        <v>800</v>
      </c>
      <c r="I162" s="251">
        <f>+'11+'!O529</f>
        <v>4</v>
      </c>
      <c r="J162" s="251">
        <f>+'11+'!P529</f>
        <v>5</v>
      </c>
      <c r="K162" s="370"/>
      <c r="L162" s="371"/>
      <c r="M162" s="66">
        <f>+'11+'!U529</f>
        <v>120</v>
      </c>
      <c r="N162" s="66">
        <f>+'11+'!V529</f>
        <v>0</v>
      </c>
      <c r="O162" s="246">
        <f t="shared" si="2"/>
        <v>0</v>
      </c>
    </row>
    <row r="163" spans="1:15" ht="42.75" customHeight="1" x14ac:dyDescent="0.2">
      <c r="A163" s="62"/>
      <c r="B163" s="379" t="str">
        <f>+'11+'!B530:M530</f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C163" s="379"/>
      <c r="D163" s="379"/>
      <c r="E163" s="379"/>
      <c r="F163" s="380"/>
      <c r="G163" s="64" t="str">
        <f>+'11+'!Q530</f>
        <v>0420175030</v>
      </c>
      <c r="H163" s="64" t="str">
        <f>+'11+'!R530</f>
        <v>810</v>
      </c>
      <c r="I163" s="251">
        <f>+'11+'!O530</f>
        <v>4</v>
      </c>
      <c r="J163" s="251">
        <f>+'11+'!P530</f>
        <v>5</v>
      </c>
      <c r="K163" s="370"/>
      <c r="L163" s="371"/>
      <c r="M163" s="66">
        <f>+'11+'!U530</f>
        <v>120</v>
      </c>
      <c r="N163" s="66">
        <f>+'11+'!V530</f>
        <v>0</v>
      </c>
      <c r="O163" s="246">
        <f t="shared" si="2"/>
        <v>0</v>
      </c>
    </row>
    <row r="164" spans="1:15" ht="42.75" customHeight="1" x14ac:dyDescent="0.2">
      <c r="A164" s="62"/>
      <c r="B164" s="379" t="str">
        <f>+'11+'!B531:M531</f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v>
      </c>
      <c r="C164" s="379"/>
      <c r="D164" s="379"/>
      <c r="E164" s="379"/>
      <c r="F164" s="380"/>
      <c r="G164" s="64" t="str">
        <f>+'11+'!Q531</f>
        <v>0420175030</v>
      </c>
      <c r="H164" s="64" t="str">
        <f>+'11+'!R531</f>
        <v>813</v>
      </c>
      <c r="I164" s="251">
        <f>+'11+'!O531</f>
        <v>4</v>
      </c>
      <c r="J164" s="251">
        <f>+'11+'!P531</f>
        <v>5</v>
      </c>
      <c r="K164" s="370"/>
      <c r="L164" s="371"/>
      <c r="M164" s="66">
        <f>+'11+'!U531</f>
        <v>120</v>
      </c>
      <c r="N164" s="66">
        <f>+'11+'!V531</f>
        <v>0</v>
      </c>
      <c r="O164" s="246">
        <f t="shared" si="2"/>
        <v>0</v>
      </c>
    </row>
    <row r="165" spans="1:15" ht="53.25" customHeight="1" x14ac:dyDescent="0.2">
      <c r="A165" s="62"/>
      <c r="B165" s="379" t="str">
        <f>+'11+'!B532:M532</f>
        <v>Муниципальная программа "Развитие сельского хозяйства"</v>
      </c>
      <c r="C165" s="379"/>
      <c r="D165" s="379"/>
      <c r="E165" s="379"/>
      <c r="F165" s="380"/>
      <c r="G165" s="64" t="str">
        <f>+'11+'!Q532</f>
        <v>0400000000</v>
      </c>
      <c r="H165" s="64">
        <f>+'11+'!R532</f>
        <v>0</v>
      </c>
      <c r="I165" s="251">
        <f>+'11+'!O532</f>
        <v>4</v>
      </c>
      <c r="J165" s="251">
        <f>+'11+'!P532</f>
        <v>5</v>
      </c>
      <c r="K165" s="370"/>
      <c r="L165" s="371"/>
      <c r="M165" s="66">
        <f>+'11+'!U532</f>
        <v>121.1</v>
      </c>
      <c r="N165" s="66">
        <f>+'11+'!V532</f>
        <v>0</v>
      </c>
      <c r="O165" s="246">
        <f t="shared" si="2"/>
        <v>0</v>
      </c>
    </row>
    <row r="166" spans="1:15" ht="32.25" customHeight="1" x14ac:dyDescent="0.2">
      <c r="A166" s="62"/>
      <c r="B166" s="379" t="str">
        <f>+'11+'!B533:M533</f>
        <v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v>
      </c>
      <c r="C166" s="379"/>
      <c r="D166" s="379"/>
      <c r="E166" s="379"/>
      <c r="F166" s="380"/>
      <c r="G166" s="64" t="str">
        <f>+'11+'!Q533</f>
        <v>0430000000</v>
      </c>
      <c r="H166" s="64">
        <f>+'11+'!R533</f>
        <v>0</v>
      </c>
      <c r="I166" s="251">
        <f>+'11+'!O533</f>
        <v>4</v>
      </c>
      <c r="J166" s="251">
        <f>+'11+'!P533</f>
        <v>5</v>
      </c>
      <c r="K166" s="370"/>
      <c r="L166" s="371"/>
      <c r="M166" s="66">
        <f>+'11+'!U533</f>
        <v>121.1</v>
      </c>
      <c r="N166" s="66">
        <f>+'11+'!V533</f>
        <v>0</v>
      </c>
      <c r="O166" s="246">
        <f t="shared" si="2"/>
        <v>0</v>
      </c>
    </row>
    <row r="167" spans="1:15" ht="32.25" customHeight="1" x14ac:dyDescent="0.2">
      <c r="A167" s="62"/>
      <c r="B167" s="379" t="str">
        <f>+'11+'!B534:M534</f>
        <v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v>
      </c>
      <c r="C167" s="379"/>
      <c r="D167" s="379"/>
      <c r="E167" s="379"/>
      <c r="F167" s="380"/>
      <c r="G167" s="64" t="str">
        <f>+'11+'!Q534</f>
        <v>0430176140</v>
      </c>
      <c r="H167" s="64">
        <f>+'11+'!R534</f>
        <v>0</v>
      </c>
      <c r="I167" s="251">
        <f>+'11+'!O534</f>
        <v>4</v>
      </c>
      <c r="J167" s="251">
        <f>+'11+'!P534</f>
        <v>5</v>
      </c>
      <c r="K167" s="370"/>
      <c r="L167" s="371"/>
      <c r="M167" s="66">
        <f>+'11+'!U534</f>
        <v>121.1</v>
      </c>
      <c r="N167" s="66">
        <f>+'11+'!V534</f>
        <v>0</v>
      </c>
      <c r="O167" s="246">
        <f t="shared" si="2"/>
        <v>0</v>
      </c>
    </row>
    <row r="168" spans="1:15" ht="32.25" customHeight="1" x14ac:dyDescent="0.2">
      <c r="A168" s="62"/>
      <c r="B168" s="379" t="str">
        <f>+'11+'!B535:M535</f>
        <v>Закупка товаров, работ и услуг для обеспечения государственных (муниципальных) нужд</v>
      </c>
      <c r="C168" s="379"/>
      <c r="D168" s="379"/>
      <c r="E168" s="379"/>
      <c r="F168" s="380"/>
      <c r="G168" s="64" t="str">
        <f>+'11+'!Q535</f>
        <v>0430176140</v>
      </c>
      <c r="H168" s="64" t="str">
        <f>+'11+'!R535</f>
        <v>200</v>
      </c>
      <c r="I168" s="251">
        <f>+'11+'!O535</f>
        <v>4</v>
      </c>
      <c r="J168" s="251">
        <f>+'11+'!P535</f>
        <v>5</v>
      </c>
      <c r="K168" s="370"/>
      <c r="L168" s="371"/>
      <c r="M168" s="66">
        <f>+'11+'!U535</f>
        <v>121.1</v>
      </c>
      <c r="N168" s="66">
        <f>+'11+'!V535</f>
        <v>0</v>
      </c>
      <c r="O168" s="246">
        <f t="shared" si="2"/>
        <v>0</v>
      </c>
    </row>
    <row r="169" spans="1:15" ht="32.25" customHeight="1" x14ac:dyDescent="0.2">
      <c r="A169" s="62"/>
      <c r="B169" s="379" t="str">
        <f>+'11+'!B536:M536</f>
        <v>Иные закупки товаров, работ и услуг для обеспечения государственных (муниципальных) нужд</v>
      </c>
      <c r="C169" s="379"/>
      <c r="D169" s="379"/>
      <c r="E169" s="379"/>
      <c r="F169" s="380"/>
      <c r="G169" s="64" t="str">
        <f>+'11+'!Q536</f>
        <v>0430176140</v>
      </c>
      <c r="H169" s="64" t="str">
        <f>+'11+'!R536</f>
        <v>240</v>
      </c>
      <c r="I169" s="251">
        <f>+'11+'!O536</f>
        <v>4</v>
      </c>
      <c r="J169" s="251">
        <f>+'11+'!P536</f>
        <v>5</v>
      </c>
      <c r="K169" s="370"/>
      <c r="L169" s="371"/>
      <c r="M169" s="66">
        <f>+'11+'!U536</f>
        <v>121.1</v>
      </c>
      <c r="N169" s="66">
        <f>+'11+'!V536</f>
        <v>0</v>
      </c>
      <c r="O169" s="246">
        <f t="shared" si="2"/>
        <v>0</v>
      </c>
    </row>
    <row r="170" spans="1:15" ht="32.25" customHeight="1" x14ac:dyDescent="0.2">
      <c r="A170" s="62"/>
      <c r="B170" s="379" t="str">
        <f>+'11+'!B537:M537</f>
        <v>Прочая закупка товаров, работ и услуг</v>
      </c>
      <c r="C170" s="379"/>
      <c r="D170" s="379"/>
      <c r="E170" s="379"/>
      <c r="F170" s="380"/>
      <c r="G170" s="64" t="str">
        <f>+'11+'!Q537</f>
        <v>0430176140</v>
      </c>
      <c r="H170" s="64" t="str">
        <f>+'11+'!R537</f>
        <v>244</v>
      </c>
      <c r="I170" s="251">
        <f>+'11+'!O537</f>
        <v>4</v>
      </c>
      <c r="J170" s="251">
        <f>+'11+'!P537</f>
        <v>5</v>
      </c>
      <c r="K170" s="370"/>
      <c r="L170" s="371"/>
      <c r="M170" s="66">
        <f>+'11+'!U537</f>
        <v>121.1</v>
      </c>
      <c r="N170" s="66">
        <f>+'11+'!V537</f>
        <v>0</v>
      </c>
      <c r="O170" s="246">
        <f t="shared" si="2"/>
        <v>0</v>
      </c>
    </row>
    <row r="171" spans="1:15" ht="21.75" customHeight="1" x14ac:dyDescent="0.2">
      <c r="A171" s="62"/>
      <c r="B171" s="379" t="str">
        <f>+'11+'!B559:M559</f>
        <v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v>
      </c>
      <c r="C171" s="379"/>
      <c r="D171" s="379"/>
      <c r="E171" s="379"/>
      <c r="F171" s="380"/>
      <c r="G171" s="64" t="str">
        <f>+'11+'!Q559</f>
        <v>0430000000</v>
      </c>
      <c r="H171" s="64">
        <f>+'11+'!R559</f>
        <v>0</v>
      </c>
      <c r="I171" s="251">
        <f>+'11+'!O559</f>
        <v>5</v>
      </c>
      <c r="J171" s="251">
        <f>+'11+'!P559</f>
        <v>1</v>
      </c>
      <c r="K171" s="370"/>
      <c r="L171" s="371"/>
      <c r="M171" s="66">
        <f>+'11+'!U559</f>
        <v>2151.3000000000002</v>
      </c>
      <c r="N171" s="66">
        <f>+'11+'!V559</f>
        <v>0</v>
      </c>
      <c r="O171" s="246">
        <f t="shared" si="2"/>
        <v>0</v>
      </c>
    </row>
    <row r="172" spans="1:15" ht="21.75" customHeight="1" x14ac:dyDescent="0.2">
      <c r="A172" s="62"/>
      <c r="B172" s="379" t="str">
        <f>+'11+'!B560:M560</f>
        <v>Обеспечение комплексного развития сельских территорий</v>
      </c>
      <c r="C172" s="379"/>
      <c r="D172" s="379"/>
      <c r="E172" s="379"/>
      <c r="F172" s="380"/>
      <c r="G172" s="64" t="str">
        <f>+'11+'!Q560</f>
        <v>04301L5760</v>
      </c>
      <c r="H172" s="64">
        <f>+'11+'!R560</f>
        <v>0</v>
      </c>
      <c r="I172" s="251">
        <f>+'11+'!O560</f>
        <v>5</v>
      </c>
      <c r="J172" s="251">
        <f>+'11+'!P560</f>
        <v>1</v>
      </c>
      <c r="K172" s="370"/>
      <c r="L172" s="371"/>
      <c r="M172" s="66">
        <f>+'11+'!U560</f>
        <v>2151.3000000000002</v>
      </c>
      <c r="N172" s="66">
        <f>+'11+'!V560</f>
        <v>0</v>
      </c>
      <c r="O172" s="246">
        <f t="shared" si="2"/>
        <v>0</v>
      </c>
    </row>
    <row r="173" spans="1:15" ht="32.25" customHeight="1" x14ac:dyDescent="0.2">
      <c r="A173" s="62"/>
      <c r="B173" s="379" t="str">
        <f>+'11+'!B561:M561</f>
        <v>Капитальные вложения в объекты государственной (муниципальной) собственности</v>
      </c>
      <c r="C173" s="379"/>
      <c r="D173" s="379"/>
      <c r="E173" s="379"/>
      <c r="F173" s="380"/>
      <c r="G173" s="64" t="str">
        <f>+'11+'!Q561</f>
        <v>04301L5760</v>
      </c>
      <c r="H173" s="64" t="str">
        <f>+'11+'!R561</f>
        <v>400</v>
      </c>
      <c r="I173" s="251">
        <f>+'11+'!O561</f>
        <v>5</v>
      </c>
      <c r="J173" s="251">
        <f>+'11+'!P561</f>
        <v>1</v>
      </c>
      <c r="K173" s="370"/>
      <c r="L173" s="371"/>
      <c r="M173" s="66">
        <f>+'11+'!U561</f>
        <v>2151.3000000000002</v>
      </c>
      <c r="N173" s="66">
        <f>+'11+'!V561</f>
        <v>0</v>
      </c>
      <c r="O173" s="246">
        <f t="shared" si="2"/>
        <v>0</v>
      </c>
    </row>
    <row r="174" spans="1:15" ht="21.75" customHeight="1" x14ac:dyDescent="0.2">
      <c r="A174" s="62"/>
      <c r="B174" s="379" t="str">
        <f>+'11+'!B562:M562</f>
        <v>Бюджетные инвестиции</v>
      </c>
      <c r="C174" s="379"/>
      <c r="D174" s="379"/>
      <c r="E174" s="379"/>
      <c r="F174" s="380"/>
      <c r="G174" s="64" t="str">
        <f>+'11+'!Q562</f>
        <v>04301L5760</v>
      </c>
      <c r="H174" s="64" t="str">
        <f>+'11+'!R562</f>
        <v>410</v>
      </c>
      <c r="I174" s="251">
        <f>+'11+'!O562</f>
        <v>5</v>
      </c>
      <c r="J174" s="251">
        <f>+'11+'!P562</f>
        <v>1</v>
      </c>
      <c r="K174" s="370"/>
      <c r="L174" s="371"/>
      <c r="M174" s="66">
        <f>+'11+'!U562</f>
        <v>2151.3000000000002</v>
      </c>
      <c r="N174" s="66">
        <f>+'11+'!V562</f>
        <v>0</v>
      </c>
      <c r="O174" s="246">
        <f t="shared" si="2"/>
        <v>0</v>
      </c>
    </row>
    <row r="175" spans="1:15" ht="21.75" customHeight="1" x14ac:dyDescent="0.2">
      <c r="A175" s="62"/>
      <c r="B175" s="379" t="str">
        <f>+'11+'!B563:M563</f>
        <v>Бюджетные инвестиции в объекты капитального строительства государственной (муниципальной) собственности</v>
      </c>
      <c r="C175" s="379"/>
      <c r="D175" s="379"/>
      <c r="E175" s="379"/>
      <c r="F175" s="380"/>
      <c r="G175" s="64" t="str">
        <f>+'11+'!Q563</f>
        <v>04301L5760</v>
      </c>
      <c r="H175" s="64" t="str">
        <f>+'11+'!R563</f>
        <v>414</v>
      </c>
      <c r="I175" s="251">
        <f>+'11+'!O563</f>
        <v>5</v>
      </c>
      <c r="J175" s="251">
        <f>+'11+'!P563</f>
        <v>1</v>
      </c>
      <c r="K175" s="370"/>
      <c r="L175" s="371"/>
      <c r="M175" s="66">
        <f>+'11+'!U563</f>
        <v>2151.3000000000002</v>
      </c>
      <c r="N175" s="66">
        <f>+'11+'!V563</f>
        <v>0</v>
      </c>
      <c r="O175" s="246">
        <f t="shared" si="2"/>
        <v>0</v>
      </c>
    </row>
    <row r="176" spans="1:15" ht="21.75" customHeight="1" x14ac:dyDescent="0.2">
      <c r="A176" s="62"/>
      <c r="B176" s="379" t="str">
        <f>+'11+'!B586:M586</f>
        <v>Обеспечение комплексного развития сельских территорий</v>
      </c>
      <c r="C176" s="379"/>
      <c r="D176" s="379"/>
      <c r="E176" s="379"/>
      <c r="F176" s="380"/>
      <c r="G176" s="64" t="str">
        <f>+'11+'!Q586</f>
        <v>04301L5760</v>
      </c>
      <c r="H176" s="64">
        <f>+'11+'!R586</f>
        <v>0</v>
      </c>
      <c r="I176" s="251">
        <f>+'11+'!O586</f>
        <v>5</v>
      </c>
      <c r="J176" s="251">
        <f>+'11+'!P586</f>
        <v>3</v>
      </c>
      <c r="K176" s="370"/>
      <c r="L176" s="371"/>
      <c r="M176" s="66">
        <f>+'11+'!U586</f>
        <v>2200</v>
      </c>
      <c r="N176" s="66">
        <f>+'11+'!V586</f>
        <v>0</v>
      </c>
      <c r="O176" s="246">
        <f t="shared" si="2"/>
        <v>0</v>
      </c>
    </row>
    <row r="177" spans="1:15" ht="21.75" customHeight="1" x14ac:dyDescent="0.2">
      <c r="A177" s="62"/>
      <c r="B177" s="379" t="str">
        <f>+'11+'!B587:M587</f>
        <v>Закупка товаров, работ и услуг для обеспечения государственных (муниципальных) нужд</v>
      </c>
      <c r="C177" s="379"/>
      <c r="D177" s="379"/>
      <c r="E177" s="379"/>
      <c r="F177" s="380"/>
      <c r="G177" s="64" t="str">
        <f>+'11+'!Q587</f>
        <v>04301L5760</v>
      </c>
      <c r="H177" s="64" t="str">
        <f>+'11+'!R587</f>
        <v>200</v>
      </c>
      <c r="I177" s="251">
        <f>+'11+'!O587</f>
        <v>5</v>
      </c>
      <c r="J177" s="251">
        <f>+'11+'!P587</f>
        <v>3</v>
      </c>
      <c r="K177" s="370"/>
      <c r="L177" s="371"/>
      <c r="M177" s="66">
        <f>+'11+'!U587</f>
        <v>2200</v>
      </c>
      <c r="N177" s="66">
        <f>+'11+'!V587</f>
        <v>0</v>
      </c>
      <c r="O177" s="246">
        <f t="shared" si="2"/>
        <v>0</v>
      </c>
    </row>
    <row r="178" spans="1:15" ht="21.75" customHeight="1" x14ac:dyDescent="0.2">
      <c r="A178" s="62"/>
      <c r="B178" s="379" t="str">
        <f>+'11+'!B588:M588</f>
        <v>Иные закупки товаров, работ и услуг для обеспечения государственных (муниципальных) нужд</v>
      </c>
      <c r="C178" s="379"/>
      <c r="D178" s="379"/>
      <c r="E178" s="379"/>
      <c r="F178" s="380"/>
      <c r="G178" s="64" t="str">
        <f>+'11+'!Q588</f>
        <v>04301L5760</v>
      </c>
      <c r="H178" s="64" t="str">
        <f>+'11+'!R588</f>
        <v>240</v>
      </c>
      <c r="I178" s="251">
        <f>+'11+'!O588</f>
        <v>5</v>
      </c>
      <c r="J178" s="251">
        <f>+'11+'!P588</f>
        <v>3</v>
      </c>
      <c r="K178" s="370"/>
      <c r="L178" s="371"/>
      <c r="M178" s="66">
        <f>+'11+'!U588</f>
        <v>2200</v>
      </c>
      <c r="N178" s="66">
        <f>+'11+'!V588</f>
        <v>0</v>
      </c>
      <c r="O178" s="246">
        <f t="shared" si="2"/>
        <v>0</v>
      </c>
    </row>
    <row r="179" spans="1:15" ht="21.75" customHeight="1" x14ac:dyDescent="0.2">
      <c r="A179" s="62"/>
      <c r="B179" s="379" t="str">
        <f>+'11+'!B589:M589</f>
        <v>Прочая закупка товаров, работ и услуг</v>
      </c>
      <c r="C179" s="379"/>
      <c r="D179" s="379"/>
      <c r="E179" s="379"/>
      <c r="F179" s="380"/>
      <c r="G179" s="64" t="str">
        <f>+'11+'!Q589</f>
        <v>04301L5760</v>
      </c>
      <c r="H179" s="64" t="str">
        <f>+'11+'!R589</f>
        <v>244</v>
      </c>
      <c r="I179" s="251">
        <f>+'11+'!O589</f>
        <v>5</v>
      </c>
      <c r="J179" s="251">
        <f>+'11+'!P589</f>
        <v>3</v>
      </c>
      <c r="K179" s="370"/>
      <c r="L179" s="371"/>
      <c r="M179" s="66">
        <f>+'11+'!U589</f>
        <v>2200</v>
      </c>
      <c r="N179" s="66">
        <f>+'11+'!V589</f>
        <v>0</v>
      </c>
      <c r="O179" s="246">
        <f t="shared" si="2"/>
        <v>0</v>
      </c>
    </row>
    <row r="180" spans="1:15" ht="32.25" customHeight="1" x14ac:dyDescent="0.2">
      <c r="A180" s="62"/>
      <c r="B180" s="379" t="str">
        <f>+'11+'!B623:M623</f>
        <v>Расходы на обеспечение мероприятий по улучшению жилищных условий граждан, молодых семей и молодых специалистов, проживающих и работающих в сельской местности</v>
      </c>
      <c r="C180" s="379"/>
      <c r="D180" s="379"/>
      <c r="E180" s="379"/>
      <c r="F180" s="380"/>
      <c r="G180" s="64" t="str">
        <f>+'11+'!Q623</f>
        <v>0410172000</v>
      </c>
      <c r="H180" s="64">
        <f>+'11+'!R623</f>
        <v>0</v>
      </c>
      <c r="I180" s="251">
        <f>+'11+'!O623</f>
        <v>10</v>
      </c>
      <c r="J180" s="251">
        <f>+'11+'!P623</f>
        <v>3</v>
      </c>
      <c r="K180" s="370"/>
      <c r="L180" s="371"/>
      <c r="M180" s="66">
        <f>+'11+'!U623</f>
        <v>225</v>
      </c>
      <c r="N180" s="66">
        <f>+'11+'!V623</f>
        <v>0</v>
      </c>
      <c r="O180" s="246">
        <f t="shared" si="2"/>
        <v>0</v>
      </c>
    </row>
    <row r="181" spans="1:15" ht="32.25" customHeight="1" x14ac:dyDescent="0.2">
      <c r="A181" s="62"/>
      <c r="B181" s="379" t="str">
        <f>+'11+'!B624:M624</f>
        <v>Социальное обеспечение и иные выплаты населению</v>
      </c>
      <c r="C181" s="379"/>
      <c r="D181" s="379"/>
      <c r="E181" s="379"/>
      <c r="F181" s="380"/>
      <c r="G181" s="64" t="str">
        <f>+'11+'!Q624</f>
        <v>0410172000</v>
      </c>
      <c r="H181" s="64" t="str">
        <f>+'11+'!R624</f>
        <v>300</v>
      </c>
      <c r="I181" s="251">
        <f>+'11+'!O624</f>
        <v>10</v>
      </c>
      <c r="J181" s="251">
        <f>+'11+'!P624</f>
        <v>3</v>
      </c>
      <c r="K181" s="370"/>
      <c r="L181" s="371"/>
      <c r="M181" s="66">
        <f>+'11+'!U624</f>
        <v>225</v>
      </c>
      <c r="N181" s="66">
        <f>+'11+'!V624</f>
        <v>0</v>
      </c>
      <c r="O181" s="246">
        <f t="shared" si="2"/>
        <v>0</v>
      </c>
    </row>
    <row r="182" spans="1:15" ht="32.25" customHeight="1" x14ac:dyDescent="0.2">
      <c r="A182" s="62"/>
      <c r="B182" s="379" t="str">
        <f>+'11+'!B625:M625</f>
        <v>Социальные выплаты гражданам, кроме публичных нормативных социальных выплат</v>
      </c>
      <c r="C182" s="379"/>
      <c r="D182" s="379"/>
      <c r="E182" s="379"/>
      <c r="F182" s="380"/>
      <c r="G182" s="64" t="str">
        <f>+'11+'!Q625</f>
        <v>0410172000</v>
      </c>
      <c r="H182" s="64" t="str">
        <f>+'11+'!R625</f>
        <v>320</v>
      </c>
      <c r="I182" s="251">
        <f>+'11+'!O625</f>
        <v>10</v>
      </c>
      <c r="J182" s="251">
        <f>+'11+'!P625</f>
        <v>3</v>
      </c>
      <c r="K182" s="370"/>
      <c r="L182" s="371"/>
      <c r="M182" s="66">
        <f>+'11+'!U625</f>
        <v>225</v>
      </c>
      <c r="N182" s="66">
        <f>+'11+'!V625</f>
        <v>0</v>
      </c>
      <c r="O182" s="246">
        <f t="shared" si="2"/>
        <v>0</v>
      </c>
    </row>
    <row r="183" spans="1:15" ht="32.25" customHeight="1" x14ac:dyDescent="0.2">
      <c r="A183" s="62"/>
      <c r="B183" s="379" t="str">
        <f>+'11+'!B626:M626</f>
        <v>Субсидии гражданам на приобретение жилья</v>
      </c>
      <c r="C183" s="379"/>
      <c r="D183" s="379"/>
      <c r="E183" s="379"/>
      <c r="F183" s="380"/>
      <c r="G183" s="64" t="str">
        <f>+'11+'!Q626</f>
        <v>0410172000</v>
      </c>
      <c r="H183" s="64" t="str">
        <f>+'11+'!R626</f>
        <v>322</v>
      </c>
      <c r="I183" s="251">
        <f>+'11+'!O626</f>
        <v>10</v>
      </c>
      <c r="J183" s="251">
        <f>+'11+'!P626</f>
        <v>3</v>
      </c>
      <c r="K183" s="370"/>
      <c r="L183" s="371"/>
      <c r="M183" s="66">
        <f>+'11+'!U626</f>
        <v>225</v>
      </c>
      <c r="N183" s="66">
        <f>+'11+'!V626</f>
        <v>0</v>
      </c>
      <c r="O183" s="246">
        <f t="shared" si="2"/>
        <v>0</v>
      </c>
    </row>
    <row r="184" spans="1:15" ht="32.25" customHeight="1" x14ac:dyDescent="0.2">
      <c r="A184" s="62"/>
      <c r="B184" s="379" t="str">
        <f>+'11+'!B627:M627</f>
        <v>Муниципальная программа "Совершенствование молодежной политики  и развитие физической культуры и спорта Овюрского кожууна на 2016-2018 годы"</v>
      </c>
      <c r="C184" s="379"/>
      <c r="D184" s="379"/>
      <c r="E184" s="379"/>
      <c r="F184" s="380"/>
      <c r="G184" s="64" t="str">
        <f>+'11+'!Q627</f>
        <v>0500000000</v>
      </c>
      <c r="H184" s="64">
        <f>+'11+'!R627</f>
        <v>0</v>
      </c>
      <c r="I184" s="251"/>
      <c r="J184" s="251"/>
      <c r="K184" s="370"/>
      <c r="L184" s="371"/>
      <c r="M184" s="66">
        <f>+M185+M190+M194</f>
        <v>2358.6999999999998</v>
      </c>
      <c r="N184" s="66">
        <f>+N185+N190+N194</f>
        <v>114.5</v>
      </c>
      <c r="O184" s="246">
        <f t="shared" si="2"/>
        <v>4.8543689320388355</v>
      </c>
    </row>
    <row r="185" spans="1:15" ht="32.25" customHeight="1" x14ac:dyDescent="0.2">
      <c r="A185" s="62"/>
      <c r="B185" s="379" t="str">
        <f>+'11+'!B628:M628</f>
        <v>подпрограмма "Развитие физической культуры и спорта"</v>
      </c>
      <c r="C185" s="379"/>
      <c r="D185" s="379"/>
      <c r="E185" s="379"/>
      <c r="F185" s="380"/>
      <c r="G185" s="64" t="str">
        <f>+'11+'!Q628</f>
        <v>0520000000</v>
      </c>
      <c r="H185" s="64">
        <f>+'11+'!R628</f>
        <v>0</v>
      </c>
      <c r="I185" s="251">
        <f>+'11+'!O628</f>
        <v>10</v>
      </c>
      <c r="J185" s="251">
        <f>+'11+'!P628</f>
        <v>3</v>
      </c>
      <c r="K185" s="370"/>
      <c r="L185" s="371"/>
      <c r="M185" s="66">
        <f>+'11+'!U628</f>
        <v>1299.7</v>
      </c>
      <c r="N185" s="66">
        <f>+'11+'!V628</f>
        <v>0</v>
      </c>
      <c r="O185" s="246">
        <f t="shared" si="2"/>
        <v>0</v>
      </c>
    </row>
    <row r="186" spans="1:15" ht="32.25" customHeight="1" x14ac:dyDescent="0.2">
      <c r="A186" s="62"/>
      <c r="B186" s="379" t="str">
        <f>+'11+'!B629:M629</f>
        <v>"Обеспечение жильем молодых семей"</v>
      </c>
      <c r="C186" s="379"/>
      <c r="D186" s="379"/>
      <c r="E186" s="379"/>
      <c r="F186" s="380"/>
      <c r="G186" s="64" t="str">
        <f>+'11+'!Q629</f>
        <v>05201L4970</v>
      </c>
      <c r="H186" s="64">
        <f>+'11+'!R629</f>
        <v>0</v>
      </c>
      <c r="I186" s="251">
        <f>+'11+'!O629</f>
        <v>10</v>
      </c>
      <c r="J186" s="251">
        <f>+'11+'!P629</f>
        <v>3</v>
      </c>
      <c r="K186" s="370"/>
      <c r="L186" s="371"/>
      <c r="M186" s="66">
        <f>+'11+'!U629</f>
        <v>1299.7</v>
      </c>
      <c r="N186" s="66">
        <f>+'11+'!V629</f>
        <v>0</v>
      </c>
      <c r="O186" s="246">
        <f t="shared" si="2"/>
        <v>0</v>
      </c>
    </row>
    <row r="187" spans="1:15" ht="32.25" customHeight="1" x14ac:dyDescent="0.2">
      <c r="A187" s="62"/>
      <c r="B187" s="379" t="str">
        <f>+'11+'!B630:M630</f>
        <v>Социальное обеспечение и иные выплаты населению</v>
      </c>
      <c r="C187" s="379"/>
      <c r="D187" s="379"/>
      <c r="E187" s="379"/>
      <c r="F187" s="380"/>
      <c r="G187" s="64" t="str">
        <f>+'11+'!Q630</f>
        <v>05201L4970</v>
      </c>
      <c r="H187" s="64" t="str">
        <f>+'11+'!R630</f>
        <v>300</v>
      </c>
      <c r="I187" s="251">
        <f>+'11+'!O630</f>
        <v>10</v>
      </c>
      <c r="J187" s="251">
        <f>+'11+'!P630</f>
        <v>3</v>
      </c>
      <c r="K187" s="370"/>
      <c r="L187" s="371"/>
      <c r="M187" s="66">
        <f>+'11+'!U630</f>
        <v>1299.7</v>
      </c>
      <c r="N187" s="66">
        <f>+'11+'!V630</f>
        <v>0</v>
      </c>
      <c r="O187" s="246">
        <f t="shared" si="2"/>
        <v>0</v>
      </c>
    </row>
    <row r="188" spans="1:15" ht="32.25" customHeight="1" x14ac:dyDescent="0.2">
      <c r="A188" s="62"/>
      <c r="B188" s="379" t="str">
        <f>+'11+'!B631:M631</f>
        <v>Социальные выплаты гражданам, кроме публичных нормативных социальных выплат</v>
      </c>
      <c r="C188" s="379"/>
      <c r="D188" s="379"/>
      <c r="E188" s="379"/>
      <c r="F188" s="380"/>
      <c r="G188" s="64" t="str">
        <f>+'11+'!Q631</f>
        <v>05201L4970</v>
      </c>
      <c r="H188" s="64" t="str">
        <f>+'11+'!R631</f>
        <v>320</v>
      </c>
      <c r="I188" s="251">
        <f>+'11+'!O631</f>
        <v>10</v>
      </c>
      <c r="J188" s="251">
        <f>+'11+'!P631</f>
        <v>3</v>
      </c>
      <c r="K188" s="370"/>
      <c r="L188" s="371"/>
      <c r="M188" s="66">
        <f>+'11+'!U631</f>
        <v>1299.7</v>
      </c>
      <c r="N188" s="66">
        <f>+'11+'!V631</f>
        <v>0</v>
      </c>
      <c r="O188" s="246">
        <f t="shared" si="2"/>
        <v>0</v>
      </c>
    </row>
    <row r="189" spans="1:15" ht="32.25" customHeight="1" x14ac:dyDescent="0.2">
      <c r="A189" s="62"/>
      <c r="B189" s="379" t="str">
        <f>+'11+'!B632:M632</f>
        <v>Субсидии гражданам на приобретение жилья</v>
      </c>
      <c r="C189" s="379"/>
      <c r="D189" s="379"/>
      <c r="E189" s="379"/>
      <c r="F189" s="380"/>
      <c r="G189" s="64" t="str">
        <f>+'11+'!Q632</f>
        <v>05201L4970</v>
      </c>
      <c r="H189" s="64" t="str">
        <f>+'11+'!R632</f>
        <v>322</v>
      </c>
      <c r="I189" s="251">
        <f>+'11+'!O632</f>
        <v>10</v>
      </c>
      <c r="J189" s="251">
        <f>+'11+'!P632</f>
        <v>3</v>
      </c>
      <c r="K189" s="370"/>
      <c r="L189" s="371"/>
      <c r="M189" s="66">
        <f>+'11+'!U632</f>
        <v>1299.7</v>
      </c>
      <c r="N189" s="66">
        <f>+'11+'!V632</f>
        <v>0</v>
      </c>
      <c r="O189" s="246">
        <f t="shared" si="2"/>
        <v>0</v>
      </c>
    </row>
    <row r="190" spans="1:15" ht="32.25" customHeight="1" x14ac:dyDescent="0.2">
      <c r="A190" s="62"/>
      <c r="B190" s="379" t="str">
        <f>+'11+'!B641:M641</f>
        <v>Мероприятия в области поддержки молодых талантов</v>
      </c>
      <c r="C190" s="379"/>
      <c r="D190" s="379"/>
      <c r="E190" s="379"/>
      <c r="F190" s="380"/>
      <c r="G190" s="64" t="str">
        <f>+'11+'!Q641</f>
        <v>0510107020</v>
      </c>
      <c r="H190" s="64">
        <f>+'11+'!R641</f>
        <v>0</v>
      </c>
      <c r="I190" s="251">
        <f>+'11+'!O641</f>
        <v>11</v>
      </c>
      <c r="J190" s="251">
        <f>+'11+'!P641</f>
        <v>5</v>
      </c>
      <c r="K190" s="370"/>
      <c r="L190" s="371"/>
      <c r="M190" s="66">
        <f>+'11+'!U641</f>
        <v>73</v>
      </c>
      <c r="N190" s="66">
        <f>+'11+'!V641</f>
        <v>0</v>
      </c>
      <c r="O190" s="246">
        <f t="shared" si="2"/>
        <v>0</v>
      </c>
    </row>
    <row r="191" spans="1:15" ht="32.25" customHeight="1" x14ac:dyDescent="0.2">
      <c r="A191" s="62"/>
      <c r="B191" s="379" t="str">
        <f>+'11+'!B642:M642</f>
        <v>Закупка товаров, работ и услуг для обеспечения государственных (муниципальных) нужд</v>
      </c>
      <c r="C191" s="379"/>
      <c r="D191" s="379"/>
      <c r="E191" s="379"/>
      <c r="F191" s="380"/>
      <c r="G191" s="64" t="str">
        <f>+'11+'!Q642</f>
        <v>0510107020</v>
      </c>
      <c r="H191" s="64" t="str">
        <f>+'11+'!R642</f>
        <v>200</v>
      </c>
      <c r="I191" s="251">
        <f>+'11+'!O642</f>
        <v>11</v>
      </c>
      <c r="J191" s="251">
        <f>+'11+'!P642</f>
        <v>5</v>
      </c>
      <c r="K191" s="370"/>
      <c r="L191" s="371"/>
      <c r="M191" s="66">
        <f>+'11+'!U642</f>
        <v>73</v>
      </c>
      <c r="N191" s="66">
        <f>+'11+'!V642</f>
        <v>0</v>
      </c>
      <c r="O191" s="246">
        <f t="shared" si="2"/>
        <v>0</v>
      </c>
    </row>
    <row r="192" spans="1:15" ht="32.25" customHeight="1" x14ac:dyDescent="0.2">
      <c r="A192" s="62"/>
      <c r="B192" s="379" t="str">
        <f>+'11+'!B643:M643</f>
        <v>Иные закупки товаров, работ и услуг для обеспечения государственных (муниципальных) нужд</v>
      </c>
      <c r="C192" s="379"/>
      <c r="D192" s="379"/>
      <c r="E192" s="379"/>
      <c r="F192" s="380"/>
      <c r="G192" s="64" t="str">
        <f>+'11+'!Q643</f>
        <v>0510107020</v>
      </c>
      <c r="H192" s="64" t="str">
        <f>+'11+'!R643</f>
        <v>240</v>
      </c>
      <c r="I192" s="251">
        <f>+'11+'!O643</f>
        <v>11</v>
      </c>
      <c r="J192" s="251">
        <f>+'11+'!P643</f>
        <v>5</v>
      </c>
      <c r="K192" s="370"/>
      <c r="L192" s="371"/>
      <c r="M192" s="66">
        <f>+'11+'!U643</f>
        <v>73</v>
      </c>
      <c r="N192" s="66">
        <f>+'11+'!V643</f>
        <v>0</v>
      </c>
      <c r="O192" s="246">
        <f t="shared" si="2"/>
        <v>0</v>
      </c>
    </row>
    <row r="193" spans="1:15" ht="32.25" customHeight="1" x14ac:dyDescent="0.2">
      <c r="A193" s="62"/>
      <c r="B193" s="379" t="str">
        <f>+'11+'!B644:M644</f>
        <v>Прочая закупка товаров, работ и услуг</v>
      </c>
      <c r="C193" s="379"/>
      <c r="D193" s="379"/>
      <c r="E193" s="379"/>
      <c r="F193" s="380"/>
      <c r="G193" s="64" t="str">
        <f>+'11+'!Q644</f>
        <v>0510107020</v>
      </c>
      <c r="H193" s="64" t="str">
        <f>+'11+'!R644</f>
        <v>244</v>
      </c>
      <c r="I193" s="251">
        <f>+'11+'!O644</f>
        <v>11</v>
      </c>
      <c r="J193" s="251">
        <f>+'11+'!P644</f>
        <v>5</v>
      </c>
      <c r="K193" s="370"/>
      <c r="L193" s="371"/>
      <c r="M193" s="66">
        <f>+'11+'!U644</f>
        <v>73</v>
      </c>
      <c r="N193" s="66">
        <f>+'11+'!V644</f>
        <v>0</v>
      </c>
      <c r="O193" s="246">
        <f t="shared" si="2"/>
        <v>0</v>
      </c>
    </row>
    <row r="194" spans="1:15" ht="21.75" customHeight="1" x14ac:dyDescent="0.2">
      <c r="A194" s="62"/>
      <c r="B194" s="379" t="str">
        <f>+'11+'!B645:M645</f>
        <v>Муниципальная программа "Совершенствование молодежной политики  и развитие физической культуры и спорта Овюрского кожууна на 2016-2018 годы"</v>
      </c>
      <c r="C194" s="379"/>
      <c r="D194" s="379"/>
      <c r="E194" s="379"/>
      <c r="F194" s="380"/>
      <c r="G194" s="64" t="str">
        <f>+'11+'!Q645</f>
        <v>0500000000</v>
      </c>
      <c r="H194" s="64">
        <f>+'11+'!R645</f>
        <v>0</v>
      </c>
      <c r="I194" s="251">
        <f>+'11+'!O645</f>
        <v>11</v>
      </c>
      <c r="J194" s="251">
        <f>+'11+'!P645</f>
        <v>5</v>
      </c>
      <c r="K194" s="370"/>
      <c r="L194" s="371"/>
      <c r="M194" s="66">
        <f>+'11+'!U645</f>
        <v>986</v>
      </c>
      <c r="N194" s="66">
        <f>+'11+'!V645</f>
        <v>114.5</v>
      </c>
      <c r="O194" s="246">
        <f t="shared" si="2"/>
        <v>11.612576064908723</v>
      </c>
    </row>
    <row r="195" spans="1:15" ht="21.75" customHeight="1" x14ac:dyDescent="0.2">
      <c r="A195" s="62"/>
      <c r="B195" s="379" t="str">
        <f>+'11+'!B646:M646</f>
        <v>подпрограмма "Развитие физической культуры и спорта"</v>
      </c>
      <c r="C195" s="379"/>
      <c r="D195" s="379"/>
      <c r="E195" s="379"/>
      <c r="F195" s="380"/>
      <c r="G195" s="64" t="str">
        <f>+'11+'!Q646</f>
        <v>0520000000</v>
      </c>
      <c r="H195" s="64">
        <f>+'11+'!R646</f>
        <v>0</v>
      </c>
      <c r="I195" s="251">
        <f>+'11+'!O646</f>
        <v>11</v>
      </c>
      <c r="J195" s="251">
        <f>+'11+'!P646</f>
        <v>5</v>
      </c>
      <c r="K195" s="370"/>
      <c r="L195" s="371"/>
      <c r="M195" s="66">
        <f>+'11+'!U646</f>
        <v>986</v>
      </c>
      <c r="N195" s="66">
        <f>+'11+'!V646</f>
        <v>114.5</v>
      </c>
      <c r="O195" s="246">
        <f t="shared" si="2"/>
        <v>11.612576064908723</v>
      </c>
    </row>
    <row r="196" spans="1:15" ht="21.75" customHeight="1" x14ac:dyDescent="0.2">
      <c r="A196" s="62"/>
      <c r="B196" s="379" t="str">
        <f>+'11+'!B647:M647</f>
        <v>Мероприятия в области поддержки молодых талантов</v>
      </c>
      <c r="C196" s="379"/>
      <c r="D196" s="379"/>
      <c r="E196" s="379"/>
      <c r="F196" s="380"/>
      <c r="G196" s="64" t="str">
        <f>+'11+'!Q647</f>
        <v>0520107250</v>
      </c>
      <c r="H196" s="64">
        <f>+'11+'!R647</f>
        <v>0</v>
      </c>
      <c r="I196" s="251">
        <f>+'11+'!O647</f>
        <v>11</v>
      </c>
      <c r="J196" s="251">
        <f>+'11+'!P647</f>
        <v>5</v>
      </c>
      <c r="K196" s="370"/>
      <c r="L196" s="371"/>
      <c r="M196" s="66">
        <f>+'11+'!U647</f>
        <v>986</v>
      </c>
      <c r="N196" s="66">
        <f>+'11+'!V647</f>
        <v>114.5</v>
      </c>
      <c r="O196" s="246">
        <f t="shared" si="2"/>
        <v>11.612576064908723</v>
      </c>
    </row>
    <row r="197" spans="1:15" ht="21.75" customHeight="1" x14ac:dyDescent="0.2">
      <c r="A197" s="62"/>
      <c r="B197" s="379" t="str">
        <f>+'11+'!B648:M648</f>
        <v>Закупка товаров, работ и услуг для обеспечения государственных (муниципальных) нужд</v>
      </c>
      <c r="C197" s="379"/>
      <c r="D197" s="379"/>
      <c r="E197" s="379"/>
      <c r="F197" s="380"/>
      <c r="G197" s="64" t="str">
        <f>+'11+'!Q648</f>
        <v>0520107250</v>
      </c>
      <c r="H197" s="64" t="str">
        <f>+'11+'!R648</f>
        <v>200</v>
      </c>
      <c r="I197" s="251">
        <f>+'11+'!O648</f>
        <v>11</v>
      </c>
      <c r="J197" s="251">
        <f>+'11+'!P648</f>
        <v>5</v>
      </c>
      <c r="K197" s="370"/>
      <c r="L197" s="371"/>
      <c r="M197" s="66">
        <f>+'11+'!U648</f>
        <v>986</v>
      </c>
      <c r="N197" s="66">
        <f>+'11+'!V648</f>
        <v>114.5</v>
      </c>
      <c r="O197" s="246">
        <f t="shared" si="2"/>
        <v>11.612576064908723</v>
      </c>
    </row>
    <row r="198" spans="1:15" ht="21.75" customHeight="1" x14ac:dyDescent="0.2">
      <c r="A198" s="62"/>
      <c r="B198" s="379" t="str">
        <f>+'11+'!B649:M649</f>
        <v>Иные закупки товаров, работ и услуг для обеспечения государственных (муниципальных) нужд</v>
      </c>
      <c r="C198" s="379"/>
      <c r="D198" s="379"/>
      <c r="E198" s="379"/>
      <c r="F198" s="380"/>
      <c r="G198" s="64" t="str">
        <f>+'11+'!Q649</f>
        <v>0520107250</v>
      </c>
      <c r="H198" s="64" t="str">
        <f>+'11+'!R649</f>
        <v>240</v>
      </c>
      <c r="I198" s="251">
        <f>+'11+'!O649</f>
        <v>11</v>
      </c>
      <c r="J198" s="251">
        <f>+'11+'!P649</f>
        <v>5</v>
      </c>
      <c r="K198" s="370"/>
      <c r="L198" s="371"/>
      <c r="M198" s="66">
        <f>+'11+'!U649</f>
        <v>986</v>
      </c>
      <c r="N198" s="66">
        <f>+'11+'!V649</f>
        <v>114.5</v>
      </c>
      <c r="O198" s="246">
        <f t="shared" si="2"/>
        <v>11.612576064908723</v>
      </c>
    </row>
    <row r="199" spans="1:15" ht="21.75" customHeight="1" x14ac:dyDescent="0.2">
      <c r="A199" s="62"/>
      <c r="B199" s="379" t="str">
        <f>+'11+'!B650:M650</f>
        <v>Прочая закупка товаров, работ и услуг</v>
      </c>
      <c r="C199" s="379"/>
      <c r="D199" s="379"/>
      <c r="E199" s="379"/>
      <c r="F199" s="380"/>
      <c r="G199" s="64" t="str">
        <f>+'11+'!Q650</f>
        <v>0520107250</v>
      </c>
      <c r="H199" s="64" t="str">
        <f>+'11+'!R650</f>
        <v>244</v>
      </c>
      <c r="I199" s="251">
        <f>+'11+'!O650</f>
        <v>11</v>
      </c>
      <c r="J199" s="251">
        <f>+'11+'!P650</f>
        <v>5</v>
      </c>
      <c r="K199" s="370"/>
      <c r="L199" s="371"/>
      <c r="M199" s="66">
        <f>+'11+'!U650</f>
        <v>986</v>
      </c>
      <c r="N199" s="66">
        <f>+'11+'!V650</f>
        <v>114.5</v>
      </c>
      <c r="O199" s="246">
        <f t="shared" si="2"/>
        <v>11.612576064908723</v>
      </c>
    </row>
    <row r="200" spans="1:15" ht="42.75" customHeight="1" x14ac:dyDescent="0.2">
      <c r="A200" s="62"/>
      <c r="B200" s="379" t="str">
        <f>+'11+'!B614:M614</f>
        <v>Муниципальная программа "Профилактика социально-значимых заболеваний, вакцинопрофилактика в Овюрском кожууне на 2016-2018 годы"</v>
      </c>
      <c r="C200" s="379"/>
      <c r="D200" s="379"/>
      <c r="E200" s="379"/>
      <c r="F200" s="380"/>
      <c r="G200" s="64" t="str">
        <f>+'11+'!Q614</f>
        <v>0600000000</v>
      </c>
      <c r="H200" s="64">
        <f>+'11+'!R614</f>
        <v>0</v>
      </c>
      <c r="I200" s="251">
        <f>+'11+'!O614</f>
        <v>9</v>
      </c>
      <c r="J200" s="251">
        <f>+'11+'!P614</f>
        <v>9</v>
      </c>
      <c r="K200" s="370"/>
      <c r="L200" s="371"/>
      <c r="M200" s="66">
        <f>+'11+'!U614</f>
        <v>269</v>
      </c>
      <c r="N200" s="66">
        <f>+'11+'!V614</f>
        <v>16.021999999999998</v>
      </c>
      <c r="O200" s="246">
        <f t="shared" si="2"/>
        <v>5.9561338289962826</v>
      </c>
    </row>
    <row r="201" spans="1:15" ht="42.75" customHeight="1" x14ac:dyDescent="0.2">
      <c r="A201" s="62"/>
      <c r="B201" s="379" t="str">
        <f>+'11+'!B615:M615</f>
        <v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v>
      </c>
      <c r="C201" s="379"/>
      <c r="D201" s="379"/>
      <c r="E201" s="379"/>
      <c r="F201" s="380"/>
      <c r="G201" s="64" t="str">
        <f>+'11+'!Q615</f>
        <v>0600104008</v>
      </c>
      <c r="H201" s="64">
        <f>+'11+'!R615</f>
        <v>0</v>
      </c>
      <c r="I201" s="251">
        <f>+'11+'!O615</f>
        <v>9</v>
      </c>
      <c r="J201" s="251">
        <f>+'11+'!P615</f>
        <v>9</v>
      </c>
      <c r="K201" s="370"/>
      <c r="L201" s="371"/>
      <c r="M201" s="66">
        <f>+'11+'!U615</f>
        <v>269</v>
      </c>
      <c r="N201" s="66">
        <f>+'11+'!V615</f>
        <v>16.021999999999998</v>
      </c>
      <c r="O201" s="246">
        <f t="shared" si="2"/>
        <v>5.9561338289962826</v>
      </c>
    </row>
    <row r="202" spans="1:15" ht="32.25" customHeight="1" x14ac:dyDescent="0.2">
      <c r="A202" s="62"/>
      <c r="B202" s="379" t="str">
        <f>+'11+'!B616:M616</f>
        <v>Закупка товаров, работ и услуг для обеспечения государственных (муниципальных) нужд</v>
      </c>
      <c r="C202" s="379"/>
      <c r="D202" s="379"/>
      <c r="E202" s="379"/>
      <c r="F202" s="380"/>
      <c r="G202" s="64" t="str">
        <f>+'11+'!Q616</f>
        <v>0600104008</v>
      </c>
      <c r="H202" s="64" t="str">
        <f>+'11+'!R616</f>
        <v>200</v>
      </c>
      <c r="I202" s="251">
        <f>+'11+'!O616</f>
        <v>9</v>
      </c>
      <c r="J202" s="251">
        <f>+'11+'!P616</f>
        <v>9</v>
      </c>
      <c r="K202" s="370"/>
      <c r="L202" s="371"/>
      <c r="M202" s="66">
        <f>+'11+'!U616</f>
        <v>269</v>
      </c>
      <c r="N202" s="66">
        <f>+'11+'!V616</f>
        <v>16.021999999999998</v>
      </c>
      <c r="O202" s="246">
        <f t="shared" si="2"/>
        <v>5.9561338289962826</v>
      </c>
    </row>
    <row r="203" spans="1:15" ht="32.25" customHeight="1" x14ac:dyDescent="0.2">
      <c r="A203" s="62"/>
      <c r="B203" s="379" t="str">
        <f>+'11+'!B617:M617</f>
        <v>Иные закупки товаров, работ и услуг для обеспечения государственных (муниципальных) нужд</v>
      </c>
      <c r="C203" s="379"/>
      <c r="D203" s="379"/>
      <c r="E203" s="379"/>
      <c r="F203" s="380"/>
      <c r="G203" s="64" t="str">
        <f>+'11+'!Q617</f>
        <v>0600104008</v>
      </c>
      <c r="H203" s="64" t="str">
        <f>+'11+'!R617</f>
        <v>240</v>
      </c>
      <c r="I203" s="251">
        <f>+'11+'!O617</f>
        <v>9</v>
      </c>
      <c r="J203" s="251">
        <f>+'11+'!P617</f>
        <v>9</v>
      </c>
      <c r="K203" s="370"/>
      <c r="L203" s="371"/>
      <c r="M203" s="66">
        <f>+'11+'!U617</f>
        <v>269</v>
      </c>
      <c r="N203" s="66">
        <f>+'11+'!V617</f>
        <v>16.021999999999998</v>
      </c>
      <c r="O203" s="246">
        <f t="shared" si="2"/>
        <v>5.9561338289962826</v>
      </c>
    </row>
    <row r="204" spans="1:15" ht="32.25" customHeight="1" x14ac:dyDescent="0.2">
      <c r="A204" s="62"/>
      <c r="B204" s="379" t="str">
        <f>+'11+'!B618:M618</f>
        <v>Прочая закупка товаров, работ и услуг</v>
      </c>
      <c r="C204" s="379"/>
      <c r="D204" s="379"/>
      <c r="E204" s="379"/>
      <c r="F204" s="380"/>
      <c r="G204" s="64" t="str">
        <f>+'11+'!Q618</f>
        <v>0600104008</v>
      </c>
      <c r="H204" s="64" t="str">
        <f>+'11+'!R618</f>
        <v>244</v>
      </c>
      <c r="I204" s="251">
        <f>+'11+'!O618</f>
        <v>9</v>
      </c>
      <c r="J204" s="251">
        <f>+'11+'!P618</f>
        <v>9</v>
      </c>
      <c r="K204" s="370"/>
      <c r="L204" s="371"/>
      <c r="M204" s="66">
        <f>+'11+'!U618</f>
        <v>269</v>
      </c>
      <c r="N204" s="66">
        <f>+'11+'!V618</f>
        <v>16.021999999999998</v>
      </c>
      <c r="O204" s="246">
        <f t="shared" si="2"/>
        <v>5.9561338289962826</v>
      </c>
    </row>
    <row r="205" spans="1:15" ht="32.25" customHeight="1" x14ac:dyDescent="0.2">
      <c r="A205" s="62"/>
      <c r="B205" s="379" t="str">
        <f>+'11+'!B250:M250</f>
        <v>Муниципальное учреждение Управление образованием Овюрского кожууна</v>
      </c>
      <c r="C205" s="379"/>
      <c r="D205" s="379"/>
      <c r="E205" s="379"/>
      <c r="F205" s="380"/>
      <c r="G205" s="64">
        <f>+'11+'!Q250</f>
        <v>0</v>
      </c>
      <c r="H205" s="64">
        <f>+'11+'!R250</f>
        <v>0</v>
      </c>
      <c r="I205" s="168">
        <f>+'11+'!O250</f>
        <v>0</v>
      </c>
      <c r="J205" s="251">
        <f>+'11+'!P250</f>
        <v>0</v>
      </c>
      <c r="K205" s="370"/>
      <c r="L205" s="371"/>
      <c r="M205" s="66">
        <f>+M206+M290</f>
        <v>371272.81099999999</v>
      </c>
      <c r="N205" s="66">
        <f>+N206+N290</f>
        <v>93667.101620000001</v>
      </c>
      <c r="O205" s="246">
        <f t="shared" si="2"/>
        <v>25.228645579436197</v>
      </c>
    </row>
    <row r="206" spans="1:15" ht="32.25" customHeight="1" x14ac:dyDescent="0.2">
      <c r="A206" s="62"/>
      <c r="B206" s="379" t="str">
        <f>+'11+'!B251:M251</f>
        <v>ОБРАЗОВАНИЕ</v>
      </c>
      <c r="C206" s="379"/>
      <c r="D206" s="379"/>
      <c r="E206" s="379"/>
      <c r="F206" s="380"/>
      <c r="G206" s="64">
        <f>+'11+'!Q251</f>
        <v>0</v>
      </c>
      <c r="H206" s="64">
        <f>+'11+'!R251</f>
        <v>0</v>
      </c>
      <c r="I206" s="251">
        <f>+'11+'!O251</f>
        <v>7</v>
      </c>
      <c r="J206" s="251">
        <f>+'11+'!P251</f>
        <v>0</v>
      </c>
      <c r="K206" s="370"/>
      <c r="L206" s="371"/>
      <c r="M206" s="66">
        <f>+M207+M220+M251+M258+M265</f>
        <v>366724.21100000001</v>
      </c>
      <c r="N206" s="66">
        <f>+N207+N220+N251+N258+N265</f>
        <v>92709.676619999998</v>
      </c>
      <c r="O206" s="246">
        <f t="shared" si="2"/>
        <v>25.280489762918869</v>
      </c>
    </row>
    <row r="207" spans="1:15" ht="32.25" customHeight="1" x14ac:dyDescent="0.2">
      <c r="A207" s="62"/>
      <c r="B207" s="379" t="str">
        <f>+'11+'!B252:M252</f>
        <v>Дошкольное образование</v>
      </c>
      <c r="C207" s="379"/>
      <c r="D207" s="379"/>
      <c r="E207" s="379"/>
      <c r="F207" s="380"/>
      <c r="G207" s="64">
        <f>+'11+'!Q252</f>
        <v>0</v>
      </c>
      <c r="H207" s="64">
        <f>+'11+'!R252</f>
        <v>0</v>
      </c>
      <c r="I207" s="251">
        <f>+'11+'!O252</f>
        <v>7</v>
      </c>
      <c r="J207" s="251">
        <f>+'11+'!P252</f>
        <v>1</v>
      </c>
      <c r="K207" s="370"/>
      <c r="L207" s="371"/>
      <c r="M207" s="66">
        <f>+'11+'!U252</f>
        <v>105744.431</v>
      </c>
      <c r="N207" s="66">
        <f>+'11+'!V252</f>
        <v>27738.211480000002</v>
      </c>
      <c r="O207" s="246">
        <f t="shared" si="2"/>
        <v>26.23136860985143</v>
      </c>
    </row>
    <row r="208" spans="1:15" ht="32.25" customHeight="1" x14ac:dyDescent="0.2">
      <c r="A208" s="62"/>
      <c r="B208" s="379" t="str">
        <f>+'11+'!B253:M253</f>
        <v xml:space="preserve">Муниципальная программа "Развитие образования Овюрского кожууна </v>
      </c>
      <c r="C208" s="379"/>
      <c r="D208" s="379"/>
      <c r="E208" s="379"/>
      <c r="F208" s="380"/>
      <c r="G208" s="64" t="str">
        <f>+'11+'!Q253</f>
        <v>0700000000</v>
      </c>
      <c r="H208" s="64">
        <f>+'11+'!R253</f>
        <v>0</v>
      </c>
      <c r="I208" s="251">
        <f>+'11+'!O253</f>
        <v>7</v>
      </c>
      <c r="J208" s="251">
        <f>+'11+'!P253</f>
        <v>1</v>
      </c>
      <c r="K208" s="370"/>
      <c r="L208" s="371"/>
      <c r="M208" s="66">
        <f>+'11+'!U253</f>
        <v>41718.430999999997</v>
      </c>
      <c r="N208" s="66">
        <f>+'11+'!V253</f>
        <v>11223.58928</v>
      </c>
      <c r="O208" s="246">
        <f t="shared" si="2"/>
        <v>26.903191253765037</v>
      </c>
    </row>
    <row r="209" spans="1:15" ht="32.25" customHeight="1" x14ac:dyDescent="0.2">
      <c r="A209" s="62"/>
      <c r="B209" s="379" t="str">
        <f>+'11+'!B254:M254</f>
        <v>подпрограмма "Развитие дошкольного образования"</v>
      </c>
      <c r="C209" s="379"/>
      <c r="D209" s="379"/>
      <c r="E209" s="379"/>
      <c r="F209" s="380"/>
      <c r="G209" s="64" t="str">
        <f>+'11+'!Q254</f>
        <v>0710000000</v>
      </c>
      <c r="H209" s="64">
        <f>+'11+'!R254</f>
        <v>0</v>
      </c>
      <c r="I209" s="251">
        <f>+'11+'!O254</f>
        <v>7</v>
      </c>
      <c r="J209" s="251">
        <f>+'11+'!P254</f>
        <v>1</v>
      </c>
      <c r="K209" s="370"/>
      <c r="L209" s="371"/>
      <c r="M209" s="66">
        <f>+'11+'!U254</f>
        <v>41718.430999999997</v>
      </c>
      <c r="N209" s="66">
        <f>+'11+'!V254</f>
        <v>11223.58928</v>
      </c>
      <c r="O209" s="246">
        <f t="shared" si="2"/>
        <v>26.903191253765037</v>
      </c>
    </row>
    <row r="210" spans="1:15" ht="32.25" customHeight="1" x14ac:dyDescent="0.2">
      <c r="A210" s="62"/>
      <c r="B210" s="379" t="str">
        <f>+'11+'!B255:M255</f>
        <v xml:space="preserve">Обеспечение деятельности муниципальных учреждений (оказание услуг) - средства местного бюджета </v>
      </c>
      <c r="C210" s="379"/>
      <c r="D210" s="379"/>
      <c r="E210" s="379"/>
      <c r="F210" s="380"/>
      <c r="G210" s="64" t="str">
        <f>+'11+'!Q255</f>
        <v>0710100059</v>
      </c>
      <c r="H210" s="64">
        <f>+'11+'!R255</f>
        <v>0</v>
      </c>
      <c r="I210" s="251">
        <f>+'11+'!O255</f>
        <v>7</v>
      </c>
      <c r="J210" s="251">
        <f>+'11+'!P255</f>
        <v>1</v>
      </c>
      <c r="K210" s="370"/>
      <c r="L210" s="371"/>
      <c r="M210" s="66">
        <f>+'11+'!U255</f>
        <v>41718.430999999997</v>
      </c>
      <c r="N210" s="66">
        <f>+'11+'!V255</f>
        <v>11223.58928</v>
      </c>
      <c r="O210" s="246">
        <f t="shared" si="2"/>
        <v>26.903191253765037</v>
      </c>
    </row>
    <row r="211" spans="1:15" ht="42.75" customHeight="1" x14ac:dyDescent="0.2">
      <c r="A211" s="62"/>
      <c r="B211" s="379" t="str">
        <f>+'11+'!B256:M256</f>
        <v>Предоставление субсидий бюджетным, автономным учреждениям и иным некоммерческим организациям</v>
      </c>
      <c r="C211" s="379"/>
      <c r="D211" s="379"/>
      <c r="E211" s="379"/>
      <c r="F211" s="380"/>
      <c r="G211" s="64" t="str">
        <f>+'11+'!Q256</f>
        <v>0710100059</v>
      </c>
      <c r="H211" s="64" t="str">
        <f>+'11+'!R256</f>
        <v>600</v>
      </c>
      <c r="I211" s="251">
        <f>+'11+'!O256</f>
        <v>7</v>
      </c>
      <c r="J211" s="251">
        <f>+'11+'!P256</f>
        <v>1</v>
      </c>
      <c r="K211" s="370"/>
      <c r="L211" s="371"/>
      <c r="M211" s="66">
        <f>+'11+'!U256</f>
        <v>41718.430999999997</v>
      </c>
      <c r="N211" s="66">
        <f>+'11+'!V256</f>
        <v>11223.58928</v>
      </c>
      <c r="O211" s="246">
        <f t="shared" si="2"/>
        <v>26.903191253765037</v>
      </c>
    </row>
    <row r="212" spans="1:15" ht="42.75" customHeight="1" x14ac:dyDescent="0.2">
      <c r="A212" s="62"/>
      <c r="B212" s="379" t="str">
        <f>+'11+'!B257:M257</f>
        <v>Субсидии бюджетным учреждениям</v>
      </c>
      <c r="C212" s="379"/>
      <c r="D212" s="379"/>
      <c r="E212" s="379"/>
      <c r="F212" s="380"/>
      <c r="G212" s="64" t="str">
        <f>+'11+'!Q257</f>
        <v>0710100059</v>
      </c>
      <c r="H212" s="64" t="str">
        <f>+'11+'!R257</f>
        <v>610</v>
      </c>
      <c r="I212" s="251">
        <f>+'11+'!O257</f>
        <v>7</v>
      </c>
      <c r="J212" s="251">
        <f>+'11+'!P257</f>
        <v>1</v>
      </c>
      <c r="K212" s="370"/>
      <c r="L212" s="371"/>
      <c r="M212" s="66">
        <f>+'11+'!U257</f>
        <v>41718.430999999997</v>
      </c>
      <c r="N212" s="66">
        <f>+'11+'!V257</f>
        <v>11223.58928</v>
      </c>
      <c r="O212" s="246">
        <f t="shared" si="2"/>
        <v>26.903191253765037</v>
      </c>
    </row>
    <row r="213" spans="1:15" ht="42.75" customHeight="1" x14ac:dyDescent="0.2">
      <c r="A213" s="62"/>
      <c r="B213" s="379" t="str">
        <f>+'11+'!B258:M258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13" s="379"/>
      <c r="D213" s="379"/>
      <c r="E213" s="379"/>
      <c r="F213" s="380"/>
      <c r="G213" s="64" t="str">
        <f>+'11+'!Q258</f>
        <v>0710100059</v>
      </c>
      <c r="H213" s="64" t="str">
        <f>+'11+'!R258</f>
        <v>611</v>
      </c>
      <c r="I213" s="251">
        <f>+'11+'!O258</f>
        <v>7</v>
      </c>
      <c r="J213" s="251">
        <f>+'11+'!P258</f>
        <v>1</v>
      </c>
      <c r="K213" s="370"/>
      <c r="L213" s="371"/>
      <c r="M213" s="66">
        <f>+'11+'!U258</f>
        <v>41718.430999999997</v>
      </c>
      <c r="N213" s="66">
        <f>+'11+'!V258</f>
        <v>11223.58928</v>
      </c>
      <c r="O213" s="246">
        <f t="shared" ref="O213:O276" si="3">N213/M213*100</f>
        <v>26.903191253765037</v>
      </c>
    </row>
    <row r="214" spans="1:15" ht="21.75" customHeight="1" x14ac:dyDescent="0.2">
      <c r="A214" s="62"/>
      <c r="B214" s="379" t="str">
        <f>+'11+'!B259:M259</f>
        <v xml:space="preserve">Муниципальная программа "Развитие образования Овюрского кожууна </v>
      </c>
      <c r="C214" s="379"/>
      <c r="D214" s="379"/>
      <c r="E214" s="379"/>
      <c r="F214" s="380"/>
      <c r="G214" s="64" t="str">
        <f>+'11+'!Q259</f>
        <v>0700000000</v>
      </c>
      <c r="H214" s="64">
        <f>+'11+'!R259</f>
        <v>0</v>
      </c>
      <c r="I214" s="251">
        <f>+'11+'!O259</f>
        <v>7</v>
      </c>
      <c r="J214" s="251">
        <f>+'11+'!P259</f>
        <v>1</v>
      </c>
      <c r="K214" s="370"/>
      <c r="L214" s="371"/>
      <c r="M214" s="66">
        <f>+'11+'!U259</f>
        <v>64026</v>
      </c>
      <c r="N214" s="66">
        <f>+'11+'!V259</f>
        <v>16514.622200000002</v>
      </c>
      <c r="O214" s="246">
        <f t="shared" si="3"/>
        <v>25.7936185299722</v>
      </c>
    </row>
    <row r="215" spans="1:15" ht="42.75" customHeight="1" x14ac:dyDescent="0.2">
      <c r="A215" s="62"/>
      <c r="B215" s="379" t="str">
        <f>+'11+'!B260:M260</f>
        <v>подпрограмма "Развитие дошкольного образования"</v>
      </c>
      <c r="C215" s="379"/>
      <c r="D215" s="379"/>
      <c r="E215" s="379"/>
      <c r="F215" s="380"/>
      <c r="G215" s="64" t="str">
        <f>+'11+'!Q260</f>
        <v>0710000000</v>
      </c>
      <c r="H215" s="64">
        <f>+'11+'!R260</f>
        <v>0</v>
      </c>
      <c r="I215" s="251">
        <f>+'11+'!O260</f>
        <v>7</v>
      </c>
      <c r="J215" s="251">
        <f>+'11+'!P260</f>
        <v>1</v>
      </c>
      <c r="K215" s="370"/>
      <c r="L215" s="371"/>
      <c r="M215" s="66">
        <f>+'11+'!U260</f>
        <v>64026</v>
      </c>
      <c r="N215" s="66">
        <f>+'11+'!V260</f>
        <v>16514.622200000002</v>
      </c>
      <c r="O215" s="246">
        <f t="shared" si="3"/>
        <v>25.7936185299722</v>
      </c>
    </row>
    <row r="216" spans="1:15" ht="42.75" customHeight="1" x14ac:dyDescent="0.2">
      <c r="A216" s="62"/>
      <c r="B216" s="379" t="str">
        <f>+'11+'!B261:M261</f>
        <v xml:space="preserve">Обеспечение деятельности муниципальных тучреждений (оказание услуг) - средства республиканского бюджета </v>
      </c>
      <c r="C216" s="379"/>
      <c r="D216" s="379"/>
      <c r="E216" s="379"/>
      <c r="F216" s="380"/>
      <c r="G216" s="64" t="str">
        <f>+'11+'!Q261</f>
        <v>0710276020</v>
      </c>
      <c r="H216" s="64">
        <f>+'11+'!R261</f>
        <v>0</v>
      </c>
      <c r="I216" s="251">
        <f>+'11+'!O261</f>
        <v>7</v>
      </c>
      <c r="J216" s="251">
        <f>+'11+'!P261</f>
        <v>1</v>
      </c>
      <c r="K216" s="370"/>
      <c r="L216" s="371"/>
      <c r="M216" s="66">
        <f>+'11+'!U261</f>
        <v>64026</v>
      </c>
      <c r="N216" s="66">
        <f>+'11+'!V261</f>
        <v>16514.622200000002</v>
      </c>
      <c r="O216" s="246">
        <f t="shared" si="3"/>
        <v>25.7936185299722</v>
      </c>
    </row>
    <row r="217" spans="1:15" ht="21.75" customHeight="1" x14ac:dyDescent="0.2">
      <c r="A217" s="62"/>
      <c r="B217" s="379" t="str">
        <f>+'11+'!B262:M262</f>
        <v>Предоставление субсидий бюджетным, автономным учреждениям и иным некоммерческим организациям</v>
      </c>
      <c r="C217" s="379"/>
      <c r="D217" s="379"/>
      <c r="E217" s="379"/>
      <c r="F217" s="380"/>
      <c r="G217" s="64" t="str">
        <f>+'11+'!Q262</f>
        <v>0710276020</v>
      </c>
      <c r="H217" s="64" t="str">
        <f>+'11+'!R262</f>
        <v>600</v>
      </c>
      <c r="I217" s="251">
        <f>+'11+'!O262</f>
        <v>7</v>
      </c>
      <c r="J217" s="251">
        <f>+'11+'!P262</f>
        <v>1</v>
      </c>
      <c r="K217" s="370"/>
      <c r="L217" s="371"/>
      <c r="M217" s="66">
        <f>+'11+'!U262</f>
        <v>64026</v>
      </c>
      <c r="N217" s="66">
        <f>+'11+'!V262</f>
        <v>16514.622200000002</v>
      </c>
      <c r="O217" s="246">
        <f t="shared" si="3"/>
        <v>25.7936185299722</v>
      </c>
    </row>
    <row r="218" spans="1:15" ht="21.75" customHeight="1" x14ac:dyDescent="0.2">
      <c r="A218" s="62"/>
      <c r="B218" s="379" t="str">
        <f>+'11+'!B263:M263</f>
        <v>Субсидии бюджетным учреждениям</v>
      </c>
      <c r="C218" s="379"/>
      <c r="D218" s="379"/>
      <c r="E218" s="379"/>
      <c r="F218" s="380"/>
      <c r="G218" s="64" t="str">
        <f>+'11+'!Q263</f>
        <v>0710276020</v>
      </c>
      <c r="H218" s="64" t="str">
        <f>+'11+'!R263</f>
        <v>610</v>
      </c>
      <c r="I218" s="251">
        <f>+'11+'!O263</f>
        <v>7</v>
      </c>
      <c r="J218" s="251">
        <f>+'11+'!P263</f>
        <v>1</v>
      </c>
      <c r="K218" s="370"/>
      <c r="L218" s="371"/>
      <c r="M218" s="66">
        <f>+'11+'!U263</f>
        <v>64026</v>
      </c>
      <c r="N218" s="66">
        <f>+'11+'!V263</f>
        <v>16514.622200000002</v>
      </c>
      <c r="O218" s="246">
        <f t="shared" si="3"/>
        <v>25.7936185299722</v>
      </c>
    </row>
    <row r="219" spans="1:15" ht="21.75" customHeight="1" x14ac:dyDescent="0.2">
      <c r="A219" s="62"/>
      <c r="B219" s="379" t="str">
        <f>+'11+'!B264:M264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19" s="379"/>
      <c r="D219" s="379"/>
      <c r="E219" s="379"/>
      <c r="F219" s="380"/>
      <c r="G219" s="64" t="str">
        <f>+'11+'!Q264</f>
        <v>0710276020</v>
      </c>
      <c r="H219" s="64" t="str">
        <f>+'11+'!R264</f>
        <v>611</v>
      </c>
      <c r="I219" s="251">
        <f>+'11+'!O264</f>
        <v>7</v>
      </c>
      <c r="J219" s="251">
        <f>+'11+'!P264</f>
        <v>1</v>
      </c>
      <c r="K219" s="370"/>
      <c r="L219" s="371"/>
      <c r="M219" s="66">
        <f>+'11+'!U264</f>
        <v>64026</v>
      </c>
      <c r="N219" s="66">
        <f>+'11+'!V264</f>
        <v>16514.622200000002</v>
      </c>
      <c r="O219" s="246">
        <f t="shared" si="3"/>
        <v>25.7936185299722</v>
      </c>
    </row>
    <row r="220" spans="1:15" ht="21.75" customHeight="1" x14ac:dyDescent="0.2">
      <c r="A220" s="62"/>
      <c r="B220" s="379" t="str">
        <f>+'11+'!B265:M265</f>
        <v>Общее образование</v>
      </c>
      <c r="C220" s="379"/>
      <c r="D220" s="379"/>
      <c r="E220" s="379"/>
      <c r="F220" s="380"/>
      <c r="G220" s="64">
        <f>+'11+'!Q265</f>
        <v>0</v>
      </c>
      <c r="H220" s="64">
        <f>+'11+'!R265</f>
        <v>0</v>
      </c>
      <c r="I220" s="251">
        <f>+'11+'!O265</f>
        <v>7</v>
      </c>
      <c r="J220" s="251">
        <f>+'11+'!P265</f>
        <v>2</v>
      </c>
      <c r="K220" s="370"/>
      <c r="L220" s="371"/>
      <c r="M220" s="66">
        <f>+'11+'!U265</f>
        <v>218764.79200000002</v>
      </c>
      <c r="N220" s="66">
        <f>+'11+'!V265</f>
        <v>54821.861779999999</v>
      </c>
      <c r="O220" s="246">
        <f t="shared" si="3"/>
        <v>25.059727974874491</v>
      </c>
    </row>
    <row r="221" spans="1:15" ht="21.75" customHeight="1" x14ac:dyDescent="0.2">
      <c r="A221" s="62"/>
      <c r="B221" s="379" t="str">
        <f>+'11+'!B266:M266</f>
        <v xml:space="preserve">Муниципальная программа "Развитие образования Овюрского кожууна </v>
      </c>
      <c r="C221" s="379"/>
      <c r="D221" s="379"/>
      <c r="E221" s="379"/>
      <c r="F221" s="380"/>
      <c r="G221" s="64" t="str">
        <f>+'11+'!Q266</f>
        <v>0700000000</v>
      </c>
      <c r="H221" s="64">
        <f>+'11+'!R266</f>
        <v>0</v>
      </c>
      <c r="I221" s="251">
        <f>+'11+'!O266</f>
        <v>7</v>
      </c>
      <c r="J221" s="251">
        <f>+'11+'!P266</f>
        <v>2</v>
      </c>
      <c r="K221" s="370"/>
      <c r="L221" s="371"/>
      <c r="M221" s="66">
        <f>+'11+'!U266</f>
        <v>19136.738000000001</v>
      </c>
      <c r="N221" s="66">
        <f>+'11+'!V266</f>
        <v>4244.5046199999997</v>
      </c>
      <c r="O221" s="246">
        <f t="shared" si="3"/>
        <v>22.179875274459</v>
      </c>
    </row>
    <row r="222" spans="1:15" ht="21.75" customHeight="1" x14ac:dyDescent="0.2">
      <c r="A222" s="62"/>
      <c r="B222" s="379" t="str">
        <f>+'11+'!B267:M267</f>
        <v>подпрограмма "Развитие общего образования"</v>
      </c>
      <c r="C222" s="379"/>
      <c r="D222" s="379"/>
      <c r="E222" s="379"/>
      <c r="F222" s="380"/>
      <c r="G222" s="64" t="str">
        <f>+'11+'!Q267</f>
        <v>0720000000</v>
      </c>
      <c r="H222" s="64">
        <f>+'11+'!R267</f>
        <v>0</v>
      </c>
      <c r="I222" s="251">
        <f>+'11+'!O267</f>
        <v>7</v>
      </c>
      <c r="J222" s="251">
        <f>+'11+'!P267</f>
        <v>2</v>
      </c>
      <c r="K222" s="370"/>
      <c r="L222" s="371"/>
      <c r="M222" s="66">
        <f>+'11+'!U267</f>
        <v>19136.738000000001</v>
      </c>
      <c r="N222" s="66">
        <f>+'11+'!V267</f>
        <v>4244.5046199999997</v>
      </c>
      <c r="O222" s="246">
        <f t="shared" si="3"/>
        <v>22.179875274459</v>
      </c>
    </row>
    <row r="223" spans="1:15" ht="21.75" customHeight="1" x14ac:dyDescent="0.2">
      <c r="A223" s="62"/>
      <c r="B223" s="379" t="str">
        <f>+'11+'!B268:M268</f>
        <v xml:space="preserve">Обеспечение деятельности муниципальных учреждений (оказание услуг) - средства местного бюджета </v>
      </c>
      <c r="C223" s="379"/>
      <c r="D223" s="379"/>
      <c r="E223" s="379"/>
      <c r="F223" s="380"/>
      <c r="G223" s="64" t="str">
        <f>+'11+'!Q268</f>
        <v>0720100059</v>
      </c>
      <c r="H223" s="64">
        <f>+'11+'!R268</f>
        <v>0</v>
      </c>
      <c r="I223" s="251">
        <f>+'11+'!O268</f>
        <v>7</v>
      </c>
      <c r="J223" s="251">
        <f>+'11+'!P268</f>
        <v>2</v>
      </c>
      <c r="K223" s="370"/>
      <c r="L223" s="371"/>
      <c r="M223" s="66">
        <f>+'11+'!U268</f>
        <v>19136.738000000001</v>
      </c>
      <c r="N223" s="66">
        <f>+'11+'!V268</f>
        <v>4244.5046199999997</v>
      </c>
      <c r="O223" s="246">
        <f t="shared" si="3"/>
        <v>22.179875274459</v>
      </c>
    </row>
    <row r="224" spans="1:15" ht="21.75" customHeight="1" x14ac:dyDescent="0.2">
      <c r="A224" s="62"/>
      <c r="B224" s="379" t="str">
        <f>+'11+'!B269:M269</f>
        <v>Предоставление субсидий бюджетным, автономным учреждениям и иным некоммерческим организациям</v>
      </c>
      <c r="C224" s="379"/>
      <c r="D224" s="379"/>
      <c r="E224" s="379"/>
      <c r="F224" s="380"/>
      <c r="G224" s="64" t="str">
        <f>+'11+'!Q269</f>
        <v>0720100059</v>
      </c>
      <c r="H224" s="64" t="str">
        <f>+'11+'!R269</f>
        <v>600</v>
      </c>
      <c r="I224" s="251">
        <f>+'11+'!O269</f>
        <v>7</v>
      </c>
      <c r="J224" s="251">
        <f>+'11+'!P269</f>
        <v>2</v>
      </c>
      <c r="K224" s="370"/>
      <c r="L224" s="371"/>
      <c r="M224" s="66">
        <f>+'11+'!U269</f>
        <v>19136.738000000001</v>
      </c>
      <c r="N224" s="66">
        <f>+'11+'!V269</f>
        <v>4244.5046199999997</v>
      </c>
      <c r="O224" s="246">
        <f t="shared" si="3"/>
        <v>22.179875274459</v>
      </c>
    </row>
    <row r="225" spans="1:15" ht="21.75" customHeight="1" x14ac:dyDescent="0.2">
      <c r="A225" s="62"/>
      <c r="B225" s="379" t="str">
        <f>+'11+'!B270:M270</f>
        <v>Субсидии бюджетным учреждениям</v>
      </c>
      <c r="C225" s="379"/>
      <c r="D225" s="379"/>
      <c r="E225" s="379"/>
      <c r="F225" s="380"/>
      <c r="G225" s="64" t="str">
        <f>+'11+'!Q270</f>
        <v>0720100059</v>
      </c>
      <c r="H225" s="64" t="str">
        <f>+'11+'!R270</f>
        <v>610</v>
      </c>
      <c r="I225" s="251">
        <f>+'11+'!O270</f>
        <v>7</v>
      </c>
      <c r="J225" s="251">
        <f>+'11+'!P270</f>
        <v>2</v>
      </c>
      <c r="K225" s="370"/>
      <c r="L225" s="371"/>
      <c r="M225" s="66">
        <f>+'11+'!U270</f>
        <v>19136.738000000001</v>
      </c>
      <c r="N225" s="66">
        <f>+'11+'!V270</f>
        <v>4244.5046199999997</v>
      </c>
      <c r="O225" s="246">
        <f t="shared" si="3"/>
        <v>22.179875274459</v>
      </c>
    </row>
    <row r="226" spans="1:15" ht="21.75" customHeight="1" x14ac:dyDescent="0.2">
      <c r="A226" s="62"/>
      <c r="B226" s="379" t="str">
        <f>+'11+'!B271:M271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26" s="379"/>
      <c r="D226" s="379"/>
      <c r="E226" s="379"/>
      <c r="F226" s="380"/>
      <c r="G226" s="64" t="str">
        <f>+'11+'!Q271</f>
        <v>0720100059</v>
      </c>
      <c r="H226" s="64" t="str">
        <f>+'11+'!R271</f>
        <v>611</v>
      </c>
      <c r="I226" s="251">
        <f>+'11+'!O271</f>
        <v>7</v>
      </c>
      <c r="J226" s="251">
        <f>+'11+'!P271</f>
        <v>2</v>
      </c>
      <c r="K226" s="370"/>
      <c r="L226" s="371"/>
      <c r="M226" s="66">
        <f>+'11+'!U271</f>
        <v>19136.738000000001</v>
      </c>
      <c r="N226" s="66">
        <f>+'11+'!V271</f>
        <v>4244.5046199999997</v>
      </c>
      <c r="O226" s="246">
        <f t="shared" si="3"/>
        <v>22.179875274459</v>
      </c>
    </row>
    <row r="227" spans="1:15" ht="21.75" customHeight="1" x14ac:dyDescent="0.2">
      <c r="A227" s="62"/>
      <c r="B227" s="379" t="str">
        <f>+'11+'!B272:M272</f>
        <v xml:space="preserve">Муниципальная программа "Развитие образования Овюрского кожууна </v>
      </c>
      <c r="C227" s="379"/>
      <c r="D227" s="379"/>
      <c r="E227" s="379"/>
      <c r="F227" s="380"/>
      <c r="G227" s="64" t="str">
        <f>+'11+'!Q272</f>
        <v>0700000000</v>
      </c>
      <c r="H227" s="64">
        <f>+'11+'!R272</f>
        <v>0</v>
      </c>
      <c r="I227" s="251">
        <f>+'11+'!O272</f>
        <v>7</v>
      </c>
      <c r="J227" s="251">
        <f>+'11+'!P272</f>
        <v>2</v>
      </c>
      <c r="K227" s="370"/>
      <c r="L227" s="371"/>
      <c r="M227" s="66">
        <f>+'11+'!U272</f>
        <v>175951</v>
      </c>
      <c r="N227" s="66">
        <f>+'11+'!V272</f>
        <v>45572.087</v>
      </c>
      <c r="O227" s="246">
        <f t="shared" si="3"/>
        <v>25.900442168558293</v>
      </c>
    </row>
    <row r="228" spans="1:15" ht="42.75" customHeight="1" x14ac:dyDescent="0.2">
      <c r="A228" s="62"/>
      <c r="B228" s="379" t="str">
        <f>+'11+'!B273:M273</f>
        <v>подпрограмма "Развитие общего образования"</v>
      </c>
      <c r="C228" s="379"/>
      <c r="D228" s="379"/>
      <c r="E228" s="379"/>
      <c r="F228" s="380"/>
      <c r="G228" s="64" t="str">
        <f>+'11+'!Q273</f>
        <v>0720000000</v>
      </c>
      <c r="H228" s="64">
        <f>+'11+'!R273</f>
        <v>0</v>
      </c>
      <c r="I228" s="251">
        <f>+'11+'!O273</f>
        <v>7</v>
      </c>
      <c r="J228" s="251">
        <f>+'11+'!P273</f>
        <v>2</v>
      </c>
      <c r="K228" s="370"/>
      <c r="L228" s="371"/>
      <c r="M228" s="66">
        <f>+'11+'!U273</f>
        <v>175951</v>
      </c>
      <c r="N228" s="66">
        <f>+'11+'!V273</f>
        <v>45572.087</v>
      </c>
      <c r="O228" s="246">
        <f t="shared" si="3"/>
        <v>25.900442168558293</v>
      </c>
    </row>
    <row r="229" spans="1:15" ht="42.75" customHeight="1" x14ac:dyDescent="0.2">
      <c r="A229" s="62"/>
      <c r="B229" s="379" t="str">
        <f>+'11+'!B274:M274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v>
      </c>
      <c r="C229" s="379"/>
      <c r="D229" s="379"/>
      <c r="E229" s="379"/>
      <c r="F229" s="380"/>
      <c r="G229" s="64" t="str">
        <f>+'11+'!Q274</f>
        <v>0720276020</v>
      </c>
      <c r="H229" s="64">
        <f>+'11+'!R274</f>
        <v>0</v>
      </c>
      <c r="I229" s="251">
        <f>+'11+'!O274</f>
        <v>7</v>
      </c>
      <c r="J229" s="251">
        <f>+'11+'!P274</f>
        <v>2</v>
      </c>
      <c r="K229" s="370"/>
      <c r="L229" s="371"/>
      <c r="M229" s="66">
        <f>+'11+'!U274</f>
        <v>175951</v>
      </c>
      <c r="N229" s="66">
        <f>+'11+'!V274</f>
        <v>45572.087</v>
      </c>
      <c r="O229" s="246">
        <f t="shared" si="3"/>
        <v>25.900442168558293</v>
      </c>
    </row>
    <row r="230" spans="1:15" ht="32.25" customHeight="1" x14ac:dyDescent="0.2">
      <c r="A230" s="62"/>
      <c r="B230" s="379" t="str">
        <f>+'11+'!B275:M275</f>
        <v>Предоставление субсидий бюджетным, автономным учреждениям и иным некоммерческим организациям</v>
      </c>
      <c r="C230" s="379"/>
      <c r="D230" s="379"/>
      <c r="E230" s="379"/>
      <c r="F230" s="380"/>
      <c r="G230" s="64" t="str">
        <f>+'11+'!Q275</f>
        <v>0720276020</v>
      </c>
      <c r="H230" s="64" t="str">
        <f>+'11+'!R275</f>
        <v>600</v>
      </c>
      <c r="I230" s="251">
        <f>+'11+'!O275</f>
        <v>7</v>
      </c>
      <c r="J230" s="251">
        <f>+'11+'!P275</f>
        <v>2</v>
      </c>
      <c r="K230" s="370"/>
      <c r="L230" s="371"/>
      <c r="M230" s="66">
        <f>+'11+'!U275</f>
        <v>175951</v>
      </c>
      <c r="N230" s="66">
        <f>+'11+'!V275</f>
        <v>45572.087</v>
      </c>
      <c r="O230" s="246">
        <f t="shared" si="3"/>
        <v>25.900442168558293</v>
      </c>
    </row>
    <row r="231" spans="1:15" ht="32.25" customHeight="1" x14ac:dyDescent="0.2">
      <c r="A231" s="62"/>
      <c r="B231" s="379" t="str">
        <f>+'11+'!B276:M276</f>
        <v>Субсидии бюджетным учреждениям</v>
      </c>
      <c r="C231" s="379"/>
      <c r="D231" s="379"/>
      <c r="E231" s="379"/>
      <c r="F231" s="380"/>
      <c r="G231" s="64" t="str">
        <f>+'11+'!Q276</f>
        <v>0720276020</v>
      </c>
      <c r="H231" s="64" t="str">
        <f>+'11+'!R276</f>
        <v>610</v>
      </c>
      <c r="I231" s="251">
        <f>+'11+'!O276</f>
        <v>7</v>
      </c>
      <c r="J231" s="251">
        <f>+'11+'!P276</f>
        <v>2</v>
      </c>
      <c r="K231" s="370"/>
      <c r="L231" s="371"/>
      <c r="M231" s="66">
        <f>+'11+'!U276</f>
        <v>175951</v>
      </c>
      <c r="N231" s="66">
        <f>+'11+'!V276</f>
        <v>45572.087</v>
      </c>
      <c r="O231" s="246">
        <f t="shared" si="3"/>
        <v>25.900442168558293</v>
      </c>
    </row>
    <row r="232" spans="1:15" ht="32.25" customHeight="1" x14ac:dyDescent="0.2">
      <c r="A232" s="62"/>
      <c r="B232" s="379" t="str">
        <f>+'11+'!B277:M277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32" s="379"/>
      <c r="D232" s="379"/>
      <c r="E232" s="379"/>
      <c r="F232" s="380"/>
      <c r="G232" s="64" t="str">
        <f>+'11+'!Q277</f>
        <v>0720276020</v>
      </c>
      <c r="H232" s="64" t="str">
        <f>+'11+'!R277</f>
        <v>611</v>
      </c>
      <c r="I232" s="251">
        <f>+'11+'!O277</f>
        <v>7</v>
      </c>
      <c r="J232" s="251">
        <f>+'11+'!P277</f>
        <v>2</v>
      </c>
      <c r="K232" s="370"/>
      <c r="L232" s="371"/>
      <c r="M232" s="66">
        <f>+'11+'!U277</f>
        <v>175951</v>
      </c>
      <c r="N232" s="66">
        <f>+'11+'!V277</f>
        <v>45572.087</v>
      </c>
      <c r="O232" s="246">
        <f t="shared" si="3"/>
        <v>25.900442168558293</v>
      </c>
    </row>
    <row r="233" spans="1:15" ht="32.25" customHeight="1" x14ac:dyDescent="0.2">
      <c r="A233" s="62"/>
      <c r="B233" s="379" t="str">
        <f>+'11+'!B278:M278</f>
        <v xml:space="preserve">Муниципальная программа "Развитие образования Овюрского кожууна </v>
      </c>
      <c r="C233" s="379"/>
      <c r="D233" s="379"/>
      <c r="E233" s="379"/>
      <c r="F233" s="380"/>
      <c r="G233" s="64" t="str">
        <f>+'11+'!Q278</f>
        <v>0700000000</v>
      </c>
      <c r="H233" s="64">
        <f>+'11+'!R278</f>
        <v>0</v>
      </c>
      <c r="I233" s="251">
        <f>+'11+'!O278</f>
        <v>7</v>
      </c>
      <c r="J233" s="251">
        <f>+'11+'!P278</f>
        <v>2</v>
      </c>
      <c r="K233" s="370"/>
      <c r="L233" s="371"/>
      <c r="M233" s="66">
        <f>+'11+'!U278</f>
        <v>13211.082</v>
      </c>
      <c r="N233" s="66">
        <f>+'11+'!V278</f>
        <v>2926.1786000000002</v>
      </c>
      <c r="O233" s="246">
        <f t="shared" si="3"/>
        <v>22.149424248521051</v>
      </c>
    </row>
    <row r="234" spans="1:15" ht="32.25" customHeight="1" x14ac:dyDescent="0.2">
      <c r="A234" s="62"/>
      <c r="B234" s="379" t="str">
        <f>+'11+'!B279:M279</f>
        <v>подпрограмма "Развитие общего образования"</v>
      </c>
      <c r="C234" s="379"/>
      <c r="D234" s="379"/>
      <c r="E234" s="379"/>
      <c r="F234" s="380"/>
      <c r="G234" s="64" t="str">
        <f>+'11+'!Q279</f>
        <v>0720000000</v>
      </c>
      <c r="H234" s="64">
        <f>+'11+'!R279</f>
        <v>0</v>
      </c>
      <c r="I234" s="251">
        <f>+'11+'!O279</f>
        <v>7</v>
      </c>
      <c r="J234" s="251">
        <f>+'11+'!P279</f>
        <v>2</v>
      </c>
      <c r="K234" s="370"/>
      <c r="L234" s="371"/>
      <c r="M234" s="66">
        <f>+'11+'!U279</f>
        <v>13211.082</v>
      </c>
      <c r="N234" s="66">
        <f>+'11+'!V279</f>
        <v>2926.1786000000002</v>
      </c>
      <c r="O234" s="246">
        <f t="shared" si="3"/>
        <v>22.149424248521051</v>
      </c>
    </row>
    <row r="235" spans="1:15" ht="32.25" customHeight="1" x14ac:dyDescent="0.2">
      <c r="A235" s="62"/>
      <c r="B235" s="379" t="str">
        <f>+'11+'!B280:M280</f>
        <v xml:space="preserve"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v>
      </c>
      <c r="C235" s="379"/>
      <c r="D235" s="379"/>
      <c r="E235" s="379"/>
      <c r="F235" s="380"/>
      <c r="G235" s="64" t="str">
        <f>+'11+'!Q280</f>
        <v>07203L3030</v>
      </c>
      <c r="H235" s="64">
        <f>+'11+'!R280</f>
        <v>0</v>
      </c>
      <c r="I235" s="251">
        <f>+'11+'!O280</f>
        <v>7</v>
      </c>
      <c r="J235" s="251">
        <f>+'11+'!P280</f>
        <v>2</v>
      </c>
      <c r="K235" s="370"/>
      <c r="L235" s="371"/>
      <c r="M235" s="66">
        <f>+'11+'!U280</f>
        <v>13211.082</v>
      </c>
      <c r="N235" s="66">
        <f>+'11+'!V280</f>
        <v>2926.1786000000002</v>
      </c>
      <c r="O235" s="246">
        <f t="shared" si="3"/>
        <v>22.149424248521051</v>
      </c>
    </row>
    <row r="236" spans="1:15" ht="32.25" customHeight="1" x14ac:dyDescent="0.2">
      <c r="A236" s="62"/>
      <c r="B236" s="379" t="str">
        <f>+'11+'!B281:M281</f>
        <v>Предоставление субсидий бюджетным, автономным учреждениям и иным некоммерческим организациям</v>
      </c>
      <c r="C236" s="379"/>
      <c r="D236" s="379"/>
      <c r="E236" s="379"/>
      <c r="F236" s="380"/>
      <c r="G236" s="64" t="str">
        <f>+'11+'!Q281</f>
        <v>07203L3030</v>
      </c>
      <c r="H236" s="64" t="str">
        <f>+'11+'!R281</f>
        <v>600</v>
      </c>
      <c r="I236" s="251">
        <f>+'11+'!O281</f>
        <v>7</v>
      </c>
      <c r="J236" s="251">
        <f>+'11+'!P281</f>
        <v>2</v>
      </c>
      <c r="K236" s="370"/>
      <c r="L236" s="371"/>
      <c r="M236" s="66">
        <f>+'11+'!U281</f>
        <v>13211.082</v>
      </c>
      <c r="N236" s="66">
        <f>+'11+'!V281</f>
        <v>2926.1786000000002</v>
      </c>
      <c r="O236" s="246">
        <f t="shared" si="3"/>
        <v>22.149424248521051</v>
      </c>
    </row>
    <row r="237" spans="1:15" ht="32.25" customHeight="1" x14ac:dyDescent="0.2">
      <c r="A237" s="62"/>
      <c r="B237" s="379" t="str">
        <f>+'11+'!B282:M282</f>
        <v>Субсидии бюджетным учреждениям</v>
      </c>
      <c r="C237" s="379"/>
      <c r="D237" s="379"/>
      <c r="E237" s="379"/>
      <c r="F237" s="380"/>
      <c r="G237" s="64" t="str">
        <f>+'11+'!Q282</f>
        <v>07203L3030</v>
      </c>
      <c r="H237" s="64" t="str">
        <f>+'11+'!R282</f>
        <v>610</v>
      </c>
      <c r="I237" s="251">
        <f>+'11+'!O282</f>
        <v>7</v>
      </c>
      <c r="J237" s="251">
        <f>+'11+'!P282</f>
        <v>2</v>
      </c>
      <c r="K237" s="370"/>
      <c r="L237" s="371"/>
      <c r="M237" s="66">
        <f>+'11+'!U282</f>
        <v>13211.082</v>
      </c>
      <c r="N237" s="66">
        <f>+'11+'!V282</f>
        <v>2926.1786000000002</v>
      </c>
      <c r="O237" s="246">
        <f t="shared" si="3"/>
        <v>22.149424248521051</v>
      </c>
    </row>
    <row r="238" spans="1:15" ht="32.25" customHeight="1" x14ac:dyDescent="0.2">
      <c r="A238" s="62"/>
      <c r="B238" s="379" t="str">
        <f>+'11+'!B283:M283</f>
        <v>Субсидии бюджетным учреждениям на иные цели</v>
      </c>
      <c r="C238" s="379"/>
      <c r="D238" s="379"/>
      <c r="E238" s="379"/>
      <c r="F238" s="380"/>
      <c r="G238" s="64" t="str">
        <f>+'11+'!Q283</f>
        <v>07203L3030</v>
      </c>
      <c r="H238" s="64" t="str">
        <f>+'11+'!R283</f>
        <v>612</v>
      </c>
      <c r="I238" s="251">
        <f>+'11+'!O283</f>
        <v>7</v>
      </c>
      <c r="J238" s="251">
        <f>+'11+'!P283</f>
        <v>2</v>
      </c>
      <c r="K238" s="370"/>
      <c r="L238" s="371"/>
      <c r="M238" s="66">
        <f>+'11+'!U283</f>
        <v>13211.082</v>
      </c>
      <c r="N238" s="66">
        <f>+'11+'!V283</f>
        <v>2926.1786000000002</v>
      </c>
      <c r="O238" s="246">
        <f t="shared" si="3"/>
        <v>22.149424248521051</v>
      </c>
    </row>
    <row r="239" spans="1:15" ht="32.25" customHeight="1" x14ac:dyDescent="0.2">
      <c r="A239" s="62"/>
      <c r="B239" s="379" t="str">
        <f>+'11+'!B284:M284</f>
        <v xml:space="preserve">Муниципальная программа "Развитие образования Овюрского кожууна </v>
      </c>
      <c r="C239" s="379"/>
      <c r="D239" s="379"/>
      <c r="E239" s="379"/>
      <c r="F239" s="380"/>
      <c r="G239" s="64" t="str">
        <f>+'11+'!Q284</f>
        <v>0700000000</v>
      </c>
      <c r="H239" s="64">
        <f>+'11+'!R284</f>
        <v>0</v>
      </c>
      <c r="I239" s="251">
        <f>+'11+'!O284</f>
        <v>7</v>
      </c>
      <c r="J239" s="251">
        <f>+'11+'!P284</f>
        <v>2</v>
      </c>
      <c r="K239" s="370"/>
      <c r="L239" s="371"/>
      <c r="M239" s="66">
        <f>+'11+'!U284</f>
        <v>3257</v>
      </c>
      <c r="N239" s="66">
        <f>+'11+'!V284</f>
        <v>0</v>
      </c>
      <c r="O239" s="246">
        <f t="shared" si="3"/>
        <v>0</v>
      </c>
    </row>
    <row r="240" spans="1:15" ht="32.25" customHeight="1" x14ac:dyDescent="0.2">
      <c r="A240" s="62"/>
      <c r="B240" s="379" t="str">
        <f>+'11+'!B285:M285</f>
        <v>подпрограмма "Развитие общего образования"</v>
      </c>
      <c r="C240" s="379"/>
      <c r="D240" s="379"/>
      <c r="E240" s="379"/>
      <c r="F240" s="380"/>
      <c r="G240" s="64" t="str">
        <f>+'11+'!Q285</f>
        <v>0720000000</v>
      </c>
      <c r="H240" s="64">
        <f>+'11+'!R285</f>
        <v>0</v>
      </c>
      <c r="I240" s="251">
        <f>+'11+'!O285</f>
        <v>7</v>
      </c>
      <c r="J240" s="251">
        <f>+'11+'!P285</f>
        <v>2</v>
      </c>
      <c r="K240" s="370"/>
      <c r="L240" s="371"/>
      <c r="M240" s="66">
        <f>+'11+'!U285</f>
        <v>3257</v>
      </c>
      <c r="N240" s="66">
        <f>+'11+'!V285</f>
        <v>0</v>
      </c>
      <c r="O240" s="246">
        <f t="shared" si="3"/>
        <v>0</v>
      </c>
    </row>
    <row r="241" spans="1:15" ht="32.25" customHeight="1" x14ac:dyDescent="0.2">
      <c r="A241" s="62"/>
      <c r="B241" s="379" t="str">
        <f>+'11+'!B286:M286</f>
        <v>Создание в общеобразовательных организациях, расположенных в сельской местности, условий для занятий физической культурой и спортом</v>
      </c>
      <c r="C241" s="379"/>
      <c r="D241" s="379"/>
      <c r="E241" s="379"/>
      <c r="F241" s="380"/>
      <c r="G241" s="64" t="str">
        <f>+'11+'!Q286</f>
        <v>072E250970</v>
      </c>
      <c r="H241" s="64">
        <f>+'11+'!R286</f>
        <v>0</v>
      </c>
      <c r="I241" s="251">
        <f>+'11+'!O286</f>
        <v>7</v>
      </c>
      <c r="J241" s="251">
        <f>+'11+'!P286</f>
        <v>2</v>
      </c>
      <c r="K241" s="370"/>
      <c r="L241" s="371"/>
      <c r="M241" s="66">
        <f>+'11+'!U286</f>
        <v>3257</v>
      </c>
      <c r="N241" s="66">
        <f>+'11+'!V286</f>
        <v>0</v>
      </c>
      <c r="O241" s="246">
        <f t="shared" si="3"/>
        <v>0</v>
      </c>
    </row>
    <row r="242" spans="1:15" ht="32.25" customHeight="1" x14ac:dyDescent="0.2">
      <c r="A242" s="62"/>
      <c r="B242" s="379" t="str">
        <f>+'11+'!B287:M287</f>
        <v>Предоставление субсидий бюджетным, автономным учреждениям и иным некоммерческим организациям</v>
      </c>
      <c r="C242" s="379"/>
      <c r="D242" s="379"/>
      <c r="E242" s="379"/>
      <c r="F242" s="380"/>
      <c r="G242" s="64" t="str">
        <f>+'11+'!Q287</f>
        <v>072E250970</v>
      </c>
      <c r="H242" s="64" t="str">
        <f>+'11+'!R287</f>
        <v>600</v>
      </c>
      <c r="I242" s="251">
        <f>+'11+'!O287</f>
        <v>7</v>
      </c>
      <c r="J242" s="251">
        <f>+'11+'!P287</f>
        <v>2</v>
      </c>
      <c r="K242" s="370"/>
      <c r="L242" s="371"/>
      <c r="M242" s="66">
        <f>+'11+'!U287</f>
        <v>3257</v>
      </c>
      <c r="N242" s="66">
        <f>+'11+'!V287</f>
        <v>0</v>
      </c>
      <c r="O242" s="246">
        <f t="shared" si="3"/>
        <v>0</v>
      </c>
    </row>
    <row r="243" spans="1:15" ht="21.75" customHeight="1" x14ac:dyDescent="0.2">
      <c r="A243" s="62"/>
      <c r="B243" s="379" t="str">
        <f>+'11+'!B288:M288</f>
        <v>Субсидии бюджетным учреждениям</v>
      </c>
      <c r="C243" s="379"/>
      <c r="D243" s="379"/>
      <c r="E243" s="379"/>
      <c r="F243" s="380"/>
      <c r="G243" s="64" t="str">
        <f>+'11+'!Q288</f>
        <v>072E250970</v>
      </c>
      <c r="H243" s="64" t="str">
        <f>+'11+'!R288</f>
        <v>610</v>
      </c>
      <c r="I243" s="251">
        <f>+'11+'!O288</f>
        <v>7</v>
      </c>
      <c r="J243" s="251">
        <f>+'11+'!P288</f>
        <v>2</v>
      </c>
      <c r="K243" s="370"/>
      <c r="L243" s="371"/>
      <c r="M243" s="66">
        <f>+'11+'!U288</f>
        <v>3257</v>
      </c>
      <c r="N243" s="66">
        <f>+'11+'!V288</f>
        <v>0</v>
      </c>
      <c r="O243" s="246">
        <f t="shared" si="3"/>
        <v>0</v>
      </c>
    </row>
    <row r="244" spans="1:15" ht="12.75" customHeight="1" x14ac:dyDescent="0.2">
      <c r="A244" s="62"/>
      <c r="B244" s="379" t="str">
        <f>+'11+'!B289:M289</f>
        <v>Субсидии бюджетным учреждениям на иные цели</v>
      </c>
      <c r="C244" s="379"/>
      <c r="D244" s="379"/>
      <c r="E244" s="379"/>
      <c r="F244" s="380"/>
      <c r="G244" s="64" t="str">
        <f>+'11+'!Q289</f>
        <v>072E250970</v>
      </c>
      <c r="H244" s="64" t="str">
        <f>+'11+'!R289</f>
        <v>612</v>
      </c>
      <c r="I244" s="251">
        <f>+'11+'!O289</f>
        <v>7</v>
      </c>
      <c r="J244" s="251">
        <f>+'11+'!P289</f>
        <v>2</v>
      </c>
      <c r="K244" s="370"/>
      <c r="L244" s="371"/>
      <c r="M244" s="66">
        <f>+'11+'!U289</f>
        <v>3257</v>
      </c>
      <c r="N244" s="66">
        <f>+'11+'!V289</f>
        <v>0</v>
      </c>
      <c r="O244" s="246">
        <f t="shared" si="3"/>
        <v>0</v>
      </c>
    </row>
    <row r="245" spans="1:15" ht="12.75" customHeight="1" x14ac:dyDescent="0.2">
      <c r="A245" s="62"/>
      <c r="B245" s="379" t="str">
        <f>+'11+'!B290:M290</f>
        <v xml:space="preserve">Муниципальная программа "Развитие образования Овюрского кожууна </v>
      </c>
      <c r="C245" s="379"/>
      <c r="D245" s="379"/>
      <c r="E245" s="379"/>
      <c r="F245" s="380"/>
      <c r="G245" s="64" t="str">
        <f>+'11+'!Q290</f>
        <v>0700000000</v>
      </c>
      <c r="H245" s="64">
        <f>+'11+'!R290</f>
        <v>0</v>
      </c>
      <c r="I245" s="251">
        <f>+'11+'!O290</f>
        <v>7</v>
      </c>
      <c r="J245" s="251">
        <f>+'11+'!P290</f>
        <v>2</v>
      </c>
      <c r="K245" s="370"/>
      <c r="L245" s="371"/>
      <c r="M245" s="66">
        <f>+'11+'!U290</f>
        <v>7208.9719999999998</v>
      </c>
      <c r="N245" s="66">
        <f>+'11+'!V290</f>
        <v>2079.0915599999998</v>
      </c>
      <c r="O245" s="246">
        <f t="shared" si="3"/>
        <v>28.840333406760355</v>
      </c>
    </row>
    <row r="246" spans="1:15" ht="12.75" customHeight="1" x14ac:dyDescent="0.2">
      <c r="A246" s="62"/>
      <c r="B246" s="379" t="str">
        <f>+'11+'!B291:M291</f>
        <v>подпрограмма "Социальная поддержка по оплате коммунальных услуг педагогическим работникам работающим и проживающим в сельской местности"</v>
      </c>
      <c r="C246" s="379"/>
      <c r="D246" s="379"/>
      <c r="E246" s="379"/>
      <c r="F246" s="380"/>
      <c r="G246" s="64" t="str">
        <f>+'11+'!Q291</f>
        <v>0770000000</v>
      </c>
      <c r="H246" s="64">
        <f>+'11+'!R291</f>
        <v>0</v>
      </c>
      <c r="I246" s="251">
        <f>+'11+'!O291</f>
        <v>7</v>
      </c>
      <c r="J246" s="251">
        <f>+'11+'!P291</f>
        <v>2</v>
      </c>
      <c r="K246" s="370"/>
      <c r="L246" s="371"/>
      <c r="M246" s="66">
        <f>+'11+'!U291</f>
        <v>7208.9719999999998</v>
      </c>
      <c r="N246" s="66">
        <f>+'11+'!V291</f>
        <v>2079.0915599999998</v>
      </c>
      <c r="O246" s="246">
        <f t="shared" si="3"/>
        <v>28.840333406760355</v>
      </c>
    </row>
    <row r="247" spans="1:15" ht="12.75" customHeight="1" x14ac:dyDescent="0.2">
      <c r="A247" s="62"/>
      <c r="B247" s="379" t="str">
        <f>+'11+'!B292:M292</f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C247" s="379"/>
      <c r="D247" s="379"/>
      <c r="E247" s="379"/>
      <c r="F247" s="380"/>
      <c r="G247" s="64" t="str">
        <f>+'11+'!Q292</f>
        <v>07701L3040</v>
      </c>
      <c r="H247" s="64">
        <f>+'11+'!R292</f>
        <v>0</v>
      </c>
      <c r="I247" s="251">
        <f>+'11+'!O292</f>
        <v>7</v>
      </c>
      <c r="J247" s="251">
        <f>+'11+'!P292</f>
        <v>2</v>
      </c>
      <c r="K247" s="370"/>
      <c r="L247" s="371"/>
      <c r="M247" s="66">
        <f>+'11+'!U292</f>
        <v>7208.9719999999998</v>
      </c>
      <c r="N247" s="66">
        <f>+'11+'!V292</f>
        <v>2079.0915599999998</v>
      </c>
      <c r="O247" s="246">
        <f t="shared" si="3"/>
        <v>28.840333406760355</v>
      </c>
    </row>
    <row r="248" spans="1:15" ht="21.75" customHeight="1" x14ac:dyDescent="0.2">
      <c r="A248" s="62"/>
      <c r="B248" s="379" t="str">
        <f>+'11+'!B293:M293</f>
        <v>Предоставление субсидий бюджетным, автономным учреждениям и иным некоммерческим организациям</v>
      </c>
      <c r="C248" s="379"/>
      <c r="D248" s="379"/>
      <c r="E248" s="379"/>
      <c r="F248" s="380"/>
      <c r="G248" s="64" t="str">
        <f>+'11+'!Q293</f>
        <v>07701L3040</v>
      </c>
      <c r="H248" s="64" t="str">
        <f>+'11+'!R293</f>
        <v>600</v>
      </c>
      <c r="I248" s="251">
        <f>+'11+'!O293</f>
        <v>7</v>
      </c>
      <c r="J248" s="251">
        <f>+'11+'!P293</f>
        <v>2</v>
      </c>
      <c r="K248" s="370"/>
      <c r="L248" s="371"/>
      <c r="M248" s="66">
        <f>+'11+'!U293</f>
        <v>7208.9719999999998</v>
      </c>
      <c r="N248" s="66">
        <f>+'11+'!V293</f>
        <v>2079.0915599999998</v>
      </c>
      <c r="O248" s="246">
        <f t="shared" si="3"/>
        <v>28.840333406760355</v>
      </c>
    </row>
    <row r="249" spans="1:15" ht="12.75" customHeight="1" x14ac:dyDescent="0.2">
      <c r="A249" s="62"/>
      <c r="B249" s="379" t="str">
        <f>+'11+'!B294:M294</f>
        <v>Субсидии бюджетным учреждениям</v>
      </c>
      <c r="C249" s="379"/>
      <c r="D249" s="379"/>
      <c r="E249" s="379"/>
      <c r="F249" s="380"/>
      <c r="G249" s="64" t="str">
        <f>+'11+'!Q294</f>
        <v>07701L3040</v>
      </c>
      <c r="H249" s="64" t="str">
        <f>+'11+'!R294</f>
        <v>610</v>
      </c>
      <c r="I249" s="251">
        <f>+'11+'!O294</f>
        <v>7</v>
      </c>
      <c r="J249" s="251">
        <f>+'11+'!P294</f>
        <v>2</v>
      </c>
      <c r="K249" s="370"/>
      <c r="L249" s="371"/>
      <c r="M249" s="66">
        <f>+'11+'!U294</f>
        <v>7208.9719999999998</v>
      </c>
      <c r="N249" s="66">
        <f>+'11+'!V294</f>
        <v>2079.0915599999998</v>
      </c>
      <c r="O249" s="246">
        <f t="shared" si="3"/>
        <v>28.840333406760355</v>
      </c>
    </row>
    <row r="250" spans="1:15" ht="21.75" customHeight="1" x14ac:dyDescent="0.2">
      <c r="A250" s="62"/>
      <c r="B250" s="379" t="str">
        <f>+'11+'!B295:M295</f>
        <v>Субсидии бюджетным учреждениям на иные цели</v>
      </c>
      <c r="C250" s="379"/>
      <c r="D250" s="379"/>
      <c r="E250" s="379"/>
      <c r="F250" s="380"/>
      <c r="G250" s="64" t="str">
        <f>+'11+'!Q295</f>
        <v>07701L3040</v>
      </c>
      <c r="H250" s="64" t="str">
        <f>+'11+'!R295</f>
        <v>612</v>
      </c>
      <c r="I250" s="251">
        <f>+'11+'!O295</f>
        <v>7</v>
      </c>
      <c r="J250" s="251">
        <f>+'11+'!P295</f>
        <v>2</v>
      </c>
      <c r="K250" s="370"/>
      <c r="L250" s="371"/>
      <c r="M250" s="66">
        <f>+'11+'!U295</f>
        <v>7208.9719999999998</v>
      </c>
      <c r="N250" s="66">
        <f>+'11+'!V295</f>
        <v>2079.0915599999998</v>
      </c>
      <c r="O250" s="246">
        <f t="shared" si="3"/>
        <v>28.840333406760355</v>
      </c>
    </row>
    <row r="251" spans="1:15" ht="32.25" customHeight="1" x14ac:dyDescent="0.2">
      <c r="A251" s="62"/>
      <c r="B251" s="379" t="str">
        <f>+'11+'!B296:M296</f>
        <v>Дополнительное образование детей</v>
      </c>
      <c r="C251" s="379"/>
      <c r="D251" s="379"/>
      <c r="E251" s="379"/>
      <c r="F251" s="380"/>
      <c r="G251" s="64">
        <f>+'11+'!Q296</f>
        <v>0</v>
      </c>
      <c r="H251" s="64">
        <f>+'11+'!R296</f>
        <v>0</v>
      </c>
      <c r="I251" s="251">
        <f>+'11+'!O296</f>
        <v>7</v>
      </c>
      <c r="J251" s="251">
        <f>+'11+'!P296</f>
        <v>3</v>
      </c>
      <c r="K251" s="370"/>
      <c r="L251" s="371"/>
      <c r="M251" s="66">
        <f>+'11+'!U296+'11+'!U20</f>
        <v>22381.687999999998</v>
      </c>
      <c r="N251" s="66">
        <f>+'11+'!V296+'11+'!V20</f>
        <v>5452.23945</v>
      </c>
      <c r="O251" s="246">
        <f t="shared" si="3"/>
        <v>24.360269207577197</v>
      </c>
    </row>
    <row r="252" spans="1:15" ht="32.25" customHeight="1" x14ac:dyDescent="0.2">
      <c r="A252" s="62"/>
      <c r="B252" s="379" t="str">
        <f>+'11+'!B297:M297</f>
        <v xml:space="preserve">Муниципальная программа "Развитие образования Овюрского кожууна </v>
      </c>
      <c r="C252" s="379"/>
      <c r="D252" s="379"/>
      <c r="E252" s="379"/>
      <c r="F252" s="380"/>
      <c r="G252" s="64" t="str">
        <f>+'11+'!Q297</f>
        <v>0700000000</v>
      </c>
      <c r="H252" s="64">
        <f>+'11+'!R297</f>
        <v>0</v>
      </c>
      <c r="I252" s="251">
        <f>+'11+'!O297</f>
        <v>7</v>
      </c>
      <c r="J252" s="251">
        <f>+'11+'!P297</f>
        <v>3</v>
      </c>
      <c r="K252" s="370"/>
      <c r="L252" s="371"/>
      <c r="M252" s="66">
        <f>+'11+'!U297+'11+'!U21</f>
        <v>22381.687999999998</v>
      </c>
      <c r="N252" s="66">
        <f>+'11+'!V297+'11+'!V21</f>
        <v>5452.23945</v>
      </c>
      <c r="O252" s="246">
        <f t="shared" si="3"/>
        <v>24.360269207577197</v>
      </c>
    </row>
    <row r="253" spans="1:15" ht="32.25" customHeight="1" x14ac:dyDescent="0.2">
      <c r="A253" s="62"/>
      <c r="B253" s="379" t="str">
        <f>+'11+'!B298:M298</f>
        <v>подпрограмма "Развитие дополнительного образования"</v>
      </c>
      <c r="C253" s="379"/>
      <c r="D253" s="379"/>
      <c r="E253" s="379"/>
      <c r="F253" s="380"/>
      <c r="G253" s="64" t="str">
        <f>+'11+'!Q298</f>
        <v>0730000000</v>
      </c>
      <c r="H253" s="64">
        <f>+'11+'!R298</f>
        <v>0</v>
      </c>
      <c r="I253" s="251">
        <f>+'11+'!O298</f>
        <v>7</v>
      </c>
      <c r="J253" s="251">
        <f>+'11+'!P298</f>
        <v>3</v>
      </c>
      <c r="K253" s="370"/>
      <c r="L253" s="371"/>
      <c r="M253" s="66">
        <f>+'11+'!U298+'11+'!U22</f>
        <v>22381.687999999998</v>
      </c>
      <c r="N253" s="66">
        <f>+'11+'!V298+'11+'!V22</f>
        <v>5452.23945</v>
      </c>
      <c r="O253" s="246">
        <f t="shared" si="3"/>
        <v>24.360269207577197</v>
      </c>
    </row>
    <row r="254" spans="1:15" ht="32.25" customHeight="1" x14ac:dyDescent="0.2">
      <c r="A254" s="62"/>
      <c r="B254" s="379" t="str">
        <f>+'11+'!B299:M299</f>
        <v>Обеспечение деятельности муниципальных учреждений (оказание услуг) - средства местного бюджета</v>
      </c>
      <c r="C254" s="379"/>
      <c r="D254" s="379"/>
      <c r="E254" s="379"/>
      <c r="F254" s="380"/>
      <c r="G254" s="64" t="str">
        <f>+'11+'!Q299</f>
        <v>0730100059</v>
      </c>
      <c r="H254" s="64">
        <f>+'11+'!R299</f>
        <v>0</v>
      </c>
      <c r="I254" s="251">
        <f>+'11+'!O299</f>
        <v>7</v>
      </c>
      <c r="J254" s="251">
        <f>+'11+'!P299</f>
        <v>3</v>
      </c>
      <c r="K254" s="370"/>
      <c r="L254" s="371"/>
      <c r="M254" s="66">
        <f>+'11+'!U299+'11+'!U23</f>
        <v>22381.687999999998</v>
      </c>
      <c r="N254" s="66">
        <f>+'11+'!V299+'11+'!V23</f>
        <v>5452.23945</v>
      </c>
      <c r="O254" s="246">
        <f t="shared" si="3"/>
        <v>24.360269207577197</v>
      </c>
    </row>
    <row r="255" spans="1:15" ht="42.75" customHeight="1" x14ac:dyDescent="0.2">
      <c r="A255" s="62"/>
      <c r="B255" s="379" t="str">
        <f>+'11+'!B300:M300</f>
        <v>Предоставление субсидий бюджетным, автономным учреждениям и иным некоммерческим организациям</v>
      </c>
      <c r="C255" s="379"/>
      <c r="D255" s="379"/>
      <c r="E255" s="379"/>
      <c r="F255" s="380"/>
      <c r="G255" s="64" t="str">
        <f>+'11+'!Q300</f>
        <v>0730100059</v>
      </c>
      <c r="H255" s="64" t="str">
        <f>+'11+'!R300</f>
        <v>600</v>
      </c>
      <c r="I255" s="251">
        <f>+'11+'!O300</f>
        <v>7</v>
      </c>
      <c r="J255" s="251">
        <f>+'11+'!P300</f>
        <v>3</v>
      </c>
      <c r="K255" s="370"/>
      <c r="L255" s="371"/>
      <c r="M255" s="66">
        <f>+'11+'!U300+'11+'!U24</f>
        <v>22381.687999999998</v>
      </c>
      <c r="N255" s="66">
        <f>+'11+'!V300+'11+'!V24</f>
        <v>5452.23945</v>
      </c>
      <c r="O255" s="246">
        <f t="shared" si="3"/>
        <v>24.360269207577197</v>
      </c>
    </row>
    <row r="256" spans="1:15" ht="21.75" customHeight="1" x14ac:dyDescent="0.2">
      <c r="A256" s="62"/>
      <c r="B256" s="379" t="str">
        <f>+'11+'!B301:M301</f>
        <v>Субсидии бюджетным учреждениям</v>
      </c>
      <c r="C256" s="379"/>
      <c r="D256" s="379"/>
      <c r="E256" s="379"/>
      <c r="F256" s="380"/>
      <c r="G256" s="64" t="str">
        <f>+'11+'!Q301</f>
        <v>0730100059</v>
      </c>
      <c r="H256" s="64" t="str">
        <f>+'11+'!R301</f>
        <v>610</v>
      </c>
      <c r="I256" s="251">
        <f>+'11+'!O301</f>
        <v>7</v>
      </c>
      <c r="J256" s="251">
        <f>+'11+'!P301</f>
        <v>3</v>
      </c>
      <c r="K256" s="370"/>
      <c r="L256" s="371"/>
      <c r="M256" s="66">
        <f>+'11+'!U301+'11+'!U25</f>
        <v>22381.687999999998</v>
      </c>
      <c r="N256" s="66">
        <f>+'11+'!V301+'11+'!V25</f>
        <v>5452.23945</v>
      </c>
      <c r="O256" s="246">
        <f t="shared" si="3"/>
        <v>24.360269207577197</v>
      </c>
    </row>
    <row r="257" spans="1:15" ht="32.25" customHeight="1" x14ac:dyDescent="0.2">
      <c r="A257" s="62"/>
      <c r="B257" s="379" t="str">
        <f>+'11+'!B302:M302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57" s="379"/>
      <c r="D257" s="379"/>
      <c r="E257" s="379"/>
      <c r="F257" s="380"/>
      <c r="G257" s="64" t="str">
        <f>+'11+'!Q302</f>
        <v>0730100059</v>
      </c>
      <c r="H257" s="64" t="str">
        <f>+'11+'!R302</f>
        <v>611</v>
      </c>
      <c r="I257" s="251">
        <f>+'11+'!O302</f>
        <v>7</v>
      </c>
      <c r="J257" s="251">
        <f>+'11+'!P302</f>
        <v>3</v>
      </c>
      <c r="K257" s="370"/>
      <c r="L257" s="371"/>
      <c r="M257" s="66">
        <f>+'11+'!U302+'11+'!U26</f>
        <v>22381.687999999998</v>
      </c>
      <c r="N257" s="66">
        <f>+'11+'!V302+'11+'!V26</f>
        <v>5452.23945</v>
      </c>
      <c r="O257" s="246">
        <f t="shared" si="3"/>
        <v>24.360269207577197</v>
      </c>
    </row>
    <row r="258" spans="1:15" ht="21.75" customHeight="1" x14ac:dyDescent="0.2">
      <c r="A258" s="62"/>
      <c r="B258" s="379" t="str">
        <f>+'11+'!B303:M303</f>
        <v>Молодежная политика</v>
      </c>
      <c r="C258" s="379"/>
      <c r="D258" s="379"/>
      <c r="E258" s="379"/>
      <c r="F258" s="380"/>
      <c r="G258" s="64">
        <f>+'11+'!Q303</f>
        <v>0</v>
      </c>
      <c r="H258" s="64">
        <f>+'11+'!R303</f>
        <v>0</v>
      </c>
      <c r="I258" s="251">
        <f>+'11+'!O303</f>
        <v>7</v>
      </c>
      <c r="J258" s="251">
        <f>+'11+'!P303</f>
        <v>7</v>
      </c>
      <c r="K258" s="370"/>
      <c r="L258" s="371"/>
      <c r="M258" s="66">
        <f>+'11+'!U303</f>
        <v>1230</v>
      </c>
      <c r="N258" s="66">
        <f>+'11+'!V303</f>
        <v>0</v>
      </c>
      <c r="O258" s="246">
        <f t="shared" si="3"/>
        <v>0</v>
      </c>
    </row>
    <row r="259" spans="1:15" ht="21.75" customHeight="1" x14ac:dyDescent="0.2">
      <c r="A259" s="62"/>
      <c r="B259" s="379" t="str">
        <f>+'11+'!B304:M304</f>
        <v xml:space="preserve">Муниципальная программа "Развитие образования Овюрского кожууна </v>
      </c>
      <c r="C259" s="379"/>
      <c r="D259" s="379"/>
      <c r="E259" s="379"/>
      <c r="F259" s="380"/>
      <c r="G259" s="64" t="str">
        <f>+'11+'!Q304</f>
        <v>0700000000</v>
      </c>
      <c r="H259" s="64">
        <f>+'11+'!R304</f>
        <v>0</v>
      </c>
      <c r="I259" s="251">
        <f>+'11+'!O304</f>
        <v>7</v>
      </c>
      <c r="J259" s="251">
        <f>+'11+'!P304</f>
        <v>7</v>
      </c>
      <c r="K259" s="370"/>
      <c r="L259" s="371"/>
      <c r="M259" s="66">
        <f>+'11+'!U304</f>
        <v>1230</v>
      </c>
      <c r="N259" s="66">
        <f>+'11+'!V304</f>
        <v>0</v>
      </c>
      <c r="O259" s="246">
        <f t="shared" si="3"/>
        <v>0</v>
      </c>
    </row>
    <row r="260" spans="1:15" ht="32.25" customHeight="1" x14ac:dyDescent="0.2">
      <c r="A260" s="62"/>
      <c r="B260" s="379" t="str">
        <f>+'11+'!B305:M305</f>
        <v>Подпрограмма "Отдых и оздоровление детей"</v>
      </c>
      <c r="C260" s="379"/>
      <c r="D260" s="379"/>
      <c r="E260" s="379"/>
      <c r="F260" s="380"/>
      <c r="G260" s="64" t="str">
        <f>+'11+'!Q305</f>
        <v>0740000000</v>
      </c>
      <c r="H260" s="64">
        <f>+'11+'!R305</f>
        <v>0</v>
      </c>
      <c r="I260" s="251">
        <f>+'11+'!O305</f>
        <v>7</v>
      </c>
      <c r="J260" s="251">
        <f>+'11+'!P305</f>
        <v>7</v>
      </c>
      <c r="K260" s="370"/>
      <c r="L260" s="371"/>
      <c r="M260" s="66">
        <f>+'11+'!U305</f>
        <v>1230</v>
      </c>
      <c r="N260" s="66">
        <f>+'11+'!V305</f>
        <v>0</v>
      </c>
      <c r="O260" s="246">
        <f t="shared" si="3"/>
        <v>0</v>
      </c>
    </row>
    <row r="261" spans="1:15" ht="32.25" customHeight="1" x14ac:dyDescent="0.2">
      <c r="A261" s="62"/>
      <c r="B261" s="379" t="str">
        <f>+'11+'!B306:M306</f>
        <v>Мероприятия по оздоровлению детей</v>
      </c>
      <c r="C261" s="379"/>
      <c r="D261" s="379"/>
      <c r="E261" s="379"/>
      <c r="F261" s="380"/>
      <c r="G261" s="64" t="str">
        <f>+'11+'!Q306</f>
        <v>0740175040</v>
      </c>
      <c r="H261" s="64">
        <f>+'11+'!R306</f>
        <v>0</v>
      </c>
      <c r="I261" s="251">
        <f>+'11+'!O306</f>
        <v>7</v>
      </c>
      <c r="J261" s="251">
        <f>+'11+'!P306</f>
        <v>7</v>
      </c>
      <c r="K261" s="370"/>
      <c r="L261" s="371"/>
      <c r="M261" s="66">
        <f>+'11+'!U306</f>
        <v>1230</v>
      </c>
      <c r="N261" s="66">
        <f>+'11+'!V306</f>
        <v>0</v>
      </c>
      <c r="O261" s="246">
        <f t="shared" si="3"/>
        <v>0</v>
      </c>
    </row>
    <row r="262" spans="1:15" ht="32.25" customHeight="1" x14ac:dyDescent="0.2">
      <c r="A262" s="62"/>
      <c r="B262" s="379" t="str">
        <f>+'11+'!B307:M307</f>
        <v>Предоставление субсидий бюджетным, автономным учреждениям и иным некоммерческим организациям</v>
      </c>
      <c r="C262" s="379"/>
      <c r="D262" s="379"/>
      <c r="E262" s="379"/>
      <c r="F262" s="380"/>
      <c r="G262" s="64" t="str">
        <f>+'11+'!Q307</f>
        <v>0740175040</v>
      </c>
      <c r="H262" s="64" t="str">
        <f>+'11+'!R307</f>
        <v>600</v>
      </c>
      <c r="I262" s="251">
        <f>+'11+'!O307</f>
        <v>7</v>
      </c>
      <c r="J262" s="251">
        <f>+'11+'!P307</f>
        <v>7</v>
      </c>
      <c r="K262" s="370"/>
      <c r="L262" s="371"/>
      <c r="M262" s="66">
        <f>+'11+'!U307</f>
        <v>1230</v>
      </c>
      <c r="N262" s="66">
        <f>+'11+'!V307</f>
        <v>0</v>
      </c>
      <c r="O262" s="246">
        <f t="shared" si="3"/>
        <v>0</v>
      </c>
    </row>
    <row r="263" spans="1:15" ht="32.25" customHeight="1" x14ac:dyDescent="0.2">
      <c r="A263" s="62"/>
      <c r="B263" s="379" t="str">
        <f>+'11+'!B308:M308</f>
        <v>Субсидии бюджетным учреждениям</v>
      </c>
      <c r="C263" s="379"/>
      <c r="D263" s="379"/>
      <c r="E263" s="379"/>
      <c r="F263" s="380"/>
      <c r="G263" s="64" t="str">
        <f>+'11+'!Q308</f>
        <v>0740175040</v>
      </c>
      <c r="H263" s="64" t="str">
        <f>+'11+'!R308</f>
        <v>610</v>
      </c>
      <c r="I263" s="251">
        <f>+'11+'!O308</f>
        <v>7</v>
      </c>
      <c r="J263" s="251">
        <f>+'11+'!P308</f>
        <v>7</v>
      </c>
      <c r="K263" s="370"/>
      <c r="L263" s="371"/>
      <c r="M263" s="66">
        <f>+'11+'!U308</f>
        <v>1230</v>
      </c>
      <c r="N263" s="66">
        <f>+'11+'!V308</f>
        <v>0</v>
      </c>
      <c r="O263" s="246">
        <f t="shared" si="3"/>
        <v>0</v>
      </c>
    </row>
    <row r="264" spans="1:15" ht="32.25" customHeight="1" x14ac:dyDescent="0.2">
      <c r="A264" s="62"/>
      <c r="B264" s="379" t="str">
        <f>+'11+'!B309:M309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64" s="379"/>
      <c r="D264" s="379"/>
      <c r="E264" s="379"/>
      <c r="F264" s="380"/>
      <c r="G264" s="64" t="str">
        <f>+'11+'!Q309</f>
        <v>0740175040</v>
      </c>
      <c r="H264" s="64" t="str">
        <f>+'11+'!R309</f>
        <v>611</v>
      </c>
      <c r="I264" s="251">
        <f>+'11+'!O309</f>
        <v>7</v>
      </c>
      <c r="J264" s="251">
        <f>+'11+'!P309</f>
        <v>7</v>
      </c>
      <c r="K264" s="370"/>
      <c r="L264" s="371"/>
      <c r="M264" s="66">
        <f>+'11+'!U309</f>
        <v>1230</v>
      </c>
      <c r="N264" s="66">
        <f>+'11+'!V309</f>
        <v>0</v>
      </c>
      <c r="O264" s="246">
        <f t="shared" si="3"/>
        <v>0</v>
      </c>
    </row>
    <row r="265" spans="1:15" ht="32.25" customHeight="1" x14ac:dyDescent="0.2">
      <c r="A265" s="62"/>
      <c r="B265" s="379" t="str">
        <f>+'11+'!B310:M310</f>
        <v>Другие вопросы в области образования</v>
      </c>
      <c r="C265" s="379"/>
      <c r="D265" s="379"/>
      <c r="E265" s="379"/>
      <c r="F265" s="380"/>
      <c r="G265" s="64">
        <f>+'11+'!Q310</f>
        <v>0</v>
      </c>
      <c r="H265" s="64">
        <f>+'11+'!R310</f>
        <v>0</v>
      </c>
      <c r="I265" s="251">
        <f>+'11+'!O310</f>
        <v>7</v>
      </c>
      <c r="J265" s="251">
        <f>+'11+'!P310</f>
        <v>9</v>
      </c>
      <c r="K265" s="370"/>
      <c r="L265" s="371"/>
      <c r="M265" s="66">
        <f>+'11+'!U310</f>
        <v>18603.3</v>
      </c>
      <c r="N265" s="66">
        <f>+'11+'!V310</f>
        <v>4697.36391</v>
      </c>
      <c r="O265" s="246">
        <f t="shared" si="3"/>
        <v>25.25016480946929</v>
      </c>
    </row>
    <row r="266" spans="1:15" ht="32.25" customHeight="1" x14ac:dyDescent="0.2">
      <c r="A266" s="62"/>
      <c r="B266" s="379" t="str">
        <f>+'11+'!B311:M311</f>
        <v xml:space="preserve">Муниципальная программа "Развитие образования Овюрского кожууна </v>
      </c>
      <c r="C266" s="379"/>
      <c r="D266" s="379"/>
      <c r="E266" s="379"/>
      <c r="F266" s="380"/>
      <c r="G266" s="64" t="str">
        <f>+'11+'!Q311</f>
        <v>0700000000</v>
      </c>
      <c r="H266" s="64">
        <f>+'11+'!R311</f>
        <v>0</v>
      </c>
      <c r="I266" s="251">
        <f>+'11+'!O311</f>
        <v>7</v>
      </c>
      <c r="J266" s="251">
        <f>+'11+'!P311</f>
        <v>9</v>
      </c>
      <c r="K266" s="370"/>
      <c r="L266" s="371"/>
      <c r="M266" s="66">
        <f>+'11+'!U311</f>
        <v>751.5</v>
      </c>
      <c r="N266" s="66">
        <f>+'11+'!V311</f>
        <v>144.49497</v>
      </c>
      <c r="O266" s="246">
        <f t="shared" si="3"/>
        <v>19.227540918163673</v>
      </c>
    </row>
    <row r="267" spans="1:15" ht="32.25" customHeight="1" x14ac:dyDescent="0.2">
      <c r="A267" s="62"/>
      <c r="B267" s="379" t="str">
        <f>+'11+'!B312:M312</f>
        <v>подпрограмма "Обеспечение реализации муниципальной программы и прочие мероприятия в сфере образования"</v>
      </c>
      <c r="C267" s="379"/>
      <c r="D267" s="379"/>
      <c r="E267" s="379"/>
      <c r="F267" s="380"/>
      <c r="G267" s="64" t="str">
        <f>+'11+'!Q312</f>
        <v>0760000000</v>
      </c>
      <c r="H267" s="64">
        <f>+'11+'!R312</f>
        <v>0</v>
      </c>
      <c r="I267" s="251">
        <f>+'11+'!O312</f>
        <v>7</v>
      </c>
      <c r="J267" s="251">
        <f>+'11+'!P312</f>
        <v>9</v>
      </c>
      <c r="K267" s="370"/>
      <c r="L267" s="371"/>
      <c r="M267" s="66">
        <f>+'11+'!U312</f>
        <v>751.5</v>
      </c>
      <c r="N267" s="66">
        <f>+'11+'!V312</f>
        <v>144.49497</v>
      </c>
      <c r="O267" s="246">
        <f t="shared" si="3"/>
        <v>19.227540918163673</v>
      </c>
    </row>
    <row r="268" spans="1:15" ht="32.25" customHeight="1" x14ac:dyDescent="0.2">
      <c r="A268" s="62"/>
      <c r="B268" s="379" t="str">
        <f>+'11+'!B313:M313</f>
        <v>Руководство и управление в сфере установленных функций органов государственной власти Республики Тыва</v>
      </c>
      <c r="C268" s="379"/>
      <c r="D268" s="379"/>
      <c r="E268" s="379"/>
      <c r="F268" s="380"/>
      <c r="G268" s="64" t="str">
        <f>+'11+'!Q313</f>
        <v>0760120419</v>
      </c>
      <c r="H268" s="64">
        <f>+'11+'!R313</f>
        <v>0</v>
      </c>
      <c r="I268" s="251">
        <f>+'11+'!O313</f>
        <v>7</v>
      </c>
      <c r="J268" s="251">
        <f>+'11+'!P313</f>
        <v>9</v>
      </c>
      <c r="K268" s="370"/>
      <c r="L268" s="371"/>
      <c r="M268" s="66">
        <f>+'11+'!U313</f>
        <v>751.5</v>
      </c>
      <c r="N268" s="66">
        <f>+'11+'!V313</f>
        <v>144.49497</v>
      </c>
      <c r="O268" s="246">
        <f t="shared" si="3"/>
        <v>19.227540918163673</v>
      </c>
    </row>
    <row r="269" spans="1:15" ht="32.25" customHeight="1" x14ac:dyDescent="0.2">
      <c r="A269" s="62"/>
      <c r="B269" s="379" t="str">
        <f>+'11+'!B314:M314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69" s="379"/>
      <c r="D269" s="379"/>
      <c r="E269" s="379"/>
      <c r="F269" s="380"/>
      <c r="G269" s="64" t="str">
        <f>+'11+'!Q314</f>
        <v>0760120419</v>
      </c>
      <c r="H269" s="64" t="str">
        <f>+'11+'!R314</f>
        <v>100</v>
      </c>
      <c r="I269" s="251">
        <f>+'11+'!O314</f>
        <v>7</v>
      </c>
      <c r="J269" s="251">
        <f>+'11+'!P314</f>
        <v>9</v>
      </c>
      <c r="K269" s="370"/>
      <c r="L269" s="371"/>
      <c r="M269" s="66">
        <f>+'11+'!U314</f>
        <v>751.5</v>
      </c>
      <c r="N269" s="66">
        <f>+'11+'!V314</f>
        <v>144.49497</v>
      </c>
      <c r="O269" s="246">
        <f t="shared" si="3"/>
        <v>19.227540918163673</v>
      </c>
    </row>
    <row r="270" spans="1:15" ht="32.25" customHeight="1" x14ac:dyDescent="0.2">
      <c r="A270" s="62"/>
      <c r="B270" s="379" t="str">
        <f>+'11+'!B315:M315</f>
        <v>Расходы на выплаты персоналу государственных (муниципальных) органов</v>
      </c>
      <c r="C270" s="379"/>
      <c r="D270" s="379"/>
      <c r="E270" s="379"/>
      <c r="F270" s="380"/>
      <c r="G270" s="64" t="str">
        <f>+'11+'!Q315</f>
        <v>0760120419</v>
      </c>
      <c r="H270" s="64" t="str">
        <f>+'11+'!R315</f>
        <v>120</v>
      </c>
      <c r="I270" s="251">
        <f>+'11+'!O315</f>
        <v>7</v>
      </c>
      <c r="J270" s="251">
        <f>+'11+'!P315</f>
        <v>9</v>
      </c>
      <c r="K270" s="370"/>
      <c r="L270" s="371"/>
      <c r="M270" s="66">
        <f>+'11+'!U315</f>
        <v>751.5</v>
      </c>
      <c r="N270" s="66">
        <f>+'11+'!V315</f>
        <v>144.49497</v>
      </c>
      <c r="O270" s="246">
        <f t="shared" si="3"/>
        <v>19.227540918163673</v>
      </c>
    </row>
    <row r="271" spans="1:15" ht="32.25" customHeight="1" thickBot="1" x14ac:dyDescent="0.25">
      <c r="A271" s="62"/>
      <c r="B271" s="379" t="str">
        <f>+'11+'!B316:M316</f>
        <v>Фонд оплаты труда государственных (муниципальных) органов</v>
      </c>
      <c r="C271" s="379"/>
      <c r="D271" s="379"/>
      <c r="E271" s="379"/>
      <c r="F271" s="380"/>
      <c r="G271" s="64" t="str">
        <f>+'11+'!Q316</f>
        <v>0760120419</v>
      </c>
      <c r="H271" s="64" t="str">
        <f>+'11+'!R316</f>
        <v>121</v>
      </c>
      <c r="I271" s="251">
        <f>+'11+'!O316</f>
        <v>7</v>
      </c>
      <c r="J271" s="251">
        <f>+'11+'!P316</f>
        <v>9</v>
      </c>
      <c r="K271" s="376"/>
      <c r="L271" s="377"/>
      <c r="M271" s="66">
        <f>+'11+'!U316</f>
        <v>577.18899999999996</v>
      </c>
      <c r="N271" s="66">
        <f>+'11+'!V316</f>
        <v>110.97924</v>
      </c>
      <c r="O271" s="246">
        <f t="shared" si="3"/>
        <v>19.227538986363221</v>
      </c>
    </row>
    <row r="272" spans="1:15" ht="1.5" customHeight="1" thickBot="1" x14ac:dyDescent="0.25">
      <c r="A272" s="62" t="s">
        <v>498</v>
      </c>
      <c r="B272" s="379" t="str">
        <f>+'11+'!B317:M317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272" s="379"/>
      <c r="D272" s="379"/>
      <c r="E272" s="379"/>
      <c r="F272" s="380"/>
      <c r="G272" s="64" t="str">
        <f>+'11+'!Q318</f>
        <v>0700000000</v>
      </c>
      <c r="H272" s="64">
        <f>+'11+'!R318</f>
        <v>0</v>
      </c>
      <c r="I272" s="251">
        <f>+'11+'!O318</f>
        <v>7</v>
      </c>
      <c r="J272" s="251">
        <f>+'11+'!P318</f>
        <v>9</v>
      </c>
      <c r="K272" s="86"/>
      <c r="L272" s="86"/>
      <c r="M272" s="66">
        <f>+'11+'!U317</f>
        <v>174.31100000000001</v>
      </c>
      <c r="N272" s="66">
        <f>+'11+'!V317</f>
        <v>33.515729999999998</v>
      </c>
      <c r="O272" s="246">
        <f t="shared" si="3"/>
        <v>19.227547314856778</v>
      </c>
    </row>
    <row r="273" spans="1:15" ht="25.5" customHeight="1" x14ac:dyDescent="0.2">
      <c r="A273" s="105"/>
      <c r="B273" s="379" t="str">
        <f>+'11+'!B318:M318</f>
        <v xml:space="preserve">Муниципальная программа "Развитие образования Овюрского кожууна </v>
      </c>
      <c r="C273" s="379"/>
      <c r="D273" s="379"/>
      <c r="E273" s="379"/>
      <c r="F273" s="380"/>
      <c r="G273" s="64" t="str">
        <f>+'11+'!Q319</f>
        <v>0760000000</v>
      </c>
      <c r="H273" s="64">
        <f>+'11+'!R319</f>
        <v>0</v>
      </c>
      <c r="I273" s="251">
        <f>+'11+'!O319</f>
        <v>7</v>
      </c>
      <c r="J273" s="251">
        <f>+'11+'!P319</f>
        <v>9</v>
      </c>
      <c r="K273" s="68"/>
      <c r="L273" s="68"/>
      <c r="M273" s="66">
        <f>+'11+'!U318</f>
        <v>17851.8</v>
      </c>
      <c r="N273" s="66">
        <f>+'11+'!V318</f>
        <v>4552.8689400000003</v>
      </c>
      <c r="O273" s="246">
        <f t="shared" si="3"/>
        <v>25.50369677007361</v>
      </c>
    </row>
    <row r="274" spans="1:15" ht="57" customHeight="1" x14ac:dyDescent="0.2">
      <c r="A274" s="105"/>
      <c r="B274" s="379" t="str">
        <f>+'11+'!B319:M319</f>
        <v>подпрограмма "Обеспечение реализации муниципальной программы и прочие мероприятия в сфере образования"</v>
      </c>
      <c r="C274" s="379"/>
      <c r="D274" s="379"/>
      <c r="E274" s="379"/>
      <c r="F274" s="380"/>
      <c r="G274" s="64" t="str">
        <f>+'11+'!Q320</f>
        <v>0760200019</v>
      </c>
      <c r="H274" s="64">
        <f>+'11+'!R320</f>
        <v>0</v>
      </c>
      <c r="I274" s="251">
        <f>+'11+'!O320</f>
        <v>7</v>
      </c>
      <c r="J274" s="251">
        <f>+'11+'!P320</f>
        <v>9</v>
      </c>
      <c r="K274" s="68"/>
      <c r="L274" s="68"/>
      <c r="M274" s="66">
        <f>+'11+'!U319</f>
        <v>17851.8</v>
      </c>
      <c r="N274" s="66">
        <f>+'11+'!V319</f>
        <v>4552.8689400000003</v>
      </c>
      <c r="O274" s="246">
        <f t="shared" si="3"/>
        <v>25.50369677007361</v>
      </c>
    </row>
    <row r="275" spans="1:15" ht="12.75" customHeight="1" x14ac:dyDescent="0.2">
      <c r="A275" s="68" t="s">
        <v>303</v>
      </c>
      <c r="B275" s="379" t="str">
        <f>+'11+'!B320:M320</f>
        <v>Обеспечение деятельности органов местного самоуправления</v>
      </c>
      <c r="C275" s="379"/>
      <c r="D275" s="379"/>
      <c r="E275" s="379"/>
      <c r="F275" s="380"/>
      <c r="G275" s="64" t="str">
        <f>+'11+'!Q321</f>
        <v>0760200019</v>
      </c>
      <c r="H275" s="64" t="str">
        <f>+'11+'!R321</f>
        <v>100</v>
      </c>
      <c r="I275" s="251">
        <f>+'11+'!O321</f>
        <v>7</v>
      </c>
      <c r="J275" s="251">
        <f>+'11+'!P321</f>
        <v>9</v>
      </c>
      <c r="K275" s="68"/>
      <c r="L275" s="68"/>
      <c r="M275" s="66">
        <f>+'11+'!U320</f>
        <v>17851.8</v>
      </c>
      <c r="N275" s="66">
        <f>+'11+'!V320</f>
        <v>4552.8689400000003</v>
      </c>
      <c r="O275" s="246">
        <f t="shared" si="3"/>
        <v>25.50369677007361</v>
      </c>
    </row>
    <row r="276" spans="1:15" x14ac:dyDescent="0.2">
      <c r="B276" s="379" t="str">
        <f>+'11+'!B321:M321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76" s="379"/>
      <c r="D276" s="379"/>
      <c r="E276" s="379"/>
      <c r="F276" s="380"/>
      <c r="G276" s="64" t="str">
        <f>+'11+'!Q322</f>
        <v>0760200019</v>
      </c>
      <c r="H276" s="64" t="str">
        <f>+'11+'!R322</f>
        <v>110</v>
      </c>
      <c r="I276" s="251">
        <f>+'11+'!O322</f>
        <v>7</v>
      </c>
      <c r="J276" s="251">
        <f>+'11+'!P322</f>
        <v>9</v>
      </c>
      <c r="M276" s="66">
        <f>+'11+'!U321</f>
        <v>16281.6</v>
      </c>
      <c r="N276" s="66">
        <f>+'11+'!V321</f>
        <v>4094.57591</v>
      </c>
      <c r="O276" s="246">
        <f t="shared" si="3"/>
        <v>25.148486082448901</v>
      </c>
    </row>
    <row r="277" spans="1:15" x14ac:dyDescent="0.2">
      <c r="B277" s="379" t="str">
        <f>+'11+'!B322:M322</f>
        <v>Расходы на выплаты персоналу казенных учреждений</v>
      </c>
      <c r="C277" s="379"/>
      <c r="D277" s="379"/>
      <c r="E277" s="379"/>
      <c r="F277" s="380"/>
      <c r="G277" s="64" t="str">
        <f>+'11+'!Q323</f>
        <v>0760200019</v>
      </c>
      <c r="H277" s="64" t="str">
        <f>+'11+'!R323</f>
        <v>111</v>
      </c>
      <c r="I277" s="251">
        <f>+'11+'!O323</f>
        <v>7</v>
      </c>
      <c r="J277" s="251">
        <f>+'11+'!P323</f>
        <v>9</v>
      </c>
      <c r="M277" s="66">
        <f>+'11+'!U322</f>
        <v>16281.6</v>
      </c>
      <c r="N277" s="66">
        <f>+'11+'!V322</f>
        <v>4094.57591</v>
      </c>
      <c r="O277" s="246">
        <f t="shared" ref="O277:O340" si="4">N277/M277*100</f>
        <v>25.148486082448901</v>
      </c>
    </row>
    <row r="278" spans="1:15" x14ac:dyDescent="0.2">
      <c r="B278" s="379" t="str">
        <f>+'11+'!B323:M323</f>
        <v>Фонд оплаты труда учреждений</v>
      </c>
      <c r="C278" s="379"/>
      <c r="D278" s="379"/>
      <c r="E278" s="379"/>
      <c r="F278" s="380"/>
      <c r="G278" s="64" t="str">
        <f>+'11+'!Q324</f>
        <v>0760200019</v>
      </c>
      <c r="H278" s="64" t="str">
        <f>+'11+'!R324</f>
        <v>119</v>
      </c>
      <c r="I278" s="251">
        <f>+'11+'!O324</f>
        <v>7</v>
      </c>
      <c r="J278" s="251">
        <f>+'11+'!P324</f>
        <v>9</v>
      </c>
      <c r="M278" s="66">
        <f>+'11+'!U323</f>
        <v>12505.069</v>
      </c>
      <c r="N278" s="66">
        <f>+'11+'!V323</f>
        <v>3151.61</v>
      </c>
      <c r="O278" s="246">
        <f t="shared" si="4"/>
        <v>25.202659817390856</v>
      </c>
    </row>
    <row r="279" spans="1:15" x14ac:dyDescent="0.2">
      <c r="B279" s="379" t="str">
        <f>+'11+'!B324:M324</f>
        <v>Взносы по обязательному социальному страхованию на выплаты по оплате труда работников и иные выплаты работникам учреждений</v>
      </c>
      <c r="C279" s="379"/>
      <c r="D279" s="379"/>
      <c r="E279" s="379"/>
      <c r="F279" s="380"/>
      <c r="G279" s="64" t="str">
        <f>+'11+'!Q325</f>
        <v>0760200019</v>
      </c>
      <c r="H279" s="64" t="str">
        <f>+'11+'!R325</f>
        <v>200</v>
      </c>
      <c r="I279" s="251">
        <f>+'11+'!O325</f>
        <v>7</v>
      </c>
      <c r="J279" s="251">
        <f>+'11+'!P325</f>
        <v>9</v>
      </c>
      <c r="M279" s="66">
        <f>+'11+'!U324</f>
        <v>3776.5309999999999</v>
      </c>
      <c r="N279" s="66">
        <f>+'11+'!V324</f>
        <v>942.96591000000001</v>
      </c>
      <c r="O279" s="246">
        <f t="shared" si="4"/>
        <v>24.969102861859206</v>
      </c>
    </row>
    <row r="280" spans="1:15" x14ac:dyDescent="0.2">
      <c r="B280" s="379" t="str">
        <f>+'11+'!B325:M325</f>
        <v>Закупка товаров, работ и услуг для обеспечения государственных (муниципальных) нужд</v>
      </c>
      <c r="C280" s="379"/>
      <c r="D280" s="379"/>
      <c r="E280" s="379"/>
      <c r="F280" s="380"/>
      <c r="G280" s="64" t="str">
        <f>+'11+'!Q326</f>
        <v>0760200019</v>
      </c>
      <c r="H280" s="64" t="str">
        <f>+'11+'!R326</f>
        <v>240</v>
      </c>
      <c r="I280" s="251">
        <f>+'11+'!O326</f>
        <v>7</v>
      </c>
      <c r="J280" s="251">
        <f>+'11+'!P326</f>
        <v>9</v>
      </c>
      <c r="M280" s="66">
        <f>+'11+'!U325</f>
        <v>1520.2</v>
      </c>
      <c r="N280" s="66">
        <f>+'11+'!V325</f>
        <v>444.65643</v>
      </c>
      <c r="O280" s="246">
        <f t="shared" si="4"/>
        <v>29.24986383370609</v>
      </c>
    </row>
    <row r="281" spans="1:15" x14ac:dyDescent="0.2">
      <c r="B281" s="379" t="str">
        <f>+'11+'!B326:M326</f>
        <v>Иные закупки товаров, работ и услуг для обеспечения государственных (муниципальных) нужд</v>
      </c>
      <c r="C281" s="379"/>
      <c r="D281" s="379"/>
      <c r="E281" s="379"/>
      <c r="F281" s="380"/>
      <c r="G281" s="64" t="str">
        <f>+'11+'!Q327</f>
        <v>0760200019</v>
      </c>
      <c r="H281" s="64" t="str">
        <f>+'11+'!R327</f>
        <v>242</v>
      </c>
      <c r="I281" s="251">
        <f>+'11+'!O327</f>
        <v>7</v>
      </c>
      <c r="J281" s="251">
        <f>+'11+'!P327</f>
        <v>9</v>
      </c>
      <c r="M281" s="66">
        <f>+'11+'!U326</f>
        <v>1520.2</v>
      </c>
      <c r="N281" s="66">
        <f>+'11+'!V326</f>
        <v>444.65643</v>
      </c>
      <c r="O281" s="246">
        <f t="shared" si="4"/>
        <v>29.24986383370609</v>
      </c>
    </row>
    <row r="282" spans="1:15" x14ac:dyDescent="0.2">
      <c r="B282" s="379" t="str">
        <f>+'11+'!B327:M327</f>
        <v>Закупка товаров, работ, услуг в сфере информационно-коммуникационных технологий</v>
      </c>
      <c r="C282" s="379"/>
      <c r="D282" s="379"/>
      <c r="E282" s="379"/>
      <c r="F282" s="380"/>
      <c r="G282" s="64" t="str">
        <f>+'11+'!Q328</f>
        <v>0760200019</v>
      </c>
      <c r="H282" s="64" t="str">
        <f>+'11+'!R328</f>
        <v>244</v>
      </c>
      <c r="I282" s="251">
        <f>+'11+'!O328</f>
        <v>7</v>
      </c>
      <c r="J282" s="251">
        <f>+'11+'!P328</f>
        <v>9</v>
      </c>
      <c r="M282" s="66">
        <f>+'11+'!U327</f>
        <v>310.3</v>
      </c>
      <c r="N282" s="66">
        <f>+'11+'!V327</f>
        <v>177.8295</v>
      </c>
      <c r="O282" s="246">
        <f t="shared" si="4"/>
        <v>57.308894618111509</v>
      </c>
    </row>
    <row r="283" spans="1:15" x14ac:dyDescent="0.2">
      <c r="B283" s="379" t="str">
        <f>+'11+'!B328:M328</f>
        <v>Прочая закупка товаров, работ и услуг</v>
      </c>
      <c r="C283" s="379"/>
      <c r="D283" s="379"/>
      <c r="E283" s="379"/>
      <c r="F283" s="380"/>
      <c r="G283" s="64" t="str">
        <f>+'11+'!Q329</f>
        <v>0760200019</v>
      </c>
      <c r="H283" s="64" t="str">
        <f>+'11+'!R329</f>
        <v>247</v>
      </c>
      <c r="I283" s="251">
        <f>+'11+'!O329</f>
        <v>7</v>
      </c>
      <c r="J283" s="251">
        <f>+'11+'!P329</f>
        <v>9</v>
      </c>
      <c r="M283" s="66">
        <f>+'11+'!U328</f>
        <v>1209.9000000000001</v>
      </c>
      <c r="N283" s="66">
        <f>+'11+'!V328</f>
        <v>246.4512</v>
      </c>
      <c r="O283" s="246">
        <f t="shared" si="4"/>
        <v>20.369551202578723</v>
      </c>
    </row>
    <row r="284" spans="1:15" x14ac:dyDescent="0.2">
      <c r="B284" s="379" t="str">
        <f>+'11+'!B329:M329</f>
        <v>Расходы по коммунальным услугам</v>
      </c>
      <c r="C284" s="379"/>
      <c r="D284" s="379"/>
      <c r="E284" s="379"/>
      <c r="F284" s="380"/>
      <c r="G284" s="64" t="str">
        <f>+'11+'!Q330</f>
        <v>0760200019</v>
      </c>
      <c r="H284" s="64" t="str">
        <f>+'11+'!R330</f>
        <v>800</v>
      </c>
      <c r="I284" s="251">
        <f>+'11+'!O330</f>
        <v>7</v>
      </c>
      <c r="J284" s="251">
        <f>+'11+'!P330</f>
        <v>9</v>
      </c>
      <c r="M284" s="66">
        <f>+'11+'!U329</f>
        <v>0</v>
      </c>
      <c r="N284" s="66">
        <f>+'11+'!V329</f>
        <v>20.375730000000001</v>
      </c>
      <c r="O284" s="246" t="e">
        <f t="shared" si="4"/>
        <v>#DIV/0!</v>
      </c>
    </row>
    <row r="285" spans="1:15" x14ac:dyDescent="0.2">
      <c r="B285" s="379" t="str">
        <f>+'11+'!B330:M330</f>
        <v>Иные бюджетные ассигнования</v>
      </c>
      <c r="C285" s="379"/>
      <c r="D285" s="379"/>
      <c r="E285" s="379"/>
      <c r="F285" s="380"/>
      <c r="G285" s="64" t="str">
        <f>+'11+'!Q331</f>
        <v>0760200019</v>
      </c>
      <c r="H285" s="64" t="str">
        <f>+'11+'!R331</f>
        <v>850</v>
      </c>
      <c r="I285" s="251">
        <f>+'11+'!O331</f>
        <v>7</v>
      </c>
      <c r="J285" s="251">
        <f>+'11+'!P331</f>
        <v>9</v>
      </c>
      <c r="M285" s="66">
        <f>+'11+'!U330</f>
        <v>50</v>
      </c>
      <c r="N285" s="66">
        <f>+'11+'!V330</f>
        <v>13.636599999999998</v>
      </c>
      <c r="O285" s="246">
        <f t="shared" si="4"/>
        <v>27.273199999999996</v>
      </c>
    </row>
    <row r="286" spans="1:15" x14ac:dyDescent="0.2">
      <c r="B286" s="379" t="str">
        <f>+'11+'!B331:M331</f>
        <v>Уплата налогов, сборов и иных платежей</v>
      </c>
      <c r="C286" s="379"/>
      <c r="D286" s="379"/>
      <c r="E286" s="379"/>
      <c r="F286" s="380"/>
      <c r="G286" s="64" t="str">
        <f>+'11+'!Q332</f>
        <v>0760200019</v>
      </c>
      <c r="H286" s="64" t="str">
        <f>+'11+'!R332</f>
        <v>851</v>
      </c>
      <c r="I286" s="251">
        <f>+'11+'!O332</f>
        <v>7</v>
      </c>
      <c r="J286" s="251">
        <f>+'11+'!P332</f>
        <v>9</v>
      </c>
      <c r="M286" s="66">
        <f>+'11+'!U331</f>
        <v>50</v>
      </c>
      <c r="N286" s="66">
        <f>+'11+'!V331</f>
        <v>13.636599999999998</v>
      </c>
      <c r="O286" s="246">
        <f t="shared" si="4"/>
        <v>27.273199999999996</v>
      </c>
    </row>
    <row r="287" spans="1:15" x14ac:dyDescent="0.2">
      <c r="B287" s="379" t="str">
        <f>+'11+'!B332:M332</f>
        <v>Уплата налога на имущество организаций и земельного налога</v>
      </c>
      <c r="C287" s="379"/>
      <c r="D287" s="379"/>
      <c r="E287" s="379"/>
      <c r="F287" s="380"/>
      <c r="G287" s="64" t="str">
        <f>+'11+'!Q333</f>
        <v>0760200019</v>
      </c>
      <c r="H287" s="64" t="str">
        <f>+'11+'!R333</f>
        <v>852</v>
      </c>
      <c r="I287" s="251">
        <f>+'11+'!O333</f>
        <v>7</v>
      </c>
      <c r="J287" s="251">
        <f>+'11+'!P333</f>
        <v>9</v>
      </c>
      <c r="M287" s="66">
        <f>+'11+'!U332</f>
        <v>37</v>
      </c>
      <c r="N287" s="66">
        <f>+'11+'!V332</f>
        <v>4.0019999999999998</v>
      </c>
      <c r="O287" s="246">
        <f t="shared" si="4"/>
        <v>10.816216216216215</v>
      </c>
    </row>
    <row r="288" spans="1:15" x14ac:dyDescent="0.2">
      <c r="B288" s="379" t="str">
        <f>+'11+'!B333:M333</f>
        <v>Уплата прочих налогов, сборов</v>
      </c>
      <c r="C288" s="379"/>
      <c r="D288" s="379"/>
      <c r="E288" s="379"/>
      <c r="F288" s="380"/>
      <c r="G288" s="64" t="str">
        <f>+'11+'!Q334</f>
        <v>0760200019</v>
      </c>
      <c r="H288" s="64" t="str">
        <f>+'11+'!R334</f>
        <v>853</v>
      </c>
      <c r="I288" s="251">
        <f>+'11+'!O334</f>
        <v>7</v>
      </c>
      <c r="J288" s="251">
        <f>+'11+'!P334</f>
        <v>9</v>
      </c>
      <c r="M288" s="66">
        <f>+'11+'!U333</f>
        <v>6</v>
      </c>
      <c r="N288" s="66">
        <f>+'11+'!V333</f>
        <v>6</v>
      </c>
      <c r="O288" s="246">
        <f t="shared" si="4"/>
        <v>100</v>
      </c>
    </row>
    <row r="289" spans="2:15" x14ac:dyDescent="0.2">
      <c r="B289" s="379" t="str">
        <f>+'11+'!B334:M334</f>
        <v>Уплата иных платежей</v>
      </c>
      <c r="C289" s="379"/>
      <c r="D289" s="379"/>
      <c r="E289" s="379"/>
      <c r="F289" s="380"/>
      <c r="G289" s="64">
        <f>+'11+'!Q335</f>
        <v>0</v>
      </c>
      <c r="H289" s="64">
        <f>+'11+'!R335</f>
        <v>0</v>
      </c>
      <c r="I289" s="251">
        <f>+'11+'!O335</f>
        <v>10</v>
      </c>
      <c r="J289" s="251">
        <f>+'11+'!P335</f>
        <v>0</v>
      </c>
      <c r="M289" s="66">
        <f>+'11+'!U334</f>
        <v>7</v>
      </c>
      <c r="N289" s="66">
        <f>+'11+'!V334</f>
        <v>3.6345999999999998</v>
      </c>
      <c r="O289" s="246">
        <f t="shared" si="4"/>
        <v>51.92285714285714</v>
      </c>
    </row>
    <row r="290" spans="2:15" x14ac:dyDescent="0.2">
      <c r="B290" s="379" t="str">
        <f>+'11+'!B335:M335</f>
        <v>СОЦИАЛЬНАЯ ПОЛИТИКА</v>
      </c>
      <c r="C290" s="379"/>
      <c r="D290" s="379"/>
      <c r="E290" s="379"/>
      <c r="F290" s="380"/>
      <c r="G290" s="64">
        <f>+'11+'!Q336</f>
        <v>0</v>
      </c>
      <c r="H290" s="64">
        <f>+'11+'!R336</f>
        <v>0</v>
      </c>
      <c r="I290" s="251">
        <f>+'11+'!O336</f>
        <v>10</v>
      </c>
      <c r="J290" s="251">
        <f>+'11+'!P336</f>
        <v>3</v>
      </c>
      <c r="M290" s="66">
        <f>+'11+'!U335</f>
        <v>4548.6000000000004</v>
      </c>
      <c r="N290" s="66">
        <f>+'11+'!V335</f>
        <v>957.42499999999995</v>
      </c>
      <c r="O290" s="246">
        <f t="shared" si="4"/>
        <v>21.048784241305015</v>
      </c>
    </row>
    <row r="291" spans="2:15" x14ac:dyDescent="0.2">
      <c r="B291" s="379" t="str">
        <f>+'11+'!B336:M336</f>
        <v>Социальное обеспечение населения</v>
      </c>
      <c r="C291" s="379"/>
      <c r="D291" s="379"/>
      <c r="E291" s="379"/>
      <c r="F291" s="380"/>
      <c r="G291" s="64" t="str">
        <f>+'11+'!Q337</f>
        <v>0700000000</v>
      </c>
      <c r="H291" s="64">
        <f>+'11+'!R337</f>
        <v>0</v>
      </c>
      <c r="I291" s="251">
        <f>+'11+'!O337</f>
        <v>10</v>
      </c>
      <c r="J291" s="251">
        <f>+'11+'!P337</f>
        <v>3</v>
      </c>
      <c r="M291" s="66">
        <f>+'11+'!U336</f>
        <v>847.4</v>
      </c>
      <c r="N291" s="66">
        <f>+'11+'!V336</f>
        <v>0</v>
      </c>
      <c r="O291" s="246">
        <f t="shared" si="4"/>
        <v>0</v>
      </c>
    </row>
    <row r="292" spans="2:15" x14ac:dyDescent="0.2">
      <c r="B292" s="379" t="str">
        <f>+'11+'!B337:M337</f>
        <v xml:space="preserve">Муниципальная программа "Развитие образования Овюрского кожууна </v>
      </c>
      <c r="C292" s="379"/>
      <c r="D292" s="379"/>
      <c r="E292" s="379"/>
      <c r="F292" s="380"/>
      <c r="G292" s="64" t="str">
        <f>+'11+'!Q338</f>
        <v>0770000000</v>
      </c>
      <c r="H292" s="64">
        <f>+'11+'!R338</f>
        <v>0</v>
      </c>
      <c r="I292" s="251">
        <f>+'11+'!O338</f>
        <v>10</v>
      </c>
      <c r="J292" s="251">
        <f>+'11+'!P338</f>
        <v>3</v>
      </c>
      <c r="M292" s="66">
        <f>+'11+'!U337</f>
        <v>847.4</v>
      </c>
      <c r="N292" s="66">
        <f>+'11+'!V337</f>
        <v>0</v>
      </c>
      <c r="O292" s="246">
        <f t="shared" si="4"/>
        <v>0</v>
      </c>
    </row>
    <row r="293" spans="2:15" x14ac:dyDescent="0.2">
      <c r="B293" s="379" t="str">
        <f>+'11+'!B338:M338</f>
        <v>подпрограмма "Социальная поддержка по оплате коммунальных услуг педагогическим работникам работающим и проживающим в сельской местности"</v>
      </c>
      <c r="C293" s="379"/>
      <c r="D293" s="379"/>
      <c r="E293" s="379"/>
      <c r="F293" s="380"/>
      <c r="G293" s="64" t="str">
        <f>+'11+'!Q339</f>
        <v>0770176140</v>
      </c>
      <c r="H293" s="64">
        <f>+'11+'!R339</f>
        <v>0</v>
      </c>
      <c r="I293" s="251">
        <f>+'11+'!O339</f>
        <v>10</v>
      </c>
      <c r="J293" s="251">
        <f>+'11+'!P339</f>
        <v>3</v>
      </c>
      <c r="M293" s="66">
        <f>+'11+'!U338</f>
        <v>847.4</v>
      </c>
      <c r="N293" s="66">
        <f>+'11+'!V338</f>
        <v>0</v>
      </c>
      <c r="O293" s="246">
        <f t="shared" si="4"/>
        <v>0</v>
      </c>
    </row>
    <row r="294" spans="2:15" x14ac:dyDescent="0.2">
      <c r="B294" s="379" t="str">
        <f>+'11+'!B339:M339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294" s="379"/>
      <c r="D294" s="379"/>
      <c r="E294" s="379"/>
      <c r="F294" s="380"/>
      <c r="G294" s="64" t="str">
        <f>+'11+'!Q340</f>
        <v>0770176140</v>
      </c>
      <c r="H294" s="64" t="str">
        <f>+'11+'!R340</f>
        <v>600</v>
      </c>
      <c r="I294" s="251">
        <f>+'11+'!O340</f>
        <v>10</v>
      </c>
      <c r="J294" s="251">
        <f>+'11+'!P340</f>
        <v>3</v>
      </c>
      <c r="M294" s="66">
        <f>+'11+'!U339</f>
        <v>847.4</v>
      </c>
      <c r="N294" s="66">
        <f>+'11+'!V339</f>
        <v>0</v>
      </c>
      <c r="O294" s="246">
        <f t="shared" si="4"/>
        <v>0</v>
      </c>
    </row>
    <row r="295" spans="2:15" x14ac:dyDescent="0.2">
      <c r="B295" s="379" t="str">
        <f>+'11+'!B340:M340</f>
        <v>Предоставление субсидий бюджетным, автономным учреждениям и иным некоммерческим организациям</v>
      </c>
      <c r="C295" s="379"/>
      <c r="D295" s="379"/>
      <c r="E295" s="379"/>
      <c r="F295" s="380"/>
      <c r="G295" s="64" t="str">
        <f>+'11+'!Q341</f>
        <v>0770176140</v>
      </c>
      <c r="H295" s="64" t="str">
        <f>+'11+'!R341</f>
        <v>610</v>
      </c>
      <c r="I295" s="251">
        <f>+'11+'!O341</f>
        <v>10</v>
      </c>
      <c r="J295" s="251">
        <f>+'11+'!P341</f>
        <v>3</v>
      </c>
      <c r="M295" s="66">
        <f>+'11+'!U340</f>
        <v>847.4</v>
      </c>
      <c r="N295" s="66">
        <f>+'11+'!V340</f>
        <v>0</v>
      </c>
      <c r="O295" s="246">
        <f t="shared" si="4"/>
        <v>0</v>
      </c>
    </row>
    <row r="296" spans="2:15" x14ac:dyDescent="0.2">
      <c r="B296" s="379" t="str">
        <f>+'11+'!B341:M341</f>
        <v>Субсидии бюджетным учреждениям</v>
      </c>
      <c r="C296" s="379"/>
      <c r="D296" s="379"/>
      <c r="E296" s="379"/>
      <c r="F296" s="380"/>
      <c r="G296" s="64" t="str">
        <f>+'11+'!Q342</f>
        <v>0770176140</v>
      </c>
      <c r="H296" s="64" t="str">
        <f>+'11+'!R342</f>
        <v>611</v>
      </c>
      <c r="I296" s="251">
        <f>+'11+'!O342</f>
        <v>10</v>
      </c>
      <c r="J296" s="251">
        <f>+'11+'!P342</f>
        <v>3</v>
      </c>
      <c r="M296" s="66">
        <f>+'11+'!U341</f>
        <v>847.4</v>
      </c>
      <c r="N296" s="66">
        <f>+'11+'!V341</f>
        <v>0</v>
      </c>
      <c r="O296" s="246">
        <f t="shared" si="4"/>
        <v>0</v>
      </c>
    </row>
    <row r="297" spans="2:15" x14ac:dyDescent="0.2">
      <c r="B297" s="379" t="str">
        <f>+'11+'!B342:M342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97" s="379"/>
      <c r="D297" s="379"/>
      <c r="E297" s="379"/>
      <c r="F297" s="380"/>
      <c r="G297" s="64">
        <f>+'11+'!Q343</f>
        <v>0</v>
      </c>
      <c r="H297" s="64">
        <f>+'11+'!R343</f>
        <v>0</v>
      </c>
      <c r="I297" s="251">
        <f>+'11+'!O343</f>
        <v>10</v>
      </c>
      <c r="J297" s="251">
        <f>+'11+'!P343</f>
        <v>4</v>
      </c>
      <c r="M297" s="66">
        <f>+'11+'!U342</f>
        <v>847.4</v>
      </c>
      <c r="N297" s="66">
        <f>+'11+'!V342</f>
        <v>0</v>
      </c>
      <c r="O297" s="246">
        <f t="shared" si="4"/>
        <v>0</v>
      </c>
    </row>
    <row r="298" spans="2:15" x14ac:dyDescent="0.2">
      <c r="B298" s="379" t="str">
        <f>+'11+'!B343:M343</f>
        <v>Охрана семьи и детства</v>
      </c>
      <c r="C298" s="379"/>
      <c r="D298" s="379"/>
      <c r="E298" s="379"/>
      <c r="F298" s="380"/>
      <c r="G298" s="64" t="str">
        <f>+'11+'!Q344</f>
        <v>0700000000</v>
      </c>
      <c r="H298" s="64">
        <f>+'11+'!R344</f>
        <v>0</v>
      </c>
      <c r="I298" s="251">
        <f>+'11+'!O344</f>
        <v>10</v>
      </c>
      <c r="J298" s="251">
        <f>+'11+'!P344</f>
        <v>4</v>
      </c>
      <c r="M298" s="66">
        <f>+'11+'!U343</f>
        <v>3701.2</v>
      </c>
      <c r="N298" s="66">
        <f>+'11+'!V343</f>
        <v>957.42499999999995</v>
      </c>
      <c r="O298" s="246">
        <f t="shared" si="4"/>
        <v>25.867961742137684</v>
      </c>
    </row>
    <row r="299" spans="2:15" x14ac:dyDescent="0.2">
      <c r="B299" s="379" t="str">
        <f>+'11+'!B344:M344</f>
        <v xml:space="preserve">Муниципальная программа "Развитие образования Овюрского кожууна </v>
      </c>
      <c r="C299" s="379"/>
      <c r="D299" s="379"/>
      <c r="E299" s="379"/>
      <c r="F299" s="380"/>
      <c r="G299" s="64" t="str">
        <f>+'11+'!Q345</f>
        <v>0710000000</v>
      </c>
      <c r="H299" s="64">
        <f>+'11+'!R345</f>
        <v>0</v>
      </c>
      <c r="I299" s="251">
        <f>+'11+'!O345</f>
        <v>10</v>
      </c>
      <c r="J299" s="251">
        <f>+'11+'!P345</f>
        <v>4</v>
      </c>
      <c r="M299" s="66">
        <f>+'11+'!U344</f>
        <v>3701.2</v>
      </c>
      <c r="N299" s="66">
        <f>+'11+'!V344</f>
        <v>957.42499999999995</v>
      </c>
      <c r="O299" s="246">
        <f t="shared" si="4"/>
        <v>25.867961742137684</v>
      </c>
    </row>
    <row r="300" spans="2:15" x14ac:dyDescent="0.2">
      <c r="B300" s="379" t="str">
        <f>+'11+'!B345:M345</f>
        <v>подпрограмма "Развитие дошкольного образования"</v>
      </c>
      <c r="C300" s="379"/>
      <c r="D300" s="379"/>
      <c r="E300" s="379"/>
      <c r="F300" s="380"/>
      <c r="G300" s="64" t="str">
        <f>+'11+'!Q346</f>
        <v>0710376090</v>
      </c>
      <c r="H300" s="64">
        <f>+'11+'!R346</f>
        <v>0</v>
      </c>
      <c r="I300" s="251">
        <f>+'11+'!O346</f>
        <v>10</v>
      </c>
      <c r="J300" s="251">
        <f>+'11+'!P346</f>
        <v>4</v>
      </c>
      <c r="M300" s="66">
        <f>+'11+'!U345</f>
        <v>3701.2</v>
      </c>
      <c r="N300" s="66">
        <f>+'11+'!V345</f>
        <v>957.42499999999995</v>
      </c>
      <c r="O300" s="246">
        <f t="shared" si="4"/>
        <v>25.867961742137684</v>
      </c>
    </row>
    <row r="301" spans="2:15" x14ac:dyDescent="0.2">
      <c r="B301" s="379" t="str">
        <f>+'11+'!B346:M346</f>
        <v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v>
      </c>
      <c r="C301" s="379"/>
      <c r="D301" s="379"/>
      <c r="E301" s="379"/>
      <c r="F301" s="380"/>
      <c r="G301" s="64" t="str">
        <f>+'11+'!Q347</f>
        <v>0710376090</v>
      </c>
      <c r="H301" s="64" t="str">
        <f>+'11+'!R347</f>
        <v>300</v>
      </c>
      <c r="I301" s="251">
        <f>+'11+'!O347</f>
        <v>10</v>
      </c>
      <c r="J301" s="251">
        <f>+'11+'!P347</f>
        <v>4</v>
      </c>
      <c r="M301" s="66">
        <f>+'11+'!U346</f>
        <v>3701.2</v>
      </c>
      <c r="N301" s="66">
        <f>+'11+'!V346</f>
        <v>957.42499999999995</v>
      </c>
      <c r="O301" s="246">
        <f t="shared" si="4"/>
        <v>25.867961742137684</v>
      </c>
    </row>
    <row r="302" spans="2:15" x14ac:dyDescent="0.2">
      <c r="B302" s="379" t="str">
        <f>+'11+'!B347:M347</f>
        <v>Социальное обеспечение и иные выплаты населению</v>
      </c>
      <c r="C302" s="379"/>
      <c r="D302" s="379"/>
      <c r="E302" s="379"/>
      <c r="F302" s="380"/>
      <c r="G302" s="64" t="str">
        <f>+'11+'!Q348</f>
        <v>0710376090</v>
      </c>
      <c r="H302" s="64" t="str">
        <f>+'11+'!R348</f>
        <v>310</v>
      </c>
      <c r="I302" s="251">
        <f>+'11+'!O348</f>
        <v>10</v>
      </c>
      <c r="J302" s="251">
        <f>+'11+'!P348</f>
        <v>4</v>
      </c>
      <c r="M302" s="66">
        <f>+'11+'!U347</f>
        <v>3701.2</v>
      </c>
      <c r="N302" s="66">
        <f>+'11+'!V347</f>
        <v>957.42499999999995</v>
      </c>
      <c r="O302" s="246">
        <f t="shared" si="4"/>
        <v>25.867961742137684</v>
      </c>
    </row>
    <row r="303" spans="2:15" x14ac:dyDescent="0.2">
      <c r="B303" s="379" t="str">
        <f>+'11+'!B348:M348</f>
        <v>Публичные нормативные социальные выплаты гражданам</v>
      </c>
      <c r="C303" s="379"/>
      <c r="D303" s="379"/>
      <c r="E303" s="379"/>
      <c r="F303" s="380"/>
      <c r="G303" s="64" t="str">
        <f>+'11+'!Q349</f>
        <v>0710376090</v>
      </c>
      <c r="H303" s="64" t="str">
        <f>+'11+'!R349</f>
        <v>313</v>
      </c>
      <c r="I303" s="251">
        <f>+'11+'!O349</f>
        <v>10</v>
      </c>
      <c r="J303" s="251">
        <f>+'11+'!P349</f>
        <v>4</v>
      </c>
      <c r="M303" s="66">
        <f>+'11+'!U348</f>
        <v>3701.2</v>
      </c>
      <c r="N303" s="66">
        <f>+'11+'!V348</f>
        <v>957.42499999999995</v>
      </c>
      <c r="O303" s="246">
        <f t="shared" si="4"/>
        <v>25.867961742137684</v>
      </c>
    </row>
    <row r="304" spans="2:15" x14ac:dyDescent="0.2">
      <c r="B304" s="379" t="str">
        <f>+'11+'!B27:M27</f>
        <v>КУЛЬТУРА, КИНЕМАТОГРАФИЯ</v>
      </c>
      <c r="C304" s="379"/>
      <c r="D304" s="379"/>
      <c r="E304" s="379"/>
      <c r="F304" s="380"/>
      <c r="G304" s="64">
        <f>+'11+'!Q27</f>
        <v>0</v>
      </c>
      <c r="H304" s="64">
        <f>+'11+'!R27</f>
        <v>0</v>
      </c>
      <c r="I304" s="251">
        <f>+'11+'!O27</f>
        <v>8</v>
      </c>
      <c r="J304" s="251">
        <f>+'11+'!P27</f>
        <v>0</v>
      </c>
      <c r="M304" s="66">
        <f>+'11+'!U27</f>
        <v>58344.705999999998</v>
      </c>
      <c r="N304" s="66">
        <f>+'11+'!V27</f>
        <v>14071.708910000001</v>
      </c>
      <c r="O304" s="246">
        <f t="shared" si="4"/>
        <v>24.118227470372378</v>
      </c>
    </row>
    <row r="305" spans="2:15" ht="12.75" customHeight="1" x14ac:dyDescent="0.2">
      <c r="B305" s="379" t="str">
        <f>+'11+'!B28:M28</f>
        <v>Культура</v>
      </c>
      <c r="C305" s="379"/>
      <c r="D305" s="379"/>
      <c r="E305" s="379"/>
      <c r="F305" s="380"/>
      <c r="G305" s="64">
        <f>+'11+'!Q28</f>
        <v>0</v>
      </c>
      <c r="H305" s="64">
        <f>+'11+'!R28</f>
        <v>0</v>
      </c>
      <c r="I305" s="251">
        <f>+'11+'!O28</f>
        <v>8</v>
      </c>
      <c r="J305" s="251">
        <f>+'11+'!P28</f>
        <v>1</v>
      </c>
      <c r="M305" s="66">
        <f>+'11+'!U28</f>
        <v>31878.294000000002</v>
      </c>
      <c r="N305" s="66">
        <f>+'11+'!V28</f>
        <v>6418.0430200000001</v>
      </c>
      <c r="O305" s="246">
        <f t="shared" si="4"/>
        <v>20.132956362093907</v>
      </c>
    </row>
    <row r="306" spans="2:15" ht="12.75" customHeight="1" x14ac:dyDescent="0.2">
      <c r="B306" s="379" t="str">
        <f>+'11+'!B29:M29</f>
        <v>Муниципальная программа "Развитие культуры Овюрского кожууна</v>
      </c>
      <c r="C306" s="379"/>
      <c r="D306" s="379"/>
      <c r="E306" s="379"/>
      <c r="F306" s="380"/>
      <c r="G306" s="64" t="str">
        <f>+'11+'!Q29</f>
        <v>0800000000</v>
      </c>
      <c r="H306" s="64">
        <f>+'11+'!R29</f>
        <v>0</v>
      </c>
      <c r="I306" s="251">
        <f>+'11+'!O29</f>
        <v>8</v>
      </c>
      <c r="J306" s="251">
        <f>+'11+'!P29</f>
        <v>1</v>
      </c>
      <c r="M306" s="66">
        <f>+'11+'!U29</f>
        <v>11710.37</v>
      </c>
      <c r="N306" s="66">
        <f>+'11+'!V29</f>
        <v>2612.9362999999998</v>
      </c>
      <c r="O306" s="246">
        <f t="shared" si="4"/>
        <v>22.313012313018287</v>
      </c>
    </row>
    <row r="307" spans="2:15" ht="12.75" customHeight="1" x14ac:dyDescent="0.2">
      <c r="B307" s="379" t="str">
        <f>+'11+'!B30:M30</f>
        <v>подпрограмма "Библиотечное обслуживание населения"</v>
      </c>
      <c r="C307" s="379"/>
      <c r="D307" s="379"/>
      <c r="E307" s="379"/>
      <c r="F307" s="380"/>
      <c r="G307" s="64" t="str">
        <f>+'11+'!Q30</f>
        <v>0810000000</v>
      </c>
      <c r="H307" s="64">
        <f>+'11+'!R30</f>
        <v>0</v>
      </c>
      <c r="I307" s="251">
        <f>+'11+'!O30</f>
        <v>8</v>
      </c>
      <c r="J307" s="251">
        <f>+'11+'!P30</f>
        <v>1</v>
      </c>
      <c r="M307" s="66">
        <f>+'11+'!U30</f>
        <v>11710.37</v>
      </c>
      <c r="N307" s="66">
        <f>+'11+'!V30</f>
        <v>2612.9362999999998</v>
      </c>
      <c r="O307" s="246">
        <f t="shared" si="4"/>
        <v>22.313012313018287</v>
      </c>
    </row>
    <row r="308" spans="2:15" ht="12.75" customHeight="1" x14ac:dyDescent="0.2">
      <c r="B308" s="379" t="str">
        <f>+'11+'!B31:M31</f>
        <v>Обеспечение деятельности муниципальных учреждений (оказание услуг) - средства местного бджета</v>
      </c>
      <c r="C308" s="379"/>
      <c r="D308" s="379"/>
      <c r="E308" s="379"/>
      <c r="F308" s="380"/>
      <c r="G308" s="64" t="str">
        <f>+'11+'!Q31</f>
        <v>0810100059</v>
      </c>
      <c r="H308" s="64">
        <f>+'11+'!R31</f>
        <v>0</v>
      </c>
      <c r="I308" s="251">
        <f>+'11+'!O31</f>
        <v>8</v>
      </c>
      <c r="J308" s="251">
        <f>+'11+'!P31</f>
        <v>1</v>
      </c>
      <c r="M308" s="66">
        <f>+'11+'!U31</f>
        <v>11710.37</v>
      </c>
      <c r="N308" s="66">
        <f>+'11+'!V31</f>
        <v>2612.9362999999998</v>
      </c>
      <c r="O308" s="246">
        <f t="shared" si="4"/>
        <v>22.313012313018287</v>
      </c>
    </row>
    <row r="309" spans="2:15" ht="12.75" customHeight="1" x14ac:dyDescent="0.2">
      <c r="B309" s="379" t="str">
        <f>+'11+'!B32:M32</f>
        <v>Предоставление субсидий бюджетным, автономным учреждениям и иным некоммерческим организациям</v>
      </c>
      <c r="C309" s="379"/>
      <c r="D309" s="379"/>
      <c r="E309" s="379"/>
      <c r="F309" s="380"/>
      <c r="G309" s="64" t="str">
        <f>+'11+'!Q32</f>
        <v>0810100059</v>
      </c>
      <c r="H309" s="64" t="str">
        <f>+'11+'!R32</f>
        <v>600</v>
      </c>
      <c r="I309" s="251">
        <f>+'11+'!O32</f>
        <v>8</v>
      </c>
      <c r="J309" s="251">
        <f>+'11+'!P32</f>
        <v>1</v>
      </c>
      <c r="M309" s="66">
        <f>+'11+'!U32</f>
        <v>11710.37</v>
      </c>
      <c r="N309" s="66">
        <f>+'11+'!V32</f>
        <v>2612.9362999999998</v>
      </c>
      <c r="O309" s="246">
        <f t="shared" si="4"/>
        <v>22.313012313018287</v>
      </c>
    </row>
    <row r="310" spans="2:15" ht="12.75" customHeight="1" x14ac:dyDescent="0.2">
      <c r="B310" s="379" t="str">
        <f>+'11+'!B33:M33</f>
        <v>Субсидии бюджетным учреждениям</v>
      </c>
      <c r="C310" s="379"/>
      <c r="D310" s="379"/>
      <c r="E310" s="379"/>
      <c r="F310" s="380"/>
      <c r="G310" s="64" t="str">
        <f>+'11+'!Q33</f>
        <v>0810100059</v>
      </c>
      <c r="H310" s="64" t="str">
        <f>+'11+'!R33</f>
        <v>610</v>
      </c>
      <c r="I310" s="251">
        <f>+'11+'!O33</f>
        <v>8</v>
      </c>
      <c r="J310" s="251">
        <f>+'11+'!P33</f>
        <v>1</v>
      </c>
      <c r="M310" s="66">
        <f>+'11+'!U33</f>
        <v>11710.37</v>
      </c>
      <c r="N310" s="66">
        <f>+'11+'!V33</f>
        <v>2612.9362999999998</v>
      </c>
      <c r="O310" s="246">
        <f t="shared" si="4"/>
        <v>22.313012313018287</v>
      </c>
    </row>
    <row r="311" spans="2:15" ht="12.75" customHeight="1" x14ac:dyDescent="0.2">
      <c r="B311" s="379" t="str">
        <f>+'11+'!B34:M34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11" s="379"/>
      <c r="D311" s="379"/>
      <c r="E311" s="379"/>
      <c r="F311" s="380"/>
      <c r="G311" s="64" t="str">
        <f>+'11+'!Q34</f>
        <v>0810100059</v>
      </c>
      <c r="H311" s="64" t="str">
        <f>+'11+'!R34</f>
        <v>611</v>
      </c>
      <c r="I311" s="251">
        <f>+'11+'!O34</f>
        <v>8</v>
      </c>
      <c r="J311" s="251">
        <f>+'11+'!P34</f>
        <v>1</v>
      </c>
      <c r="M311" s="66">
        <f>+'11+'!U34</f>
        <v>11710.37</v>
      </c>
      <c r="N311" s="66">
        <f>+'11+'!V34</f>
        <v>2612.9362999999998</v>
      </c>
      <c r="O311" s="246">
        <f t="shared" si="4"/>
        <v>22.313012313018287</v>
      </c>
    </row>
    <row r="312" spans="2:15" ht="12.75" customHeight="1" x14ac:dyDescent="0.2">
      <c r="B312" s="379" t="str">
        <f>+'11+'!B35:M35</f>
        <v>Муниципальная программа "Развитие культуры Овюрского кожууна</v>
      </c>
      <c r="C312" s="379"/>
      <c r="D312" s="379"/>
      <c r="E312" s="379"/>
      <c r="F312" s="380"/>
      <c r="G312" s="64" t="str">
        <f>+'11+'!Q35</f>
        <v>0800000000</v>
      </c>
      <c r="H312" s="64">
        <f>+'11+'!R35</f>
        <v>0</v>
      </c>
      <c r="I312" s="251">
        <f>+'11+'!O35</f>
        <v>8</v>
      </c>
      <c r="J312" s="251">
        <f>+'11+'!P35</f>
        <v>1</v>
      </c>
      <c r="M312" s="66">
        <f>+'11+'!U35</f>
        <v>19368.423999999999</v>
      </c>
      <c r="N312" s="66">
        <f>+'11+'!V35</f>
        <v>3748.2357200000001</v>
      </c>
      <c r="O312" s="246">
        <f t="shared" si="4"/>
        <v>19.352301044215061</v>
      </c>
    </row>
    <row r="313" spans="2:15" ht="12.75" customHeight="1" x14ac:dyDescent="0.2">
      <c r="B313" s="379" t="str">
        <f>+'11+'!B36:M36</f>
        <v>подпрограмма "Организация досуга и предоставление услуг организаций культуры"</v>
      </c>
      <c r="C313" s="379"/>
      <c r="D313" s="379"/>
      <c r="E313" s="379"/>
      <c r="F313" s="380"/>
      <c r="G313" s="64" t="str">
        <f>+'11+'!Q36</f>
        <v>0820000000</v>
      </c>
      <c r="H313" s="64">
        <f>+'11+'!R36</f>
        <v>0</v>
      </c>
      <c r="I313" s="251">
        <f>+'11+'!O36</f>
        <v>8</v>
      </c>
      <c r="J313" s="251">
        <f>+'11+'!P36</f>
        <v>1</v>
      </c>
      <c r="M313" s="66">
        <f>+'11+'!U36</f>
        <v>19368.423999999999</v>
      </c>
      <c r="N313" s="66">
        <f>+'11+'!V36</f>
        <v>3748.2357200000001</v>
      </c>
      <c r="O313" s="246">
        <f t="shared" si="4"/>
        <v>19.352301044215061</v>
      </c>
    </row>
    <row r="314" spans="2:15" ht="12.75" customHeight="1" x14ac:dyDescent="0.2">
      <c r="B314" s="379" t="str">
        <f>+'11+'!B37:M37</f>
        <v>Обеспечение деятельности муниципальных учреждений (оказание услуг)</v>
      </c>
      <c r="C314" s="379"/>
      <c r="D314" s="379"/>
      <c r="E314" s="379"/>
      <c r="F314" s="380"/>
      <c r="G314" s="64" t="str">
        <f>+'11+'!Q37</f>
        <v>0820100059</v>
      </c>
      <c r="H314" s="64">
        <f>+'11+'!R37</f>
        <v>0</v>
      </c>
      <c r="I314" s="251">
        <f>+'11+'!O37</f>
        <v>8</v>
      </c>
      <c r="J314" s="251">
        <f>+'11+'!P37</f>
        <v>1</v>
      </c>
      <c r="M314" s="66">
        <f>+'11+'!U37</f>
        <v>19368.423999999999</v>
      </c>
      <c r="N314" s="66">
        <f>+'11+'!V37</f>
        <v>3748.2357200000001</v>
      </c>
      <c r="O314" s="246">
        <f t="shared" si="4"/>
        <v>19.352301044215061</v>
      </c>
    </row>
    <row r="315" spans="2:15" ht="12.75" customHeight="1" x14ac:dyDescent="0.2">
      <c r="B315" s="379" t="str">
        <f>+'11+'!B38:M38</f>
        <v>Предоставление субсидий бюджетным, автономным учреждениям и иным некоммерческим организациям</v>
      </c>
      <c r="C315" s="379"/>
      <c r="D315" s="379"/>
      <c r="E315" s="379"/>
      <c r="F315" s="380"/>
      <c r="G315" s="64" t="str">
        <f>+'11+'!Q38</f>
        <v>0820100059</v>
      </c>
      <c r="H315" s="64" t="str">
        <f>+'11+'!R38</f>
        <v>600</v>
      </c>
      <c r="I315" s="251">
        <f>+'11+'!O38</f>
        <v>8</v>
      </c>
      <c r="J315" s="251">
        <f>+'11+'!P38</f>
        <v>1</v>
      </c>
      <c r="M315" s="66">
        <f>+'11+'!U38</f>
        <v>19368.423999999999</v>
      </c>
      <c r="N315" s="66">
        <f>+'11+'!V38</f>
        <v>3748.2357200000001</v>
      </c>
      <c r="O315" s="246">
        <f t="shared" si="4"/>
        <v>19.352301044215061</v>
      </c>
    </row>
    <row r="316" spans="2:15" ht="12.75" customHeight="1" x14ac:dyDescent="0.2">
      <c r="B316" s="379" t="str">
        <f>+'11+'!B39:M39</f>
        <v>Субсидии бюджетным учреждениям</v>
      </c>
      <c r="C316" s="379"/>
      <c r="D316" s="379"/>
      <c r="E316" s="379"/>
      <c r="F316" s="380"/>
      <c r="G316" s="64" t="str">
        <f>+'11+'!Q39</f>
        <v>0820100059</v>
      </c>
      <c r="H316" s="64" t="str">
        <f>+'11+'!R39</f>
        <v>610</v>
      </c>
      <c r="I316" s="251">
        <f>+'11+'!O39</f>
        <v>8</v>
      </c>
      <c r="J316" s="251">
        <f>+'11+'!P39</f>
        <v>1</v>
      </c>
      <c r="M316" s="66">
        <f>+'11+'!U39</f>
        <v>19368.423999999999</v>
      </c>
      <c r="N316" s="66">
        <f>+'11+'!V39</f>
        <v>3748.2357200000001</v>
      </c>
      <c r="O316" s="246">
        <f t="shared" si="4"/>
        <v>19.352301044215061</v>
      </c>
    </row>
    <row r="317" spans="2:15" ht="12.75" customHeight="1" x14ac:dyDescent="0.2">
      <c r="B317" s="379" t="str">
        <f>+'11+'!B40:M40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17" s="379"/>
      <c r="D317" s="379"/>
      <c r="E317" s="379"/>
      <c r="F317" s="380"/>
      <c r="G317" s="64" t="str">
        <f>+'11+'!Q40</f>
        <v>0820100059</v>
      </c>
      <c r="H317" s="64" t="str">
        <f>+'11+'!R40</f>
        <v>611</v>
      </c>
      <c r="I317" s="251">
        <f>+'11+'!O40</f>
        <v>8</v>
      </c>
      <c r="J317" s="251">
        <f>+'11+'!P40</f>
        <v>1</v>
      </c>
      <c r="M317" s="66">
        <f>+'11+'!U40</f>
        <v>19368.423999999999</v>
      </c>
      <c r="N317" s="66">
        <f>+'11+'!V40</f>
        <v>3748.2357200000001</v>
      </c>
      <c r="O317" s="246">
        <f t="shared" si="4"/>
        <v>19.352301044215061</v>
      </c>
    </row>
    <row r="318" spans="2:15" ht="12.75" customHeight="1" x14ac:dyDescent="0.2">
      <c r="B318" s="379" t="str">
        <f>+'11+'!B41:M41</f>
        <v>Муниципальная программа "Развитие культуры Овюрского кожууна</v>
      </c>
      <c r="C318" s="379"/>
      <c r="D318" s="379"/>
      <c r="E318" s="379"/>
      <c r="F318" s="380"/>
      <c r="G318" s="64" t="str">
        <f>+'11+'!Q41</f>
        <v>0800000000</v>
      </c>
      <c r="H318" s="64">
        <f>+'11+'!R41</f>
        <v>0</v>
      </c>
      <c r="I318" s="251">
        <f>+'11+'!O41</f>
        <v>8</v>
      </c>
      <c r="J318" s="251">
        <f>+'11+'!P41</f>
        <v>1</v>
      </c>
      <c r="M318" s="66">
        <f>+'11+'!U41</f>
        <v>500</v>
      </c>
      <c r="N318" s="66">
        <f>+'11+'!V41</f>
        <v>0</v>
      </c>
      <c r="O318" s="246">
        <f t="shared" si="4"/>
        <v>0</v>
      </c>
    </row>
    <row r="319" spans="2:15" ht="12.75" customHeight="1" x14ac:dyDescent="0.2">
      <c r="B319" s="379" t="str">
        <f>+'11+'!B42:M42</f>
        <v>подпрограмма "Организация досуга и предоставление услуг организаций культуры"</v>
      </c>
      <c r="C319" s="379"/>
      <c r="D319" s="379"/>
      <c r="E319" s="379"/>
      <c r="F319" s="380"/>
      <c r="G319" s="64" t="str">
        <f>+'11+'!Q42</f>
        <v>0820000000</v>
      </c>
      <c r="H319" s="64">
        <f>+'11+'!R42</f>
        <v>0</v>
      </c>
      <c r="I319" s="251">
        <f>+'11+'!O42</f>
        <v>8</v>
      </c>
      <c r="J319" s="251">
        <f>+'11+'!P42</f>
        <v>1</v>
      </c>
      <c r="M319" s="66">
        <f>+'11+'!U42</f>
        <v>500</v>
      </c>
      <c r="N319" s="66">
        <f>+'11+'!V42</f>
        <v>0</v>
      </c>
      <c r="O319" s="246">
        <f t="shared" si="4"/>
        <v>0</v>
      </c>
    </row>
    <row r="320" spans="2:15" ht="12.75" customHeight="1" x14ac:dyDescent="0.2">
      <c r="B320" s="379" t="str">
        <f>+'11+'!B43:M43</f>
        <v>Поддержка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</v>
      </c>
      <c r="C320" s="379"/>
      <c r="D320" s="379"/>
      <c r="E320" s="379"/>
      <c r="F320" s="380"/>
      <c r="G320" s="64" t="str">
        <f>+'11+'!Q43</f>
        <v>08201L4660</v>
      </c>
      <c r="H320" s="64">
        <f>+'11+'!R43</f>
        <v>0</v>
      </c>
      <c r="I320" s="251">
        <f>+'11+'!O43</f>
        <v>8</v>
      </c>
      <c r="J320" s="251">
        <f>+'11+'!P43</f>
        <v>1</v>
      </c>
      <c r="M320" s="66">
        <f>+'11+'!U43</f>
        <v>500</v>
      </c>
      <c r="N320" s="66">
        <f>+'11+'!V43</f>
        <v>0</v>
      </c>
      <c r="O320" s="246">
        <f t="shared" si="4"/>
        <v>0</v>
      </c>
    </row>
    <row r="321" spans="2:15" ht="12.75" customHeight="1" x14ac:dyDescent="0.2">
      <c r="B321" s="379" t="str">
        <f>+'11+'!B44:M44</f>
        <v>Предоставление субсидий бюджетным, автономным учреждениям и иным некоммерческим организациям</v>
      </c>
      <c r="C321" s="379"/>
      <c r="D321" s="379"/>
      <c r="E321" s="379"/>
      <c r="F321" s="380"/>
      <c r="G321" s="64" t="str">
        <f>+'11+'!Q44</f>
        <v>08201L4660</v>
      </c>
      <c r="H321" s="64" t="str">
        <f>+'11+'!R44</f>
        <v>600</v>
      </c>
      <c r="I321" s="251">
        <f>+'11+'!O44</f>
        <v>8</v>
      </c>
      <c r="J321" s="251">
        <f>+'11+'!P44</f>
        <v>1</v>
      </c>
      <c r="M321" s="66">
        <f>+'11+'!U44</f>
        <v>500</v>
      </c>
      <c r="N321" s="66">
        <f>+'11+'!V44</f>
        <v>0</v>
      </c>
      <c r="O321" s="246">
        <f t="shared" si="4"/>
        <v>0</v>
      </c>
    </row>
    <row r="322" spans="2:15" ht="12.75" customHeight="1" x14ac:dyDescent="0.2">
      <c r="B322" s="379" t="str">
        <f>+'11+'!B45:M45</f>
        <v>Субсидии бюджетным учреждениям</v>
      </c>
      <c r="C322" s="379"/>
      <c r="D322" s="379"/>
      <c r="E322" s="379"/>
      <c r="F322" s="380"/>
      <c r="G322" s="64" t="str">
        <f>+'11+'!Q45</f>
        <v>08201L4660</v>
      </c>
      <c r="H322" s="64" t="str">
        <f>+'11+'!R45</f>
        <v>610</v>
      </c>
      <c r="I322" s="251">
        <f>+'11+'!O45</f>
        <v>8</v>
      </c>
      <c r="J322" s="251">
        <f>+'11+'!P45</f>
        <v>1</v>
      </c>
      <c r="M322" s="66">
        <f>+'11+'!U45</f>
        <v>500</v>
      </c>
      <c r="N322" s="66">
        <f>+'11+'!V45</f>
        <v>0</v>
      </c>
      <c r="O322" s="246">
        <f t="shared" si="4"/>
        <v>0</v>
      </c>
    </row>
    <row r="323" spans="2:15" ht="12.75" customHeight="1" x14ac:dyDescent="0.2">
      <c r="B323" s="379" t="str">
        <f>+'11+'!B46:M46</f>
        <v>Субсидии бюджетным учреждениям на иные цели</v>
      </c>
      <c r="C323" s="379"/>
      <c r="D323" s="379"/>
      <c r="E323" s="379"/>
      <c r="F323" s="380"/>
      <c r="G323" s="64" t="str">
        <f>+'11+'!Q46</f>
        <v>08201L4660</v>
      </c>
      <c r="H323" s="64" t="str">
        <f>+'11+'!R46</f>
        <v>612</v>
      </c>
      <c r="I323" s="251">
        <f>+'11+'!O46</f>
        <v>8</v>
      </c>
      <c r="J323" s="251">
        <f>+'11+'!P46</f>
        <v>1</v>
      </c>
      <c r="M323" s="66">
        <f>+'11+'!U46</f>
        <v>500</v>
      </c>
      <c r="N323" s="66">
        <f>+'11+'!V46</f>
        <v>0</v>
      </c>
      <c r="O323" s="246">
        <f t="shared" si="4"/>
        <v>0</v>
      </c>
    </row>
    <row r="324" spans="2:15" ht="12.75" customHeight="1" x14ac:dyDescent="0.2">
      <c r="B324" s="379" t="str">
        <f>+'11+'!B47:M47</f>
        <v>Муниципальная программа "Развитие культуры Овюрского кожууна</v>
      </c>
      <c r="C324" s="379"/>
      <c r="D324" s="379"/>
      <c r="E324" s="379"/>
      <c r="F324" s="380"/>
      <c r="G324" s="64" t="str">
        <f>+'11+'!Q47</f>
        <v>0800000000</v>
      </c>
      <c r="H324" s="64">
        <f>+'11+'!R47</f>
        <v>0</v>
      </c>
      <c r="I324" s="251">
        <f>+'11+'!O47</f>
        <v>8</v>
      </c>
      <c r="J324" s="251">
        <f>+'11+'!P47</f>
        <v>1</v>
      </c>
      <c r="M324" s="66">
        <f>+'11+'!U47</f>
        <v>299.5</v>
      </c>
      <c r="N324" s="66">
        <f>+'11+'!V47</f>
        <v>56.871000000000002</v>
      </c>
      <c r="O324" s="246">
        <f t="shared" si="4"/>
        <v>18.988647746243739</v>
      </c>
    </row>
    <row r="325" spans="2:15" ht="12.75" customHeight="1" x14ac:dyDescent="0.2">
      <c r="B325" s="379" t="str">
        <f>+'11+'!B48:M48</f>
        <v>подпрограмма "Организация досуга и предоставление услуг организаций культуры"</v>
      </c>
      <c r="C325" s="379"/>
      <c r="D325" s="379"/>
      <c r="E325" s="379"/>
      <c r="F325" s="380"/>
      <c r="G325" s="64" t="str">
        <f>+'11+'!Q48</f>
        <v>0820000000</v>
      </c>
      <c r="H325" s="64">
        <f>+'11+'!R48</f>
        <v>0</v>
      </c>
      <c r="I325" s="251">
        <f>+'11+'!O48</f>
        <v>8</v>
      </c>
      <c r="J325" s="251">
        <f>+'11+'!P48</f>
        <v>1</v>
      </c>
      <c r="M325" s="66">
        <f>+'11+'!U48</f>
        <v>299.5</v>
      </c>
      <c r="N325" s="66">
        <f>+'11+'!V48</f>
        <v>56.871000000000002</v>
      </c>
      <c r="O325" s="246">
        <f t="shared" si="4"/>
        <v>18.988647746243739</v>
      </c>
    </row>
    <row r="326" spans="2:15" ht="12.75" customHeight="1" x14ac:dyDescent="0.2">
      <c r="B326" s="379" t="str">
        <f>+'11+'!B49:M49</f>
        <v>Обеспечение деятельности подведомственных учреждений</v>
      </c>
      <c r="C326" s="379"/>
      <c r="D326" s="379"/>
      <c r="E326" s="379"/>
      <c r="F326" s="380"/>
      <c r="G326" s="64" t="str">
        <f>+'11+'!Q49</f>
        <v>0820299190</v>
      </c>
      <c r="H326" s="64">
        <f>+'11+'!R49</f>
        <v>0</v>
      </c>
      <c r="I326" s="251">
        <f>+'11+'!O49</f>
        <v>8</v>
      </c>
      <c r="J326" s="251">
        <f>+'11+'!P49</f>
        <v>1</v>
      </c>
      <c r="M326" s="66">
        <f>+'11+'!U49</f>
        <v>299.5</v>
      </c>
      <c r="N326" s="66">
        <f>+'11+'!V49</f>
        <v>56.871000000000002</v>
      </c>
      <c r="O326" s="246">
        <f t="shared" si="4"/>
        <v>18.988647746243739</v>
      </c>
    </row>
    <row r="327" spans="2:15" ht="12.75" customHeight="1" x14ac:dyDescent="0.2">
      <c r="B327" s="379" t="str">
        <f>+'11+'!B50:M50</f>
        <v>Закупка товаров, работ и услуг для обеспечения государственных (муниципальных) нужд</v>
      </c>
      <c r="C327" s="379"/>
      <c r="D327" s="379"/>
      <c r="E327" s="379"/>
      <c r="F327" s="380"/>
      <c r="G327" s="64" t="str">
        <f>+'11+'!Q50</f>
        <v>0820299190</v>
      </c>
      <c r="H327" s="64" t="str">
        <f>+'11+'!R50</f>
        <v>200</v>
      </c>
      <c r="I327" s="251">
        <f>+'11+'!O50</f>
        <v>8</v>
      </c>
      <c r="J327" s="251">
        <f>+'11+'!P50</f>
        <v>1</v>
      </c>
      <c r="M327" s="66">
        <f>+'11+'!U50</f>
        <v>293.5</v>
      </c>
      <c r="N327" s="66">
        <f>+'11+'!V50</f>
        <v>56.871000000000002</v>
      </c>
      <c r="O327" s="246">
        <f t="shared" si="4"/>
        <v>19.376831345826236</v>
      </c>
    </row>
    <row r="328" spans="2:15" ht="12.75" customHeight="1" x14ac:dyDescent="0.2">
      <c r="B328" s="379" t="str">
        <f>+'11+'!B51:M51</f>
        <v>Иные закупки товаров, работ и услуг для обеспечения государственных (муниципальных) нужд</v>
      </c>
      <c r="C328" s="379"/>
      <c r="D328" s="379"/>
      <c r="E328" s="379"/>
      <c r="F328" s="380"/>
      <c r="G328" s="64" t="str">
        <f>+'11+'!Q51</f>
        <v>0820299190</v>
      </c>
      <c r="H328" s="64" t="str">
        <f>+'11+'!R51</f>
        <v>240</v>
      </c>
      <c r="I328" s="251">
        <f>+'11+'!O51</f>
        <v>8</v>
      </c>
      <c r="J328" s="251">
        <f>+'11+'!P51</f>
        <v>1</v>
      </c>
      <c r="M328" s="66">
        <f>+'11+'!U51</f>
        <v>293.5</v>
      </c>
      <c r="N328" s="66">
        <f>+'11+'!V51</f>
        <v>56.871000000000002</v>
      </c>
      <c r="O328" s="246">
        <f t="shared" si="4"/>
        <v>19.376831345826236</v>
      </c>
    </row>
    <row r="329" spans="2:15" ht="12.75" customHeight="1" x14ac:dyDescent="0.2">
      <c r="B329" s="379" t="str">
        <f>+'11+'!B52:M52</f>
        <v>Закупка товаров, работ, услуг в сфере информационно-коммуникационных технологий</v>
      </c>
      <c r="C329" s="379"/>
      <c r="D329" s="379"/>
      <c r="E329" s="379"/>
      <c r="F329" s="380"/>
      <c r="G329" s="64" t="str">
        <f>+'11+'!Q52</f>
        <v>0820299190</v>
      </c>
      <c r="H329" s="64" t="str">
        <f>+'11+'!R52</f>
        <v>242</v>
      </c>
      <c r="I329" s="251">
        <f>+'11+'!O52</f>
        <v>8</v>
      </c>
      <c r="J329" s="251">
        <f>+'11+'!P52</f>
        <v>1</v>
      </c>
      <c r="M329" s="66">
        <f>+'11+'!U52</f>
        <v>42.4</v>
      </c>
      <c r="N329" s="66">
        <f>+'11+'!V52</f>
        <v>0</v>
      </c>
      <c r="O329" s="246">
        <f t="shared" si="4"/>
        <v>0</v>
      </c>
    </row>
    <row r="330" spans="2:15" ht="12.75" customHeight="1" x14ac:dyDescent="0.2">
      <c r="B330" s="379" t="str">
        <f>+'11+'!B53:M53</f>
        <v>Прочая закупка товаров, работ и услуг</v>
      </c>
      <c r="C330" s="379"/>
      <c r="D330" s="379"/>
      <c r="E330" s="379"/>
      <c r="F330" s="380"/>
      <c r="G330" s="64" t="str">
        <f>+'11+'!Q53</f>
        <v>0820299190</v>
      </c>
      <c r="H330" s="64" t="str">
        <f>+'11+'!R53</f>
        <v>244</v>
      </c>
      <c r="I330" s="251">
        <f>+'11+'!O53</f>
        <v>8</v>
      </c>
      <c r="J330" s="251">
        <f>+'11+'!P53</f>
        <v>1</v>
      </c>
      <c r="M330" s="66">
        <f>+'11+'!U53</f>
        <v>251.1</v>
      </c>
      <c r="N330" s="66">
        <f>+'11+'!V53</f>
        <v>56.871000000000002</v>
      </c>
      <c r="O330" s="246">
        <f t="shared" si="4"/>
        <v>22.648745519713263</v>
      </c>
    </row>
    <row r="331" spans="2:15" ht="12.75" customHeight="1" x14ac:dyDescent="0.2">
      <c r="B331" s="379" t="str">
        <f>+'11+'!B54:M54</f>
        <v>Иные бюджетные ассигнования</v>
      </c>
      <c r="C331" s="379"/>
      <c r="D331" s="379"/>
      <c r="E331" s="379"/>
      <c r="F331" s="380"/>
      <c r="G331" s="64" t="str">
        <f>+'11+'!Q54</f>
        <v>0820299190</v>
      </c>
      <c r="H331" s="64" t="str">
        <f>+'11+'!R54</f>
        <v>800</v>
      </c>
      <c r="I331" s="251">
        <f>+'11+'!O54</f>
        <v>8</v>
      </c>
      <c r="J331" s="251">
        <f>+'11+'!P54</f>
        <v>1</v>
      </c>
      <c r="M331" s="66">
        <f>+'11+'!U54</f>
        <v>6</v>
      </c>
      <c r="N331" s="66">
        <f>+'11+'!V54</f>
        <v>0</v>
      </c>
      <c r="O331" s="246">
        <f t="shared" si="4"/>
        <v>0</v>
      </c>
    </row>
    <row r="332" spans="2:15" ht="12.75" customHeight="1" x14ac:dyDescent="0.2">
      <c r="B332" s="379" t="str">
        <f>+'11+'!B55:M55</f>
        <v>Уплата налогов, сборов и иных платежей</v>
      </c>
      <c r="C332" s="379"/>
      <c r="D332" s="379"/>
      <c r="E332" s="379"/>
      <c r="F332" s="380"/>
      <c r="G332" s="64" t="str">
        <f>+'11+'!Q55</f>
        <v>0820299190</v>
      </c>
      <c r="H332" s="64" t="str">
        <f>+'11+'!R55</f>
        <v>850</v>
      </c>
      <c r="I332" s="251">
        <f>+'11+'!O55</f>
        <v>8</v>
      </c>
      <c r="J332" s="251">
        <f>+'11+'!P55</f>
        <v>1</v>
      </c>
      <c r="M332" s="66">
        <f>+'11+'!U55</f>
        <v>6</v>
      </c>
      <c r="N332" s="66">
        <f>+'11+'!V55</f>
        <v>0</v>
      </c>
      <c r="O332" s="246">
        <f t="shared" si="4"/>
        <v>0</v>
      </c>
    </row>
    <row r="333" spans="2:15" ht="12.75" customHeight="1" x14ac:dyDescent="0.2">
      <c r="B333" s="379" t="str">
        <f>+'11+'!B56:M56</f>
        <v>Уплата налога на имущество организаций и земельного налога</v>
      </c>
      <c r="C333" s="379"/>
      <c r="D333" s="379"/>
      <c r="E333" s="379"/>
      <c r="F333" s="380"/>
      <c r="G333" s="64" t="str">
        <f>+'11+'!Q56</f>
        <v>0820299190</v>
      </c>
      <c r="H333" s="64" t="str">
        <f>+'11+'!R56</f>
        <v>851</v>
      </c>
      <c r="I333" s="251">
        <f>+'11+'!O56</f>
        <v>8</v>
      </c>
      <c r="J333" s="251">
        <f>+'11+'!P56</f>
        <v>1</v>
      </c>
      <c r="M333" s="66">
        <f>+'11+'!U56</f>
        <v>6</v>
      </c>
      <c r="N333" s="66">
        <f>+'11+'!V56</f>
        <v>0</v>
      </c>
      <c r="O333" s="246">
        <f t="shared" si="4"/>
        <v>0</v>
      </c>
    </row>
    <row r="334" spans="2:15" ht="12.75" customHeight="1" x14ac:dyDescent="0.2">
      <c r="B334" s="379" t="str">
        <f>+'11+'!B57:M57</f>
        <v>Другие вопросы в области культуры, кинематографии</v>
      </c>
      <c r="C334" s="379"/>
      <c r="D334" s="379"/>
      <c r="E334" s="379"/>
      <c r="F334" s="380"/>
      <c r="G334" s="64">
        <f>+'11+'!Q57</f>
        <v>0</v>
      </c>
      <c r="H334" s="64">
        <f>+'11+'!R57</f>
        <v>0</v>
      </c>
      <c r="I334" s="251">
        <f>+'11+'!O57</f>
        <v>8</v>
      </c>
      <c r="J334" s="251">
        <f>+'11+'!P57</f>
        <v>4</v>
      </c>
      <c r="M334" s="66">
        <f>+'11+'!U57</f>
        <v>26466.412</v>
      </c>
      <c r="N334" s="66">
        <f>+'11+'!V57</f>
        <v>7653.6658900000011</v>
      </c>
      <c r="O334" s="246">
        <f t="shared" si="4"/>
        <v>28.918411343403861</v>
      </c>
    </row>
    <row r="335" spans="2:15" ht="12.75" customHeight="1" x14ac:dyDescent="0.2">
      <c r="B335" s="379" t="str">
        <f>+'11+'!B58:M58</f>
        <v>Муниципальная программа "Развитие культуры Овюрского кожууна</v>
      </c>
      <c r="C335" s="379"/>
      <c r="D335" s="379"/>
      <c r="E335" s="379"/>
      <c r="F335" s="380"/>
      <c r="G335" s="64" t="str">
        <f>+'11+'!Q58</f>
        <v>0800000000</v>
      </c>
      <c r="H335" s="64">
        <f>+'11+'!R58</f>
        <v>0</v>
      </c>
      <c r="I335" s="251">
        <f>+'11+'!O58</f>
        <v>8</v>
      </c>
      <c r="J335" s="251">
        <f>+'11+'!P58</f>
        <v>4</v>
      </c>
      <c r="M335" s="66">
        <f>+'11+'!U58</f>
        <v>21842.732</v>
      </c>
      <c r="N335" s="66">
        <f>+'11+'!V58</f>
        <v>6347.5528200000008</v>
      </c>
      <c r="O335" s="246">
        <f t="shared" si="4"/>
        <v>29.06025134584813</v>
      </c>
    </row>
    <row r="336" spans="2:15" ht="12.75" customHeight="1" x14ac:dyDescent="0.2">
      <c r="B336" s="379" t="str">
        <f>+'11+'!B59:M59</f>
        <v>подпрограмма "Организация досуга и предоставление услуг организаций культуры"</v>
      </c>
      <c r="C336" s="379"/>
      <c r="D336" s="379"/>
      <c r="E336" s="379"/>
      <c r="F336" s="380"/>
      <c r="G336" s="64" t="str">
        <f>+'11+'!Q59</f>
        <v>0820000000</v>
      </c>
      <c r="H336" s="64">
        <f>+'11+'!R59</f>
        <v>0</v>
      </c>
      <c r="I336" s="251">
        <f>+'11+'!O59</f>
        <v>8</v>
      </c>
      <c r="J336" s="251">
        <f>+'11+'!P59</f>
        <v>4</v>
      </c>
      <c r="M336" s="66">
        <f>+'11+'!U59</f>
        <v>21842.732</v>
      </c>
      <c r="N336" s="66">
        <f>+'11+'!V59</f>
        <v>6347.5528200000008</v>
      </c>
      <c r="O336" s="246">
        <f t="shared" si="4"/>
        <v>29.06025134584813</v>
      </c>
    </row>
    <row r="337" spans="2:15" ht="12.75" customHeight="1" x14ac:dyDescent="0.2">
      <c r="B337" s="379" t="str">
        <f>+'11+'!B60:M60</f>
        <v>Обеспечение деятельности подведомственных учреждений</v>
      </c>
      <c r="C337" s="379"/>
      <c r="D337" s="379"/>
      <c r="E337" s="379"/>
      <c r="F337" s="380"/>
      <c r="G337" s="64" t="str">
        <f>+'11+'!Q60</f>
        <v>0820299190</v>
      </c>
      <c r="H337" s="64">
        <f>+'11+'!R60</f>
        <v>0</v>
      </c>
      <c r="I337" s="251">
        <f>+'11+'!O60</f>
        <v>8</v>
      </c>
      <c r="J337" s="251">
        <f>+'11+'!P60</f>
        <v>4</v>
      </c>
      <c r="M337" s="66">
        <f>+'11+'!U60</f>
        <v>21842.732</v>
      </c>
      <c r="N337" s="66">
        <f>+'11+'!V60</f>
        <v>6347.5528200000008</v>
      </c>
      <c r="O337" s="246">
        <f t="shared" si="4"/>
        <v>29.06025134584813</v>
      </c>
    </row>
    <row r="338" spans="2:15" ht="12.75" customHeight="1" x14ac:dyDescent="0.2">
      <c r="B338" s="379" t="str">
        <f>+'11+'!B61:M61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38" s="379"/>
      <c r="D338" s="379"/>
      <c r="E338" s="379"/>
      <c r="F338" s="380"/>
      <c r="G338" s="64" t="str">
        <f>+'11+'!Q61</f>
        <v>0820299190</v>
      </c>
      <c r="H338" s="64" t="str">
        <f>+'11+'!R61</f>
        <v>100</v>
      </c>
      <c r="I338" s="251">
        <f>+'11+'!O61</f>
        <v>8</v>
      </c>
      <c r="J338" s="251">
        <f>+'11+'!P61</f>
        <v>4</v>
      </c>
      <c r="M338" s="66">
        <f>+'11+'!U61</f>
        <v>21842.732</v>
      </c>
      <c r="N338" s="66">
        <f>+'11+'!V61</f>
        <v>6347.5528200000008</v>
      </c>
      <c r="O338" s="246">
        <f t="shared" si="4"/>
        <v>29.06025134584813</v>
      </c>
    </row>
    <row r="339" spans="2:15" ht="12.75" customHeight="1" x14ac:dyDescent="0.2">
      <c r="B339" s="379" t="str">
        <f>+'11+'!B62:M62</f>
        <v>Расходы на выплаты персоналу казенных учреждений</v>
      </c>
      <c r="C339" s="379"/>
      <c r="D339" s="379"/>
      <c r="E339" s="379"/>
      <c r="F339" s="380"/>
      <c r="G339" s="64" t="str">
        <f>+'11+'!Q62</f>
        <v>0820299190</v>
      </c>
      <c r="H339" s="64" t="str">
        <f>+'11+'!R62</f>
        <v>110</v>
      </c>
      <c r="I339" s="251">
        <f>+'11+'!O62</f>
        <v>8</v>
      </c>
      <c r="J339" s="251">
        <f>+'11+'!P62</f>
        <v>4</v>
      </c>
      <c r="M339" s="66">
        <f>+'11+'!U62</f>
        <v>21842.732</v>
      </c>
      <c r="N339" s="66">
        <f>+'11+'!V62</f>
        <v>6347.5528200000008</v>
      </c>
      <c r="O339" s="246">
        <f t="shared" si="4"/>
        <v>29.06025134584813</v>
      </c>
    </row>
    <row r="340" spans="2:15" ht="12.75" customHeight="1" x14ac:dyDescent="0.2">
      <c r="B340" s="379" t="str">
        <f>+'11+'!B63:M63</f>
        <v>Фонд оплаты труда учреждений</v>
      </c>
      <c r="C340" s="379"/>
      <c r="D340" s="379"/>
      <c r="E340" s="379"/>
      <c r="F340" s="380"/>
      <c r="G340" s="64" t="str">
        <f>+'11+'!Q63</f>
        <v>0820299190</v>
      </c>
      <c r="H340" s="64" t="str">
        <f>+'11+'!R63</f>
        <v>111</v>
      </c>
      <c r="I340" s="251">
        <f>+'11+'!O63</f>
        <v>8</v>
      </c>
      <c r="J340" s="251">
        <f>+'11+'!P63</f>
        <v>4</v>
      </c>
      <c r="M340" s="66">
        <f>+'11+'!U63</f>
        <v>16776.292000000001</v>
      </c>
      <c r="N340" s="66">
        <f>+'11+'!V63</f>
        <v>4875.7830000000004</v>
      </c>
      <c r="O340" s="246">
        <f t="shared" si="4"/>
        <v>29.063532036757589</v>
      </c>
    </row>
    <row r="341" spans="2:15" ht="12.75" customHeight="1" x14ac:dyDescent="0.2">
      <c r="B341" s="379" t="str">
        <f>+'11+'!B64:M64</f>
        <v>Взносы по обязательному социальному страхованию на выплаты по оплате труда работников и иные выплаты работникам учреждений</v>
      </c>
      <c r="C341" s="379"/>
      <c r="D341" s="379"/>
      <c r="E341" s="379"/>
      <c r="F341" s="380"/>
      <c r="G341" s="64" t="str">
        <f>+'11+'!Q64</f>
        <v>0820299190</v>
      </c>
      <c r="H341" s="64" t="str">
        <f>+'11+'!R64</f>
        <v>119</v>
      </c>
      <c r="I341" s="251">
        <f>+'11+'!O64</f>
        <v>8</v>
      </c>
      <c r="J341" s="251">
        <f>+'11+'!P64</f>
        <v>4</v>
      </c>
      <c r="M341" s="66">
        <f>+'11+'!U64</f>
        <v>5066.4399999999996</v>
      </c>
      <c r="N341" s="66">
        <f>+'11+'!V64</f>
        <v>1471.76982</v>
      </c>
      <c r="O341" s="246">
        <f t="shared" ref="O341:O404" si="5">N341/M341*100</f>
        <v>29.049388130521631</v>
      </c>
    </row>
    <row r="342" spans="2:15" ht="12.75" customHeight="1" x14ac:dyDescent="0.2">
      <c r="B342" s="379" t="str">
        <f>+'11+'!B65:M65</f>
        <v>Муниципальная программа "Развитие культуры Овюрского кожууна</v>
      </c>
      <c r="C342" s="379"/>
      <c r="D342" s="379"/>
      <c r="E342" s="379"/>
      <c r="F342" s="380"/>
      <c r="G342" s="64" t="str">
        <f>+'11+'!Q65</f>
        <v>0800000000</v>
      </c>
      <c r="H342" s="64">
        <f>+'11+'!R65</f>
        <v>0</v>
      </c>
      <c r="I342" s="251">
        <f>+'11+'!O65</f>
        <v>8</v>
      </c>
      <c r="J342" s="251">
        <f>+'11+'!P65</f>
        <v>4</v>
      </c>
      <c r="M342" s="66">
        <f>+'11+'!U65</f>
        <v>824.84199999999998</v>
      </c>
      <c r="N342" s="66">
        <f>+'11+'!V65</f>
        <v>418.57911999999999</v>
      </c>
      <c r="O342" s="246">
        <f t="shared" si="5"/>
        <v>50.746581769599509</v>
      </c>
    </row>
    <row r="343" spans="2:15" ht="12.75" customHeight="1" x14ac:dyDescent="0.2">
      <c r="B343" s="379" t="str">
        <f>+'11+'!B66:M66</f>
        <v>подпрограмма "Обеспечение реализации муниципальной программы и прочие мероприятия в сфере культуры"</v>
      </c>
      <c r="C343" s="379"/>
      <c r="D343" s="379"/>
      <c r="E343" s="379"/>
      <c r="F343" s="380"/>
      <c r="G343" s="64" t="str">
        <f>+'11+'!Q66</f>
        <v>0830000000</v>
      </c>
      <c r="H343" s="64">
        <f>+'11+'!R66</f>
        <v>0</v>
      </c>
      <c r="I343" s="251">
        <f>+'11+'!O66</f>
        <v>8</v>
      </c>
      <c r="J343" s="251">
        <f>+'11+'!P66</f>
        <v>4</v>
      </c>
      <c r="M343" s="66">
        <f>+'11+'!U66</f>
        <v>824.84199999999998</v>
      </c>
      <c r="N343" s="66">
        <f>+'11+'!V66</f>
        <v>418.57911999999999</v>
      </c>
      <c r="O343" s="246">
        <f t="shared" si="5"/>
        <v>50.746581769599509</v>
      </c>
    </row>
    <row r="344" spans="2:15" ht="12.75" customHeight="1" x14ac:dyDescent="0.2">
      <c r="B344" s="379" t="str">
        <f>+'11+'!B67:M67</f>
        <v>Разработка нормативно-правовых, методических и иных документов, направленных на эффективное решение задач</v>
      </c>
      <c r="C344" s="379"/>
      <c r="D344" s="379"/>
      <c r="E344" s="379"/>
      <c r="F344" s="380"/>
      <c r="G344" s="64" t="str">
        <f>+'11+'!Q67</f>
        <v>0830120419</v>
      </c>
      <c r="H344" s="64">
        <f>+'11+'!R67</f>
        <v>0</v>
      </c>
      <c r="I344" s="251">
        <f>+'11+'!O67</f>
        <v>8</v>
      </c>
      <c r="J344" s="251">
        <f>+'11+'!P67</f>
        <v>4</v>
      </c>
      <c r="M344" s="66">
        <f>+'11+'!U67</f>
        <v>824.84199999999998</v>
      </c>
      <c r="N344" s="66">
        <f>+'11+'!V67</f>
        <v>418.57911999999999</v>
      </c>
      <c r="O344" s="246">
        <f t="shared" si="5"/>
        <v>50.746581769599509</v>
      </c>
    </row>
    <row r="345" spans="2:15" ht="12.75" customHeight="1" x14ac:dyDescent="0.2">
      <c r="B345" s="379" t="str">
        <f>+'11+'!B68:M68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45" s="379"/>
      <c r="D345" s="379"/>
      <c r="E345" s="379"/>
      <c r="F345" s="380"/>
      <c r="G345" s="64" t="str">
        <f>+'11+'!Q68</f>
        <v>0830120419</v>
      </c>
      <c r="H345" s="64" t="str">
        <f>+'11+'!R68</f>
        <v>100</v>
      </c>
      <c r="I345" s="251">
        <f>+'11+'!O68</f>
        <v>8</v>
      </c>
      <c r="J345" s="251">
        <f>+'11+'!P68</f>
        <v>4</v>
      </c>
      <c r="M345" s="66">
        <f>+'11+'!U68</f>
        <v>824.84199999999998</v>
      </c>
      <c r="N345" s="66">
        <f>+'11+'!V68</f>
        <v>418.57911999999999</v>
      </c>
      <c r="O345" s="246">
        <f t="shared" si="5"/>
        <v>50.746581769599509</v>
      </c>
    </row>
    <row r="346" spans="2:15" ht="12.75" customHeight="1" x14ac:dyDescent="0.2">
      <c r="B346" s="379" t="str">
        <f>+'11+'!B69:M69</f>
        <v>Расходы на выплаты персоналу государственных (муниципальных) органов</v>
      </c>
      <c r="C346" s="379"/>
      <c r="D346" s="379"/>
      <c r="E346" s="379"/>
      <c r="F346" s="380"/>
      <c r="G346" s="64" t="str">
        <f>+'11+'!Q69</f>
        <v>0830120419</v>
      </c>
      <c r="H346" s="64" t="str">
        <f>+'11+'!R69</f>
        <v>120</v>
      </c>
      <c r="I346" s="251">
        <f>+'11+'!O69</f>
        <v>8</v>
      </c>
      <c r="J346" s="251">
        <f>+'11+'!P69</f>
        <v>4</v>
      </c>
      <c r="M346" s="66">
        <f>+'11+'!U69</f>
        <v>824.84199999999998</v>
      </c>
      <c r="N346" s="66">
        <f>+'11+'!V69</f>
        <v>418.57911999999999</v>
      </c>
      <c r="O346" s="246">
        <f t="shared" si="5"/>
        <v>50.746581769599509</v>
      </c>
    </row>
    <row r="347" spans="2:15" ht="12.75" customHeight="1" x14ac:dyDescent="0.2">
      <c r="B347" s="379" t="str">
        <f>+'11+'!B70:M70</f>
        <v>Фонд оплаты труда государственных (муниципальных) органов</v>
      </c>
      <c r="C347" s="379"/>
      <c r="D347" s="379"/>
      <c r="E347" s="379"/>
      <c r="F347" s="380"/>
      <c r="G347" s="64" t="str">
        <f>+'11+'!Q70</f>
        <v>0830120419</v>
      </c>
      <c r="H347" s="64" t="str">
        <f>+'11+'!R70</f>
        <v>121</v>
      </c>
      <c r="I347" s="251">
        <f>+'11+'!O70</f>
        <v>8</v>
      </c>
      <c r="J347" s="251">
        <f>+'11+'!P70</f>
        <v>4</v>
      </c>
      <c r="M347" s="66">
        <f>+'11+'!U70</f>
        <v>633.51900000000001</v>
      </c>
      <c r="N347" s="66">
        <f>+'11+'!V70</f>
        <v>322.411</v>
      </c>
      <c r="O347" s="246">
        <f t="shared" si="5"/>
        <v>50.892080584796986</v>
      </c>
    </row>
    <row r="348" spans="2:15" ht="12.75" customHeight="1" x14ac:dyDescent="0.2">
      <c r="B348" s="379" t="str">
        <f>+'11+'!B71:M71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348" s="379"/>
      <c r="D348" s="379"/>
      <c r="E348" s="379"/>
      <c r="F348" s="380"/>
      <c r="G348" s="64" t="str">
        <f>+'11+'!Q71</f>
        <v>0830120419</v>
      </c>
      <c r="H348" s="64" t="str">
        <f>+'11+'!R71</f>
        <v>129</v>
      </c>
      <c r="I348" s="251">
        <f>+'11+'!O71</f>
        <v>8</v>
      </c>
      <c r="J348" s="251">
        <f>+'11+'!P71</f>
        <v>4</v>
      </c>
      <c r="M348" s="66">
        <f>+'11+'!U71</f>
        <v>191.32300000000001</v>
      </c>
      <c r="N348" s="66">
        <f>+'11+'!V71</f>
        <v>96.168120000000002</v>
      </c>
      <c r="O348" s="246">
        <f t="shared" si="5"/>
        <v>50.26479827307746</v>
      </c>
    </row>
    <row r="349" spans="2:15" ht="12.75" customHeight="1" x14ac:dyDescent="0.2">
      <c r="B349" s="379" t="str">
        <f>+'11+'!B72:M72</f>
        <v>Муниципальная программа "Развитие культуры Овюрского кожууна</v>
      </c>
      <c r="C349" s="379"/>
      <c r="D349" s="379"/>
      <c r="E349" s="379"/>
      <c r="F349" s="380"/>
      <c r="G349" s="64" t="str">
        <f>+'11+'!Q72</f>
        <v>0800000000</v>
      </c>
      <c r="H349" s="64">
        <f>+'11+'!R72</f>
        <v>0</v>
      </c>
      <c r="I349" s="251">
        <f>+'11+'!O72</f>
        <v>8</v>
      </c>
      <c r="J349" s="251">
        <f>+'11+'!P72</f>
        <v>4</v>
      </c>
      <c r="M349" s="66">
        <f>+'11+'!U72</f>
        <v>1955.3389999999999</v>
      </c>
      <c r="N349" s="66">
        <f>+'11+'!V72</f>
        <v>406.37985000000003</v>
      </c>
      <c r="O349" s="246">
        <f t="shared" si="5"/>
        <v>20.783089275056653</v>
      </c>
    </row>
    <row r="350" spans="2:15" ht="12.75" customHeight="1" x14ac:dyDescent="0.2">
      <c r="B350" s="379" t="str">
        <f>+'11+'!B73:M73</f>
        <v>подпрограмма "Обеспечение реализации муниципальной программы и прочие мероприятия в сфере культуры"</v>
      </c>
      <c r="C350" s="379"/>
      <c r="D350" s="379"/>
      <c r="E350" s="379"/>
      <c r="F350" s="380"/>
      <c r="G350" s="64" t="str">
        <f>+'11+'!Q73</f>
        <v>0830000000</v>
      </c>
      <c r="H350" s="64">
        <f>+'11+'!R73</f>
        <v>0</v>
      </c>
      <c r="I350" s="251">
        <f>+'11+'!O73</f>
        <v>8</v>
      </c>
      <c r="J350" s="251">
        <f>+'11+'!P73</f>
        <v>4</v>
      </c>
      <c r="M350" s="66">
        <f>+'11+'!U73</f>
        <v>1955.3389999999999</v>
      </c>
      <c r="N350" s="66">
        <f>+'11+'!V73</f>
        <v>406.37985000000003</v>
      </c>
      <c r="O350" s="246">
        <f t="shared" si="5"/>
        <v>20.783089275056653</v>
      </c>
    </row>
    <row r="351" spans="2:15" ht="12.75" customHeight="1" x14ac:dyDescent="0.2">
      <c r="B351" s="379" t="str">
        <f>+'11+'!B74:M74</f>
        <v xml:space="preserve">Обеспечение организационных, информационных и методических условий </v>
      </c>
      <c r="C351" s="379"/>
      <c r="D351" s="379"/>
      <c r="E351" s="379"/>
      <c r="F351" s="380"/>
      <c r="G351" s="64" t="str">
        <f>+'11+'!Q74</f>
        <v>0830200019</v>
      </c>
      <c r="H351" s="64">
        <f>+'11+'!R74</f>
        <v>0</v>
      </c>
      <c r="I351" s="251">
        <f>+'11+'!O74</f>
        <v>8</v>
      </c>
      <c r="J351" s="251">
        <f>+'11+'!P74</f>
        <v>4</v>
      </c>
      <c r="M351" s="66">
        <f>+'11+'!U74</f>
        <v>1955.3389999999999</v>
      </c>
      <c r="N351" s="66">
        <f>+'11+'!V74</f>
        <v>406.37985000000003</v>
      </c>
      <c r="O351" s="246">
        <f t="shared" si="5"/>
        <v>20.783089275056653</v>
      </c>
    </row>
    <row r="352" spans="2:15" ht="12.75" customHeight="1" x14ac:dyDescent="0.2">
      <c r="B352" s="379" t="str">
        <f>+'11+'!B75:M75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52" s="379"/>
      <c r="D352" s="379"/>
      <c r="E352" s="379"/>
      <c r="F352" s="380"/>
      <c r="G352" s="64" t="str">
        <f>+'11+'!Q75</f>
        <v>0830200019</v>
      </c>
      <c r="H352" s="64" t="str">
        <f>+'11+'!R75</f>
        <v>100</v>
      </c>
      <c r="I352" s="251">
        <f>+'11+'!O75</f>
        <v>8</v>
      </c>
      <c r="J352" s="251">
        <f>+'11+'!P75</f>
        <v>4</v>
      </c>
      <c r="M352" s="66">
        <f>+'11+'!U75</f>
        <v>1700.4390000000001</v>
      </c>
      <c r="N352" s="66">
        <f>+'11+'!V75</f>
        <v>385.15178000000003</v>
      </c>
      <c r="O352" s="246">
        <f t="shared" si="5"/>
        <v>22.650137993776902</v>
      </c>
    </row>
    <row r="353" spans="2:15" ht="12.75" customHeight="1" x14ac:dyDescent="0.2">
      <c r="B353" s="379" t="str">
        <f>+'11+'!B76:M76</f>
        <v>Расходы на выплаты персоналу казенных учреждений</v>
      </c>
      <c r="C353" s="379"/>
      <c r="D353" s="379"/>
      <c r="E353" s="379"/>
      <c r="F353" s="380"/>
      <c r="G353" s="64" t="str">
        <f>+'11+'!Q76</f>
        <v>0830200019</v>
      </c>
      <c r="H353" s="64" t="str">
        <f>+'11+'!R76</f>
        <v>110</v>
      </c>
      <c r="I353" s="251">
        <f>+'11+'!O76</f>
        <v>8</v>
      </c>
      <c r="J353" s="251">
        <f>+'11+'!P76</f>
        <v>4</v>
      </c>
      <c r="M353" s="66">
        <f>+'11+'!U76</f>
        <v>1700.4390000000001</v>
      </c>
      <c r="N353" s="66">
        <f>+'11+'!V76</f>
        <v>385.15178000000003</v>
      </c>
      <c r="O353" s="246">
        <f t="shared" si="5"/>
        <v>22.650137993776902</v>
      </c>
    </row>
    <row r="354" spans="2:15" ht="12.75" customHeight="1" x14ac:dyDescent="0.2">
      <c r="B354" s="379" t="str">
        <f>+'11+'!B77:M77</f>
        <v>Фонд оплаты труда учреждений</v>
      </c>
      <c r="C354" s="379"/>
      <c r="D354" s="379"/>
      <c r="E354" s="379"/>
      <c r="F354" s="380"/>
      <c r="G354" s="64" t="str">
        <f>+'11+'!Q77</f>
        <v>0830200019</v>
      </c>
      <c r="H354" s="64" t="str">
        <f>+'11+'!R77</f>
        <v>111</v>
      </c>
      <c r="I354" s="251">
        <f>+'11+'!O77</f>
        <v>8</v>
      </c>
      <c r="J354" s="251">
        <f>+'11+'!P77</f>
        <v>4</v>
      </c>
      <c r="M354" s="66">
        <f>+'11+'!U77</f>
        <v>1306.021</v>
      </c>
      <c r="N354" s="66">
        <f>+'11+'!V77</f>
        <v>296.95600000000002</v>
      </c>
      <c r="O354" s="246">
        <f t="shared" si="5"/>
        <v>22.737459811136272</v>
      </c>
    </row>
    <row r="355" spans="2:15" ht="12.75" customHeight="1" x14ac:dyDescent="0.2">
      <c r="B355" s="379" t="str">
        <f>+'11+'!B78:M78</f>
        <v>Взносы по обязательному социальному страхованию на выплаты по оплате труда работников и иные выплаты работникам учреждений</v>
      </c>
      <c r="C355" s="379"/>
      <c r="D355" s="379"/>
      <c r="E355" s="379"/>
      <c r="F355" s="380"/>
      <c r="G355" s="64" t="str">
        <f>+'11+'!Q78</f>
        <v>0830200019</v>
      </c>
      <c r="H355" s="64" t="str">
        <f>+'11+'!R78</f>
        <v>119</v>
      </c>
      <c r="I355" s="251">
        <f>+'11+'!O78</f>
        <v>8</v>
      </c>
      <c r="J355" s="251">
        <f>+'11+'!P78</f>
        <v>4</v>
      </c>
      <c r="M355" s="66">
        <f>+'11+'!U78</f>
        <v>394.41800000000001</v>
      </c>
      <c r="N355" s="66">
        <f>+'11+'!V78</f>
        <v>88.195779999999999</v>
      </c>
      <c r="O355" s="246">
        <f t="shared" si="5"/>
        <v>22.36099265246515</v>
      </c>
    </row>
    <row r="356" spans="2:15" ht="12.75" customHeight="1" x14ac:dyDescent="0.2">
      <c r="B356" s="379" t="str">
        <f>+'11+'!B79:M79</f>
        <v>Закупка товаров, работ и услуг для обеспечения государственных (муниципальных) нужд</v>
      </c>
      <c r="C356" s="379"/>
      <c r="D356" s="379"/>
      <c r="E356" s="379"/>
      <c r="F356" s="380"/>
      <c r="G356" s="64" t="str">
        <f>+'11+'!Q79</f>
        <v>0830200019</v>
      </c>
      <c r="H356" s="64" t="str">
        <f>+'11+'!R79</f>
        <v>200</v>
      </c>
      <c r="I356" s="251">
        <f>+'11+'!O79</f>
        <v>8</v>
      </c>
      <c r="J356" s="251">
        <f>+'11+'!P79</f>
        <v>4</v>
      </c>
      <c r="M356" s="66">
        <f>+'11+'!U79</f>
        <v>254.9</v>
      </c>
      <c r="N356" s="66">
        <f>+'11+'!V79</f>
        <v>21.228069999999999</v>
      </c>
      <c r="O356" s="246">
        <f t="shared" si="5"/>
        <v>8.3279992153785791</v>
      </c>
    </row>
    <row r="357" spans="2:15" ht="12.75" customHeight="1" x14ac:dyDescent="0.2">
      <c r="B357" s="379" t="str">
        <f>+'11+'!B80:M80</f>
        <v>Иные закупки товаров, работ и услуг для обеспечения государственных (муниципальных) нужд</v>
      </c>
      <c r="C357" s="379"/>
      <c r="D357" s="379"/>
      <c r="E357" s="379"/>
      <c r="F357" s="380"/>
      <c r="G357" s="64" t="str">
        <f>+'11+'!Q80</f>
        <v>0830200019</v>
      </c>
      <c r="H357" s="64" t="str">
        <f>+'11+'!R80</f>
        <v>240</v>
      </c>
      <c r="I357" s="251">
        <f>+'11+'!O80</f>
        <v>8</v>
      </c>
      <c r="J357" s="251">
        <f>+'11+'!P80</f>
        <v>4</v>
      </c>
      <c r="M357" s="66">
        <f>+'11+'!U80</f>
        <v>254.9</v>
      </c>
      <c r="N357" s="66">
        <f>+'11+'!V80</f>
        <v>21.228069999999999</v>
      </c>
      <c r="O357" s="246">
        <f t="shared" si="5"/>
        <v>8.3279992153785791</v>
      </c>
    </row>
    <row r="358" spans="2:15" ht="12.75" customHeight="1" x14ac:dyDescent="0.2">
      <c r="B358" s="379" t="str">
        <f>+'11+'!B81:M81</f>
        <v>Закупка товаров, работ, услуг в сфере информационно-коммуникационных технологий</v>
      </c>
      <c r="C358" s="379"/>
      <c r="D358" s="379"/>
      <c r="E358" s="379"/>
      <c r="F358" s="380"/>
      <c r="G358" s="64" t="str">
        <f>+'11+'!Q81</f>
        <v>0830200019</v>
      </c>
      <c r="H358" s="64" t="str">
        <f>+'11+'!R81</f>
        <v>242</v>
      </c>
      <c r="I358" s="251">
        <f>+'11+'!O81</f>
        <v>8</v>
      </c>
      <c r="J358" s="251">
        <f>+'11+'!P81</f>
        <v>4</v>
      </c>
      <c r="M358" s="66">
        <f>+'11+'!U81</f>
        <v>122.3</v>
      </c>
      <c r="N358" s="66">
        <f>+'11+'!V81</f>
        <v>21.228069999999999</v>
      </c>
      <c r="O358" s="246">
        <f t="shared" si="5"/>
        <v>17.357375306623059</v>
      </c>
    </row>
    <row r="359" spans="2:15" ht="12.75" customHeight="1" x14ac:dyDescent="0.2">
      <c r="B359" s="379" t="str">
        <f>+'11+'!B82:M82</f>
        <v>Прочая закупка товаров, работ и услуг</v>
      </c>
      <c r="C359" s="379"/>
      <c r="D359" s="379"/>
      <c r="E359" s="379"/>
      <c r="F359" s="380"/>
      <c r="G359" s="64" t="str">
        <f>+'11+'!Q82</f>
        <v>0830200019</v>
      </c>
      <c r="H359" s="64" t="str">
        <f>+'11+'!R82</f>
        <v>244</v>
      </c>
      <c r="I359" s="251">
        <f>+'11+'!O82</f>
        <v>8</v>
      </c>
      <c r="J359" s="251">
        <f>+'11+'!P82</f>
        <v>4</v>
      </c>
      <c r="M359" s="66">
        <f>+'11+'!U82</f>
        <v>132.6</v>
      </c>
      <c r="N359" s="66">
        <f>+'11+'!V82</f>
        <v>0</v>
      </c>
      <c r="O359" s="246">
        <f t="shared" si="5"/>
        <v>0</v>
      </c>
    </row>
    <row r="360" spans="2:15" ht="12.75" customHeight="1" x14ac:dyDescent="0.2">
      <c r="B360" s="379" t="str">
        <f>+'11+'!B83:M83</f>
        <v>Муниципальная программа "Развитие культуры Овюрского кожууна</v>
      </c>
      <c r="C360" s="379"/>
      <c r="D360" s="379"/>
      <c r="E360" s="379"/>
      <c r="F360" s="380"/>
      <c r="G360" s="64" t="str">
        <f>+'11+'!Q83</f>
        <v>0800000000</v>
      </c>
      <c r="H360" s="64">
        <f>+'11+'!R83</f>
        <v>0</v>
      </c>
      <c r="I360" s="251">
        <f>+'11+'!O83</f>
        <v>8</v>
      </c>
      <c r="J360" s="251">
        <f>+'11+'!P83</f>
        <v>4</v>
      </c>
      <c r="M360" s="66">
        <f>+'11+'!U83</f>
        <v>143</v>
      </c>
      <c r="N360" s="66">
        <f>+'11+'!V83</f>
        <v>0</v>
      </c>
      <c r="O360" s="246">
        <f t="shared" si="5"/>
        <v>0</v>
      </c>
    </row>
    <row r="361" spans="2:15" ht="12.75" customHeight="1" x14ac:dyDescent="0.2">
      <c r="B361" s="379" t="str">
        <f>+'11+'!B84:M84</f>
        <v>Подпрограмма "Развитие туризма на территории Овюрского кожууна"</v>
      </c>
      <c r="C361" s="379"/>
      <c r="D361" s="379"/>
      <c r="E361" s="379"/>
      <c r="F361" s="380"/>
      <c r="G361" s="64" t="str">
        <f>+'11+'!Q84</f>
        <v>0840000000</v>
      </c>
      <c r="H361" s="64">
        <f>+'11+'!R84</f>
        <v>0</v>
      </c>
      <c r="I361" s="251">
        <f>+'11+'!O84</f>
        <v>8</v>
      </c>
      <c r="J361" s="251">
        <f>+'11+'!P84</f>
        <v>4</v>
      </c>
      <c r="M361" s="66">
        <f>+'11+'!U84</f>
        <v>143</v>
      </c>
      <c r="N361" s="66">
        <f>+'11+'!V84</f>
        <v>0</v>
      </c>
      <c r="O361" s="246">
        <f t="shared" si="5"/>
        <v>0</v>
      </c>
    </row>
    <row r="362" spans="2:15" ht="12.75" customHeight="1" x14ac:dyDescent="0.2">
      <c r="B362" s="379" t="str">
        <f>+'11+'!B85:M85</f>
        <v>Реализация мер по развитию турризма на ерритории Овюрского кожууна РТ</v>
      </c>
      <c r="C362" s="379"/>
      <c r="D362" s="379"/>
      <c r="E362" s="379"/>
      <c r="F362" s="380"/>
      <c r="G362" s="64" t="str">
        <f>+'11+'!Q85</f>
        <v>0840047000</v>
      </c>
      <c r="H362" s="64">
        <f>+'11+'!R85</f>
        <v>0</v>
      </c>
      <c r="I362" s="251">
        <f>+'11+'!O85</f>
        <v>8</v>
      </c>
      <c r="J362" s="251">
        <f>+'11+'!P85</f>
        <v>4</v>
      </c>
      <c r="M362" s="66">
        <f>+'11+'!U85</f>
        <v>143</v>
      </c>
      <c r="N362" s="66">
        <f>+'11+'!V85</f>
        <v>0</v>
      </c>
      <c r="O362" s="246">
        <f t="shared" si="5"/>
        <v>0</v>
      </c>
    </row>
    <row r="363" spans="2:15" ht="12.75" customHeight="1" x14ac:dyDescent="0.2">
      <c r="B363" s="379" t="str">
        <f>+'11+'!B86:M86</f>
        <v>Закупка товаров, работ и услуг для обеспечения государственных (муниципальных) нужд</v>
      </c>
      <c r="C363" s="379"/>
      <c r="D363" s="379"/>
      <c r="E363" s="379"/>
      <c r="F363" s="380"/>
      <c r="G363" s="64" t="str">
        <f>+'11+'!Q86</f>
        <v>0840047000</v>
      </c>
      <c r="H363" s="64" t="str">
        <f>+'11+'!R86</f>
        <v>200</v>
      </c>
      <c r="I363" s="251">
        <f>+'11+'!O86</f>
        <v>8</v>
      </c>
      <c r="J363" s="251">
        <f>+'11+'!P86</f>
        <v>4</v>
      </c>
      <c r="M363" s="66">
        <f>+'11+'!U86</f>
        <v>143</v>
      </c>
      <c r="N363" s="66">
        <f>+'11+'!V86</f>
        <v>0</v>
      </c>
      <c r="O363" s="246">
        <f t="shared" si="5"/>
        <v>0</v>
      </c>
    </row>
    <row r="364" spans="2:15" ht="12.75" customHeight="1" x14ac:dyDescent="0.2">
      <c r="B364" s="379" t="str">
        <f>+'11+'!B87:M87</f>
        <v>Иные закупки товаров, работ и услуг для обеспечения государственных (муниципальных) нужд</v>
      </c>
      <c r="C364" s="379"/>
      <c r="D364" s="379"/>
      <c r="E364" s="379"/>
      <c r="F364" s="380"/>
      <c r="G364" s="64" t="str">
        <f>+'11+'!Q87</f>
        <v>0840047000</v>
      </c>
      <c r="H364" s="64" t="str">
        <f>+'11+'!R87</f>
        <v>240</v>
      </c>
      <c r="I364" s="251">
        <f>+'11+'!O87</f>
        <v>8</v>
      </c>
      <c r="J364" s="251">
        <f>+'11+'!P87</f>
        <v>4</v>
      </c>
      <c r="M364" s="66">
        <f>+'11+'!U87</f>
        <v>143</v>
      </c>
      <c r="N364" s="66">
        <f>+'11+'!V87</f>
        <v>0</v>
      </c>
      <c r="O364" s="246">
        <f t="shared" si="5"/>
        <v>0</v>
      </c>
    </row>
    <row r="365" spans="2:15" ht="12.75" customHeight="1" x14ac:dyDescent="0.2">
      <c r="B365" s="379" t="str">
        <f>+'11+'!B88:M88</f>
        <v>Прочая закупка товаров, работ и услуг</v>
      </c>
      <c r="C365" s="379"/>
      <c r="D365" s="379"/>
      <c r="E365" s="379"/>
      <c r="F365" s="380"/>
      <c r="G365" s="64" t="str">
        <f>+'11+'!Q88</f>
        <v>0840047000</v>
      </c>
      <c r="H365" s="64" t="str">
        <f>+'11+'!R88</f>
        <v>244</v>
      </c>
      <c r="I365" s="251">
        <f>+'11+'!O88</f>
        <v>8</v>
      </c>
      <c r="J365" s="251">
        <f>+'11+'!P88</f>
        <v>4</v>
      </c>
      <c r="M365" s="66">
        <f>+'11+'!U88</f>
        <v>143</v>
      </c>
      <c r="N365" s="66">
        <f>+'11+'!V88</f>
        <v>0</v>
      </c>
      <c r="O365" s="246">
        <f t="shared" si="5"/>
        <v>0</v>
      </c>
    </row>
    <row r="366" spans="2:15" ht="12.75" customHeight="1" x14ac:dyDescent="0.2">
      <c r="B366" s="379" t="str">
        <f>+'11+'!B89:M89</f>
        <v>Муниципальная программа "Развитие культуры Овюрского кожууна</v>
      </c>
      <c r="C366" s="379"/>
      <c r="D366" s="379"/>
      <c r="E366" s="379"/>
      <c r="F366" s="380"/>
      <c r="G366" s="64" t="str">
        <f>+'11+'!Q89</f>
        <v>0800000000</v>
      </c>
      <c r="H366" s="64">
        <f>+'11+'!R89</f>
        <v>0</v>
      </c>
      <c r="I366" s="251">
        <f>+'11+'!O89</f>
        <v>8</v>
      </c>
      <c r="J366" s="251">
        <f>+'11+'!P89</f>
        <v>4</v>
      </c>
      <c r="M366" s="66">
        <f>+'11+'!U89</f>
        <v>1700.499</v>
      </c>
      <c r="N366" s="66">
        <f>+'11+'!V89</f>
        <v>481.15410000000003</v>
      </c>
      <c r="O366" s="246">
        <f t="shared" si="5"/>
        <v>28.294876974346945</v>
      </c>
    </row>
    <row r="367" spans="2:15" ht="12.75" customHeight="1" x14ac:dyDescent="0.2">
      <c r="B367" s="379" t="str">
        <f>+'11+'!B90:M90</f>
        <v>подпрограмма "Народный театр" Овюрского кожууна</v>
      </c>
      <c r="C367" s="379"/>
      <c r="D367" s="379"/>
      <c r="E367" s="379"/>
      <c r="F367" s="380"/>
      <c r="G367" s="64" t="str">
        <f>+'11+'!Q90</f>
        <v>0850000000</v>
      </c>
      <c r="H367" s="64">
        <f>+'11+'!R90</f>
        <v>0</v>
      </c>
      <c r="I367" s="251">
        <f>+'11+'!O90</f>
        <v>8</v>
      </c>
      <c r="J367" s="251">
        <f>+'11+'!P90</f>
        <v>4</v>
      </c>
      <c r="M367" s="66">
        <f>+'11+'!U90</f>
        <v>1700.499</v>
      </c>
      <c r="N367" s="66">
        <f>+'11+'!V90</f>
        <v>481.15410000000003</v>
      </c>
      <c r="O367" s="246">
        <f t="shared" si="5"/>
        <v>28.294876974346945</v>
      </c>
    </row>
    <row r="368" spans="2:15" ht="12.75" customHeight="1" x14ac:dyDescent="0.2">
      <c r="B368" s="379" t="str">
        <f>+'11+'!B91:M91</f>
        <v>Обеспечение деятельности муниципальных учреждений (оказание услуг) - средства местного бджета</v>
      </c>
      <c r="C368" s="379"/>
      <c r="D368" s="379"/>
      <c r="E368" s="379"/>
      <c r="F368" s="380"/>
      <c r="G368" s="64" t="str">
        <f>+'11+'!Q91</f>
        <v>0850000110</v>
      </c>
      <c r="H368" s="64">
        <f>+'11+'!R91</f>
        <v>0</v>
      </c>
      <c r="I368" s="251">
        <f>+'11+'!O91</f>
        <v>8</v>
      </c>
      <c r="J368" s="251">
        <f>+'11+'!P91</f>
        <v>4</v>
      </c>
      <c r="M368" s="66">
        <f>+'11+'!U91</f>
        <v>1700.499</v>
      </c>
      <c r="N368" s="66">
        <f>+'11+'!V91</f>
        <v>481.15410000000003</v>
      </c>
      <c r="O368" s="246">
        <f t="shared" si="5"/>
        <v>28.294876974346945</v>
      </c>
    </row>
    <row r="369" spans="2:15" ht="12.75" customHeight="1" x14ac:dyDescent="0.2">
      <c r="B369" s="379" t="str">
        <f>+'11+'!B92:M92</f>
        <v>Предоставление субсидий бюджетным, автономным учреждениям и иным некоммерческим организациям</v>
      </c>
      <c r="C369" s="379"/>
      <c r="D369" s="379"/>
      <c r="E369" s="379"/>
      <c r="F369" s="380"/>
      <c r="G369" s="64" t="str">
        <f>+'11+'!Q92</f>
        <v>0850000110</v>
      </c>
      <c r="H369" s="64" t="str">
        <f>+'11+'!R92</f>
        <v>600</v>
      </c>
      <c r="I369" s="251">
        <f>+'11+'!O92</f>
        <v>8</v>
      </c>
      <c r="J369" s="251">
        <f>+'11+'!P92</f>
        <v>4</v>
      </c>
      <c r="M369" s="66">
        <f>+'11+'!U92</f>
        <v>1700.499</v>
      </c>
      <c r="N369" s="66">
        <f>+'11+'!V92</f>
        <v>481.15410000000003</v>
      </c>
      <c r="O369" s="246">
        <f t="shared" si="5"/>
        <v>28.294876974346945</v>
      </c>
    </row>
    <row r="370" spans="2:15" ht="12.75" customHeight="1" x14ac:dyDescent="0.2">
      <c r="B370" s="379" t="str">
        <f>+'11+'!B93:M93</f>
        <v>Субсидии бюджетным учреждениям</v>
      </c>
      <c r="C370" s="379"/>
      <c r="D370" s="379"/>
      <c r="E370" s="379"/>
      <c r="F370" s="380"/>
      <c r="G370" s="64" t="str">
        <f>+'11+'!Q93</f>
        <v>0850000110</v>
      </c>
      <c r="H370" s="64" t="str">
        <f>+'11+'!R93</f>
        <v>610</v>
      </c>
      <c r="I370" s="251">
        <f>+'11+'!O93</f>
        <v>8</v>
      </c>
      <c r="J370" s="251">
        <f>+'11+'!P93</f>
        <v>4</v>
      </c>
      <c r="M370" s="66">
        <f>+'11+'!U93</f>
        <v>1700.499</v>
      </c>
      <c r="N370" s="66">
        <f>+'11+'!V93</f>
        <v>481.15410000000003</v>
      </c>
      <c r="O370" s="246">
        <f t="shared" si="5"/>
        <v>28.294876974346945</v>
      </c>
    </row>
    <row r="371" spans="2:15" ht="12.75" customHeight="1" x14ac:dyDescent="0.2">
      <c r="B371" s="379" t="str">
        <f>+'11+'!B94:M94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71" s="379"/>
      <c r="D371" s="379"/>
      <c r="E371" s="379"/>
      <c r="F371" s="380"/>
      <c r="G371" s="64" t="str">
        <f>+'11+'!Q94</f>
        <v>0850000110</v>
      </c>
      <c r="H371" s="64" t="str">
        <f>+'11+'!R94</f>
        <v>611</v>
      </c>
      <c r="I371" s="251">
        <f>+'11+'!O94</f>
        <v>8</v>
      </c>
      <c r="J371" s="251">
        <f>+'11+'!P94</f>
        <v>4</v>
      </c>
      <c r="M371" s="66">
        <f>+'11+'!U94</f>
        <v>1700.499</v>
      </c>
      <c r="N371" s="66">
        <f>+'11+'!V94</f>
        <v>481.15410000000003</v>
      </c>
      <c r="O371" s="246">
        <f t="shared" si="5"/>
        <v>28.294876974346945</v>
      </c>
    </row>
    <row r="372" spans="2:15" ht="12.75" customHeight="1" x14ac:dyDescent="0.2">
      <c r="B372" s="379" t="str">
        <f>+'11+'!B454:M454</f>
        <v xml:space="preserve">Программа "Создание благоприятных условий для ведения бизнеса" </v>
      </c>
      <c r="C372" s="379"/>
      <c r="D372" s="379"/>
      <c r="E372" s="379"/>
      <c r="F372" s="380"/>
      <c r="G372" s="64" t="str">
        <f>+'11+'!Q454</f>
        <v>0900000000</v>
      </c>
      <c r="H372" s="64">
        <f>+'11+'!R454</f>
        <v>0</v>
      </c>
      <c r="I372" s="251">
        <f>+'11+'!O454</f>
        <v>1</v>
      </c>
      <c r="J372" s="251">
        <f>+'11+'!P454</f>
        <v>13</v>
      </c>
      <c r="K372" s="251" t="str">
        <f>+'11+'!Q454</f>
        <v>0900000000</v>
      </c>
      <c r="L372" s="251">
        <f>+'11+'!R454</f>
        <v>0</v>
      </c>
      <c r="M372" s="66">
        <f>+'11+'!U454</f>
        <v>320</v>
      </c>
      <c r="N372" s="66">
        <f>+'11+'!V454</f>
        <v>0</v>
      </c>
      <c r="O372" s="246">
        <f t="shared" si="5"/>
        <v>0</v>
      </c>
    </row>
    <row r="373" spans="2:15" ht="12.75" customHeight="1" x14ac:dyDescent="0.2">
      <c r="B373" s="379" t="str">
        <f>+'11+'!B455:M455</f>
        <v>Реализация мероприятий направленных на создание условий для развития предпринимательства</v>
      </c>
      <c r="C373" s="379"/>
      <c r="D373" s="379"/>
      <c r="E373" s="379"/>
      <c r="F373" s="380"/>
      <c r="G373" s="64" t="str">
        <f>+'11+'!Q455</f>
        <v>0910000000</v>
      </c>
      <c r="H373" s="64">
        <f>+'11+'!R455</f>
        <v>0</v>
      </c>
      <c r="I373" s="251">
        <f>+'11+'!O455</f>
        <v>1</v>
      </c>
      <c r="J373" s="251">
        <f>+'11+'!P455</f>
        <v>13</v>
      </c>
      <c r="M373" s="66">
        <f>+'11+'!U455</f>
        <v>320</v>
      </c>
      <c r="N373" s="66">
        <f>+'11+'!V455</f>
        <v>0</v>
      </c>
      <c r="O373" s="246">
        <f t="shared" si="5"/>
        <v>0</v>
      </c>
    </row>
    <row r="374" spans="2:15" ht="12.75" customHeight="1" x14ac:dyDescent="0.2">
      <c r="B374" s="379" t="str">
        <f>+'11+'!B456:M456</f>
        <v>Реализация мероприятий направленных на создание условий для развития предпринимательства</v>
      </c>
      <c r="C374" s="379"/>
      <c r="D374" s="379"/>
      <c r="E374" s="379"/>
      <c r="F374" s="380"/>
      <c r="G374" s="64" t="str">
        <f>+'11+'!Q456</f>
        <v>0910104014</v>
      </c>
      <c r="H374" s="64">
        <f>+'11+'!R456</f>
        <v>0</v>
      </c>
      <c r="I374" s="251">
        <f>+'11+'!O456</f>
        <v>1</v>
      </c>
      <c r="J374" s="251">
        <f>+'11+'!P456</f>
        <v>13</v>
      </c>
      <c r="M374" s="66">
        <f>+'11+'!U456</f>
        <v>320</v>
      </c>
      <c r="N374" s="66">
        <f>+'11+'!V456</f>
        <v>0</v>
      </c>
      <c r="O374" s="246">
        <f t="shared" si="5"/>
        <v>0</v>
      </c>
    </row>
    <row r="375" spans="2:15" ht="12.75" customHeight="1" x14ac:dyDescent="0.2">
      <c r="B375" s="379" t="str">
        <f>+'11+'!B457:M457</f>
        <v>Закупка товаров, работ и услуг для обеспечения государственных (муниципальных) нужд</v>
      </c>
      <c r="C375" s="379"/>
      <c r="D375" s="379"/>
      <c r="E375" s="379"/>
      <c r="F375" s="380"/>
      <c r="G375" s="64" t="str">
        <f>+'11+'!Q457</f>
        <v>0910104014</v>
      </c>
      <c r="H375" s="64" t="str">
        <f>+'11+'!R457</f>
        <v>200</v>
      </c>
      <c r="I375" s="251">
        <f>+'11+'!O457</f>
        <v>1</v>
      </c>
      <c r="J375" s="251">
        <f>+'11+'!P457</f>
        <v>13</v>
      </c>
      <c r="M375" s="66">
        <f>+'11+'!U457</f>
        <v>320</v>
      </c>
      <c r="N375" s="66">
        <f>+'11+'!V457</f>
        <v>0</v>
      </c>
      <c r="O375" s="246">
        <f t="shared" si="5"/>
        <v>0</v>
      </c>
    </row>
    <row r="376" spans="2:15" ht="12.75" customHeight="1" x14ac:dyDescent="0.2">
      <c r="B376" s="379" t="str">
        <f>+'11+'!B458:M458</f>
        <v>Иные закупки товаров, работ и услуг для обеспечения государственных (муниципальных) нужд</v>
      </c>
      <c r="C376" s="379"/>
      <c r="D376" s="379"/>
      <c r="E376" s="379"/>
      <c r="F376" s="380"/>
      <c r="G376" s="64" t="str">
        <f>+'11+'!Q458</f>
        <v>0910104014</v>
      </c>
      <c r="H376" s="64" t="str">
        <f>+'11+'!R458</f>
        <v>240</v>
      </c>
      <c r="I376" s="251">
        <f>+'11+'!O458</f>
        <v>1</v>
      </c>
      <c r="J376" s="251">
        <f>+'11+'!P458</f>
        <v>13</v>
      </c>
      <c r="M376" s="66">
        <f>+'11+'!U458</f>
        <v>320</v>
      </c>
      <c r="N376" s="66">
        <f>+'11+'!V458</f>
        <v>0</v>
      </c>
      <c r="O376" s="246">
        <f t="shared" si="5"/>
        <v>0</v>
      </c>
    </row>
    <row r="377" spans="2:15" ht="12.75" customHeight="1" x14ac:dyDescent="0.2">
      <c r="B377" s="379" t="str">
        <f>+'11+'!B459:M459</f>
        <v>Прочая закупка товаров, работ и услуг</v>
      </c>
      <c r="C377" s="379"/>
      <c r="D377" s="379"/>
      <c r="E377" s="379"/>
      <c r="F377" s="380"/>
      <c r="G377" s="64" t="str">
        <f>+'11+'!Q459</f>
        <v>0910104014</v>
      </c>
      <c r="H377" s="64" t="str">
        <f>+'11+'!R459</f>
        <v>244</v>
      </c>
      <c r="I377" s="251">
        <f>+'11+'!O459</f>
        <v>1</v>
      </c>
      <c r="J377" s="251">
        <f>+'11+'!P459</f>
        <v>13</v>
      </c>
      <c r="M377" s="66">
        <f>+'11+'!U459</f>
        <v>320</v>
      </c>
      <c r="N377" s="66">
        <f>+'11+'!V459</f>
        <v>0</v>
      </c>
      <c r="O377" s="246">
        <f t="shared" si="5"/>
        <v>0</v>
      </c>
    </row>
    <row r="378" spans="2:15" ht="12.75" customHeight="1" x14ac:dyDescent="0.2">
      <c r="B378" s="379" t="str">
        <f>+'11+'!B546:M546</f>
        <v>Программа "Развитие земельно-имущественных отношений и градостроительства на территории Овюрского кожууна Республики Тыва на 2016 - 2018 годы"</v>
      </c>
      <c r="C378" s="379"/>
      <c r="D378" s="379"/>
      <c r="E378" s="379"/>
      <c r="F378" s="380"/>
      <c r="G378" s="64" t="str">
        <f>+'11+'!Q546</f>
        <v>1000000000</v>
      </c>
      <c r="H378" s="64">
        <f>+'11+'!R546</f>
        <v>0</v>
      </c>
      <c r="I378" s="251">
        <f>+'11+'!O546</f>
        <v>4</v>
      </c>
      <c r="J378" s="251">
        <f>+'11+'!P546</f>
        <v>12</v>
      </c>
      <c r="M378" s="66">
        <f>+'11+'!U546</f>
        <v>1994</v>
      </c>
      <c r="N378" s="66">
        <f>+'11+'!V546</f>
        <v>0</v>
      </c>
      <c r="O378" s="246">
        <f t="shared" si="5"/>
        <v>0</v>
      </c>
    </row>
    <row r="379" spans="2:15" ht="12.75" customHeight="1" x14ac:dyDescent="0.2">
      <c r="B379" s="379" t="str">
        <f>+'11+'!B547:M547</f>
        <v>Подпрограмма "Развитие землеустройства и градостроительства</v>
      </c>
      <c r="C379" s="379"/>
      <c r="D379" s="379"/>
      <c r="E379" s="379"/>
      <c r="F379" s="380"/>
      <c r="G379" s="64" t="str">
        <f>+'11+'!Q547</f>
        <v>1010000000</v>
      </c>
      <c r="H379" s="64">
        <f>+'11+'!R547</f>
        <v>0</v>
      </c>
      <c r="I379" s="251">
        <f>+'11+'!O547</f>
        <v>4</v>
      </c>
      <c r="J379" s="251">
        <f>+'11+'!P547</f>
        <v>12</v>
      </c>
      <c r="M379" s="66">
        <f>+'11+'!U547</f>
        <v>1994</v>
      </c>
      <c r="N379" s="66">
        <f>+'11+'!V547</f>
        <v>0</v>
      </c>
      <c r="O379" s="246">
        <f t="shared" si="5"/>
        <v>0</v>
      </c>
    </row>
    <row r="380" spans="2:15" ht="12.75" customHeight="1" x14ac:dyDescent="0.2">
      <c r="B380" s="379" t="str">
        <f>+'11+'!B548:M548</f>
        <v>Субсидии на корректировку генеральных планов</v>
      </c>
      <c r="C380" s="379"/>
      <c r="D380" s="379"/>
      <c r="E380" s="379"/>
      <c r="F380" s="380"/>
      <c r="G380" s="64" t="str">
        <f>+'11+'!Q548</f>
        <v>1010170310</v>
      </c>
      <c r="H380" s="64">
        <f>+'11+'!R548</f>
        <v>0</v>
      </c>
      <c r="I380" s="251">
        <f>+'11+'!O548</f>
        <v>4</v>
      </c>
      <c r="J380" s="251">
        <f>+'11+'!P548</f>
        <v>12</v>
      </c>
      <c r="M380" s="66">
        <f>+'11+'!U548</f>
        <v>1794</v>
      </c>
      <c r="N380" s="66">
        <f>+'11+'!V548</f>
        <v>0</v>
      </c>
      <c r="O380" s="246">
        <f t="shared" si="5"/>
        <v>0</v>
      </c>
    </row>
    <row r="381" spans="2:15" ht="12.75" customHeight="1" x14ac:dyDescent="0.2">
      <c r="B381" s="379" t="str">
        <f>+'11+'!B549:M549</f>
        <v>Закупка товаров, работ и услуг для обеспечения государственных (муниципальных) нужд</v>
      </c>
      <c r="C381" s="379"/>
      <c r="D381" s="379"/>
      <c r="E381" s="379"/>
      <c r="F381" s="380"/>
      <c r="G381" s="64" t="str">
        <f>+'11+'!Q549</f>
        <v>1010170310</v>
      </c>
      <c r="H381" s="64" t="str">
        <f>+'11+'!R549</f>
        <v>200</v>
      </c>
      <c r="I381" s="251">
        <f>+'11+'!O549</f>
        <v>4</v>
      </c>
      <c r="J381" s="251">
        <f>+'11+'!P549</f>
        <v>12</v>
      </c>
      <c r="M381" s="66">
        <f>+'11+'!U549</f>
        <v>1794</v>
      </c>
      <c r="N381" s="66">
        <f>+'11+'!V549</f>
        <v>0</v>
      </c>
      <c r="O381" s="246">
        <f t="shared" si="5"/>
        <v>0</v>
      </c>
    </row>
    <row r="382" spans="2:15" ht="12.75" customHeight="1" x14ac:dyDescent="0.2">
      <c r="B382" s="379" t="str">
        <f>+'11+'!B550:M550</f>
        <v>Иные закупки товаров, работ и услуг для обеспечения государственных (муниципальных) нужд</v>
      </c>
      <c r="C382" s="379"/>
      <c r="D382" s="379"/>
      <c r="E382" s="379"/>
      <c r="F382" s="380"/>
      <c r="G382" s="64" t="str">
        <f>+'11+'!Q550</f>
        <v>1010170310</v>
      </c>
      <c r="H382" s="64" t="str">
        <f>+'11+'!R550</f>
        <v>240</v>
      </c>
      <c r="I382" s="251">
        <f>+'11+'!O550</f>
        <v>4</v>
      </c>
      <c r="J382" s="251">
        <f>+'11+'!P550</f>
        <v>12</v>
      </c>
      <c r="M382" s="66">
        <f>+'11+'!U550</f>
        <v>1794</v>
      </c>
      <c r="N382" s="66">
        <f>+'11+'!V550</f>
        <v>0</v>
      </c>
      <c r="O382" s="246">
        <f t="shared" si="5"/>
        <v>0</v>
      </c>
    </row>
    <row r="383" spans="2:15" ht="12.75" customHeight="1" x14ac:dyDescent="0.2">
      <c r="B383" s="379" t="str">
        <f>+'11+'!B551:M551</f>
        <v>Прочая закупка товаров, работ и услуг</v>
      </c>
      <c r="C383" s="379"/>
      <c r="D383" s="379"/>
      <c r="E383" s="379"/>
      <c r="F383" s="380"/>
      <c r="G383" s="64" t="str">
        <f>+'11+'!Q551</f>
        <v>1010170310</v>
      </c>
      <c r="H383" s="64" t="str">
        <f>+'11+'!R551</f>
        <v>244</v>
      </c>
      <c r="I383" s="251">
        <f>+'11+'!O551</f>
        <v>4</v>
      </c>
      <c r="J383" s="251">
        <f>+'11+'!P551</f>
        <v>12</v>
      </c>
      <c r="M383" s="66">
        <f>+'11+'!U551</f>
        <v>1794</v>
      </c>
      <c r="N383" s="66">
        <f>+'11+'!V551</f>
        <v>0</v>
      </c>
      <c r="O383" s="246">
        <f t="shared" si="5"/>
        <v>0</v>
      </c>
    </row>
    <row r="384" spans="2:15" ht="12.75" customHeight="1" x14ac:dyDescent="0.2">
      <c r="B384" s="379" t="str">
        <f>+'11+'!B552:M552</f>
        <v>Мероприятия по подготовке документов территориального планирования</v>
      </c>
      <c r="C384" s="379"/>
      <c r="D384" s="379"/>
      <c r="E384" s="379"/>
      <c r="F384" s="380"/>
      <c r="G384" s="64" t="str">
        <f>+'11+'!Q552</f>
        <v>1010175030</v>
      </c>
      <c r="H384" s="64">
        <f>+'11+'!R552</f>
        <v>0</v>
      </c>
      <c r="I384" s="251">
        <f>+'11+'!O552</f>
        <v>4</v>
      </c>
      <c r="J384" s="251">
        <f>+'11+'!P552</f>
        <v>12</v>
      </c>
      <c r="M384" s="66">
        <f>+'11+'!U552</f>
        <v>200</v>
      </c>
      <c r="N384" s="66">
        <f>+'11+'!V552</f>
        <v>0</v>
      </c>
      <c r="O384" s="246">
        <f t="shared" si="5"/>
        <v>0</v>
      </c>
    </row>
    <row r="385" spans="2:15" ht="12.75" customHeight="1" x14ac:dyDescent="0.2">
      <c r="B385" s="379" t="str">
        <f>+'11+'!B553:M553</f>
        <v>Закупка товаров, работ и услуг для обеспечения государственных (муниципальных) нужд</v>
      </c>
      <c r="C385" s="379"/>
      <c r="D385" s="379"/>
      <c r="E385" s="379"/>
      <c r="F385" s="380"/>
      <c r="G385" s="64" t="str">
        <f>+'11+'!Q553</f>
        <v>1010175030</v>
      </c>
      <c r="H385" s="64" t="str">
        <f>+'11+'!R553</f>
        <v>200</v>
      </c>
      <c r="I385" s="251">
        <f>+'11+'!O553</f>
        <v>4</v>
      </c>
      <c r="J385" s="251">
        <f>+'11+'!P553</f>
        <v>12</v>
      </c>
      <c r="M385" s="66">
        <f>+'11+'!U553</f>
        <v>200</v>
      </c>
      <c r="N385" s="66">
        <f>+'11+'!V553</f>
        <v>0</v>
      </c>
      <c r="O385" s="246">
        <f t="shared" si="5"/>
        <v>0</v>
      </c>
    </row>
    <row r="386" spans="2:15" ht="12.75" customHeight="1" x14ac:dyDescent="0.2">
      <c r="B386" s="379" t="str">
        <f>+'11+'!B554:M554</f>
        <v>Иные закупки товаров, работ и услуг для обеспечения государственных (муниципальных) нужд</v>
      </c>
      <c r="C386" s="379"/>
      <c r="D386" s="379"/>
      <c r="E386" s="379"/>
      <c r="F386" s="380"/>
      <c r="G386" s="64" t="str">
        <f>+'11+'!Q554</f>
        <v>1010175030</v>
      </c>
      <c r="H386" s="64" t="str">
        <f>+'11+'!R554</f>
        <v>240</v>
      </c>
      <c r="I386" s="251">
        <f>+'11+'!O554</f>
        <v>4</v>
      </c>
      <c r="J386" s="251">
        <f>+'11+'!P554</f>
        <v>12</v>
      </c>
      <c r="M386" s="66">
        <f>+'11+'!U554</f>
        <v>200</v>
      </c>
      <c r="N386" s="66">
        <f>+'11+'!V554</f>
        <v>0</v>
      </c>
      <c r="O386" s="246">
        <f t="shared" si="5"/>
        <v>0</v>
      </c>
    </row>
    <row r="387" spans="2:15" ht="12.75" customHeight="1" x14ac:dyDescent="0.2">
      <c r="B387" s="379" t="str">
        <f>+'11+'!B555:M555</f>
        <v>Прочая закупка товаров, работ и услуг</v>
      </c>
      <c r="C387" s="379"/>
      <c r="D387" s="379"/>
      <c r="E387" s="379"/>
      <c r="F387" s="380"/>
      <c r="G387" s="64" t="str">
        <f>+'11+'!Q555</f>
        <v>1010175030</v>
      </c>
      <c r="H387" s="64" t="str">
        <f>+'11+'!R555</f>
        <v>244</v>
      </c>
      <c r="I387" s="251">
        <f>+'11+'!O555</f>
        <v>4</v>
      </c>
      <c r="J387" s="251">
        <f>+'11+'!P555</f>
        <v>12</v>
      </c>
      <c r="M387" s="66">
        <f>+'11+'!U555</f>
        <v>200</v>
      </c>
      <c r="N387" s="66">
        <f>+'11+'!V555</f>
        <v>0</v>
      </c>
      <c r="O387" s="246">
        <f t="shared" si="5"/>
        <v>0</v>
      </c>
    </row>
    <row r="388" spans="2:15" ht="12.75" customHeight="1" x14ac:dyDescent="0.2">
      <c r="B388" s="379" t="str">
        <f>+'11+'!B414:M414</f>
        <v>Программа "Развитие муниципальной службы муниципального района "Овюрский кожуун"Республики Тыва на 2018-2020 гг"</v>
      </c>
      <c r="C388" s="379"/>
      <c r="D388" s="379"/>
      <c r="E388" s="379"/>
      <c r="F388" s="380"/>
      <c r="G388" s="64" t="str">
        <f>+'11+'!Q414</f>
        <v>1100000000</v>
      </c>
      <c r="H388" s="64">
        <f>+'11+'!R414</f>
        <v>0</v>
      </c>
      <c r="I388" s="251">
        <f>+'11+'!O414</f>
        <v>1</v>
      </c>
      <c r="J388" s="251">
        <f>+'11+'!P414</f>
        <v>4</v>
      </c>
      <c r="M388" s="66">
        <f>+'11+'!U414</f>
        <v>50</v>
      </c>
      <c r="N388" s="66">
        <f>+'11+'!V414</f>
        <v>4.5</v>
      </c>
      <c r="O388" s="246">
        <f t="shared" si="5"/>
        <v>9</v>
      </c>
    </row>
    <row r="389" spans="2:15" ht="12.75" customHeight="1" x14ac:dyDescent="0.2">
      <c r="B389" s="379" t="str">
        <f>+'11+'!B415:M415</f>
        <v>Иные закупки товаров, работ и услуг для государственных (муниципальных) нужд</v>
      </c>
      <c r="C389" s="379"/>
      <c r="D389" s="379"/>
      <c r="E389" s="379"/>
      <c r="F389" s="380"/>
      <c r="G389" s="64" t="str">
        <f>+'11+'!Q415</f>
        <v>1100200020</v>
      </c>
      <c r="H389" s="64">
        <f>+'11+'!R415</f>
        <v>0</v>
      </c>
      <c r="I389" s="251">
        <f>+'11+'!O415</f>
        <v>1</v>
      </c>
      <c r="J389" s="251">
        <f>+'11+'!P415</f>
        <v>4</v>
      </c>
      <c r="M389" s="66">
        <f>+'11+'!U415</f>
        <v>50</v>
      </c>
      <c r="N389" s="66">
        <f>+'11+'!V415</f>
        <v>4.5</v>
      </c>
      <c r="O389" s="246">
        <f t="shared" si="5"/>
        <v>9</v>
      </c>
    </row>
    <row r="390" spans="2:15" ht="12.75" customHeight="1" x14ac:dyDescent="0.2">
      <c r="B390" s="379" t="str">
        <f>+'11+'!B416:M416</f>
        <v>Закупка товаров, работ и услуг для обеспечения государственных (муниципальных) нужд</v>
      </c>
      <c r="C390" s="379"/>
      <c r="D390" s="379"/>
      <c r="E390" s="379"/>
      <c r="F390" s="380"/>
      <c r="G390" s="64" t="str">
        <f>+'11+'!Q416</f>
        <v>1100200020</v>
      </c>
      <c r="H390" s="64" t="str">
        <f>+'11+'!R416</f>
        <v>200</v>
      </c>
      <c r="I390" s="251">
        <f>+'11+'!O416</f>
        <v>1</v>
      </c>
      <c r="J390" s="251">
        <f>+'11+'!P416</f>
        <v>4</v>
      </c>
      <c r="M390" s="66">
        <f>+'11+'!U416</f>
        <v>50</v>
      </c>
      <c r="N390" s="66">
        <f>+'11+'!V416</f>
        <v>4.5</v>
      </c>
      <c r="O390" s="246">
        <f t="shared" si="5"/>
        <v>9</v>
      </c>
    </row>
    <row r="391" spans="2:15" ht="12.75" customHeight="1" x14ac:dyDescent="0.2">
      <c r="B391" s="379" t="str">
        <f>+'11+'!B417:M417</f>
        <v>Иные закупки товаров, работ и услуг для обеспечения государственных (муниципальных) нужд</v>
      </c>
      <c r="C391" s="379"/>
      <c r="D391" s="379"/>
      <c r="E391" s="379"/>
      <c r="F391" s="380"/>
      <c r="G391" s="64" t="str">
        <f>+'11+'!Q417</f>
        <v>1100200020</v>
      </c>
      <c r="H391" s="64" t="str">
        <f>+'11+'!R417</f>
        <v>240</v>
      </c>
      <c r="I391" s="251">
        <f>+'11+'!O417</f>
        <v>1</v>
      </c>
      <c r="J391" s="251">
        <f>+'11+'!P417</f>
        <v>4</v>
      </c>
      <c r="M391" s="66">
        <f>+'11+'!U417</f>
        <v>50</v>
      </c>
      <c r="N391" s="66">
        <f>+'11+'!V417</f>
        <v>4.5</v>
      </c>
      <c r="O391" s="246">
        <f t="shared" si="5"/>
        <v>9</v>
      </c>
    </row>
    <row r="392" spans="2:15" ht="12.75" customHeight="1" x14ac:dyDescent="0.2">
      <c r="B392" s="379" t="str">
        <f>+'11+'!B418:M418</f>
        <v>Прочая закупка товаров, работ и услуг</v>
      </c>
      <c r="C392" s="379"/>
      <c r="D392" s="379"/>
      <c r="E392" s="379"/>
      <c r="F392" s="380"/>
      <c r="G392" s="64" t="str">
        <f>+'11+'!Q418</f>
        <v>1100200020</v>
      </c>
      <c r="H392" s="64" t="str">
        <f>+'11+'!R418</f>
        <v>244</v>
      </c>
      <c r="I392" s="251">
        <f>+'11+'!O418</f>
        <v>1</v>
      </c>
      <c r="J392" s="251">
        <f>+'11+'!P418</f>
        <v>4</v>
      </c>
      <c r="M392" s="66">
        <f>+'11+'!U418</f>
        <v>50</v>
      </c>
      <c r="N392" s="66">
        <f>+'11+'!V418</f>
        <v>4.5</v>
      </c>
      <c r="O392" s="246">
        <f t="shared" si="5"/>
        <v>9</v>
      </c>
    </row>
    <row r="393" spans="2:15" ht="12.75" customHeight="1" x14ac:dyDescent="0.2">
      <c r="B393" s="379" t="str">
        <f>+'11+'!B460:M460</f>
        <v>Муниципальная программа "Профилактика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 на 2020-2022 годы"</v>
      </c>
      <c r="C393" s="379"/>
      <c r="D393" s="379"/>
      <c r="E393" s="379"/>
      <c r="F393" s="380"/>
      <c r="G393" s="64" t="str">
        <f>+'11+'!Q460</f>
        <v>1200000000</v>
      </c>
      <c r="H393" s="64">
        <f>+'11+'!R460</f>
        <v>0</v>
      </c>
      <c r="I393" s="251">
        <f>+'11+'!O460</f>
        <v>1</v>
      </c>
      <c r="J393" s="251">
        <f>+'11+'!P460</f>
        <v>13</v>
      </c>
      <c r="M393" s="66">
        <f>+'11+'!U460</f>
        <v>25</v>
      </c>
      <c r="N393" s="66">
        <f>+'11+'!V460</f>
        <v>0</v>
      </c>
      <c r="O393" s="246">
        <f t="shared" si="5"/>
        <v>0</v>
      </c>
    </row>
    <row r="394" spans="2:15" ht="12.75" customHeight="1" x14ac:dyDescent="0.2">
      <c r="B394" s="379" t="str">
        <f>+'11+'!B461:M461</f>
        <v>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</v>
      </c>
      <c r="C394" s="379"/>
      <c r="D394" s="379"/>
      <c r="E394" s="379"/>
      <c r="F394" s="380"/>
      <c r="G394" s="64" t="str">
        <f>+'11+'!Q461</f>
        <v>1200003150</v>
      </c>
      <c r="H394" s="64">
        <f>+'11+'!R461</f>
        <v>0</v>
      </c>
      <c r="I394" s="251">
        <f>+'11+'!O461</f>
        <v>1</v>
      </c>
      <c r="J394" s="251">
        <f>+'11+'!P461</f>
        <v>13</v>
      </c>
      <c r="M394" s="66">
        <f>+'11+'!U461</f>
        <v>25</v>
      </c>
      <c r="N394" s="66">
        <f>+'11+'!V461</f>
        <v>0</v>
      </c>
      <c r="O394" s="246">
        <f t="shared" si="5"/>
        <v>0</v>
      </c>
    </row>
    <row r="395" spans="2:15" ht="12.75" customHeight="1" x14ac:dyDescent="0.2">
      <c r="B395" s="379" t="str">
        <f>+'11+'!B462:M462</f>
        <v>Закупка товаров, работ и услуг для обеспечения государственных (муниципальных) нужд</v>
      </c>
      <c r="C395" s="379"/>
      <c r="D395" s="379"/>
      <c r="E395" s="379"/>
      <c r="F395" s="380"/>
      <c r="G395" s="64" t="str">
        <f>+'11+'!Q462</f>
        <v>1200003150</v>
      </c>
      <c r="H395" s="64" t="str">
        <f>+'11+'!R462</f>
        <v>200</v>
      </c>
      <c r="I395" s="251">
        <f>+'11+'!O462</f>
        <v>1</v>
      </c>
      <c r="J395" s="251">
        <f>+'11+'!P462</f>
        <v>13</v>
      </c>
      <c r="M395" s="66">
        <f>+'11+'!U462</f>
        <v>25</v>
      </c>
      <c r="N395" s="66">
        <f>+'11+'!V462</f>
        <v>0</v>
      </c>
      <c r="O395" s="246">
        <f t="shared" si="5"/>
        <v>0</v>
      </c>
    </row>
    <row r="396" spans="2:15" ht="12.75" customHeight="1" x14ac:dyDescent="0.2">
      <c r="B396" s="379" t="str">
        <f>+'11+'!B463:M463</f>
        <v>Иные закупки товаров, работ и услуг для обеспечения государственных (муниципальных) нужд</v>
      </c>
      <c r="C396" s="379"/>
      <c r="D396" s="379"/>
      <c r="E396" s="379"/>
      <c r="F396" s="380"/>
      <c r="G396" s="64" t="str">
        <f>+'11+'!Q463</f>
        <v>1200003150</v>
      </c>
      <c r="H396" s="64" t="str">
        <f>+'11+'!R463</f>
        <v>240</v>
      </c>
      <c r="I396" s="251">
        <f>+'11+'!O463</f>
        <v>1</v>
      </c>
      <c r="J396" s="251">
        <f>+'11+'!P463</f>
        <v>13</v>
      </c>
      <c r="M396" s="66">
        <f>+'11+'!U463</f>
        <v>25</v>
      </c>
      <c r="N396" s="66">
        <f>+'11+'!V463</f>
        <v>0</v>
      </c>
      <c r="O396" s="246">
        <f t="shared" si="5"/>
        <v>0</v>
      </c>
    </row>
    <row r="397" spans="2:15" ht="12.75" customHeight="1" x14ac:dyDescent="0.2">
      <c r="B397" s="379" t="str">
        <f>+'11+'!B464:M464</f>
        <v>Прочая закупка товаров, работ и услуг</v>
      </c>
      <c r="C397" s="379"/>
      <c r="D397" s="379"/>
      <c r="E397" s="379"/>
      <c r="F397" s="380"/>
      <c r="G397" s="64" t="str">
        <f>+'11+'!Q464</f>
        <v>1200003150</v>
      </c>
      <c r="H397" s="64" t="str">
        <f>+'11+'!R464</f>
        <v>244</v>
      </c>
      <c r="I397" s="251">
        <f>+'11+'!O464</f>
        <v>1</v>
      </c>
      <c r="J397" s="251">
        <f>+'11+'!P464</f>
        <v>13</v>
      </c>
      <c r="M397" s="66">
        <f>+'11+'!U464</f>
        <v>25</v>
      </c>
      <c r="N397" s="66">
        <f>+'11+'!V464</f>
        <v>0</v>
      </c>
      <c r="O397" s="246">
        <f t="shared" si="5"/>
        <v>0</v>
      </c>
    </row>
    <row r="398" spans="2:15" ht="12.75" customHeight="1" x14ac:dyDescent="0.2">
      <c r="B398" s="379" t="str">
        <f>+'11+'!B465:M465</f>
        <v>Муниципальная программа " Совершенствование и развитие гражданской обороны, защиты населения и территорий от чрезвычайных ситуаций природного и техногенного характера на территории муниципального района "Овюрский кожуун" РТ на 2020-2022 г"</v>
      </c>
      <c r="C398" s="379"/>
      <c r="D398" s="379"/>
      <c r="E398" s="379"/>
      <c r="F398" s="380"/>
      <c r="G398" s="64" t="str">
        <f>+'11+'!Q465</f>
        <v>1400000000</v>
      </c>
      <c r="H398" s="64">
        <f>+'11+'!R465</f>
        <v>0</v>
      </c>
      <c r="I398" s="251">
        <f>+'11+'!O465</f>
        <v>1</v>
      </c>
      <c r="J398" s="251">
        <f>+'11+'!P465</f>
        <v>13</v>
      </c>
      <c r="M398" s="66">
        <f>+'11+'!U465</f>
        <v>105</v>
      </c>
      <c r="N398" s="66">
        <f>+'11+'!V465</f>
        <v>0</v>
      </c>
      <c r="O398" s="246">
        <f t="shared" si="5"/>
        <v>0</v>
      </c>
    </row>
    <row r="399" spans="2:15" ht="12.75" customHeight="1" x14ac:dyDescent="0.2">
      <c r="B399" s="379" t="str">
        <f>+'11+'!B466:M466</f>
        <v>Основное направление "Обеспечение безопасности населения и территорий муниципального района "Овюрский кожуун"РТ"</v>
      </c>
      <c r="C399" s="379"/>
      <c r="D399" s="379"/>
      <c r="E399" s="379"/>
      <c r="F399" s="380"/>
      <c r="G399" s="64" t="str">
        <f>+'11+'!Q466</f>
        <v>1400004000</v>
      </c>
      <c r="H399" s="64">
        <f>+'11+'!R466</f>
        <v>0</v>
      </c>
      <c r="I399" s="251">
        <f>+'11+'!O466</f>
        <v>1</v>
      </c>
      <c r="J399" s="251">
        <f>+'11+'!P466</f>
        <v>13</v>
      </c>
      <c r="M399" s="66">
        <f>+'11+'!U466</f>
        <v>105</v>
      </c>
      <c r="N399" s="66">
        <f>+'11+'!V466</f>
        <v>0</v>
      </c>
      <c r="O399" s="246">
        <f t="shared" si="5"/>
        <v>0</v>
      </c>
    </row>
    <row r="400" spans="2:15" ht="12.75" customHeight="1" x14ac:dyDescent="0.2">
      <c r="B400" s="379" t="str">
        <f>+'11+'!B467:M467</f>
        <v>Закупка товаров, работ и услуг для обеспечения государственных (муниципальных) нужд</v>
      </c>
      <c r="C400" s="379"/>
      <c r="D400" s="379"/>
      <c r="E400" s="379"/>
      <c r="F400" s="380"/>
      <c r="G400" s="64" t="str">
        <f>+'11+'!Q467</f>
        <v>1400004000</v>
      </c>
      <c r="H400" s="64" t="str">
        <f>+'11+'!R467</f>
        <v>200</v>
      </c>
      <c r="I400" s="251">
        <f>+'11+'!O467</f>
        <v>1</v>
      </c>
      <c r="J400" s="251">
        <f>+'11+'!P467</f>
        <v>13</v>
      </c>
      <c r="M400" s="66">
        <f>+'11+'!U467</f>
        <v>105</v>
      </c>
      <c r="N400" s="66">
        <f>+'11+'!V467</f>
        <v>0</v>
      </c>
      <c r="O400" s="246">
        <f t="shared" si="5"/>
        <v>0</v>
      </c>
    </row>
    <row r="401" spans="2:15" ht="12.75" customHeight="1" x14ac:dyDescent="0.2">
      <c r="B401" s="379" t="str">
        <f>+'11+'!B468:M468</f>
        <v>Иные закупки товаров, работ и услуг для обеспечения государственных (муниципальных) нужд</v>
      </c>
      <c r="C401" s="379"/>
      <c r="D401" s="379"/>
      <c r="E401" s="379"/>
      <c r="F401" s="380"/>
      <c r="G401" s="64" t="str">
        <f>+'11+'!Q468</f>
        <v>1400004000</v>
      </c>
      <c r="H401" s="64" t="str">
        <f>+'11+'!R468</f>
        <v>240</v>
      </c>
      <c r="I401" s="251">
        <f>+'11+'!O468</f>
        <v>1</v>
      </c>
      <c r="J401" s="251">
        <f>+'11+'!P468</f>
        <v>13</v>
      </c>
      <c r="M401" s="66">
        <f>+'11+'!U468</f>
        <v>105</v>
      </c>
      <c r="N401" s="66">
        <f>+'11+'!V468</f>
        <v>0</v>
      </c>
      <c r="O401" s="246">
        <f t="shared" si="5"/>
        <v>0</v>
      </c>
    </row>
    <row r="402" spans="2:15" ht="12.75" customHeight="1" x14ac:dyDescent="0.2">
      <c r="B402" s="379" t="str">
        <f>+'11+'!B469:M469</f>
        <v>Прочая закупка товаров, работ и услуг</v>
      </c>
      <c r="C402" s="379"/>
      <c r="D402" s="379"/>
      <c r="E402" s="379"/>
      <c r="F402" s="380"/>
      <c r="G402" s="64" t="str">
        <f>+'11+'!Q469</f>
        <v>1400004000</v>
      </c>
      <c r="H402" s="64" t="str">
        <f>+'11+'!R469</f>
        <v>244</v>
      </c>
      <c r="I402" s="251">
        <f>+'11+'!O469</f>
        <v>1</v>
      </c>
      <c r="J402" s="251">
        <f>+'11+'!P469</f>
        <v>13</v>
      </c>
      <c r="M402" s="66">
        <f>+'11+'!U469</f>
        <v>105</v>
      </c>
      <c r="N402" s="66">
        <f>+'11+'!V469</f>
        <v>0</v>
      </c>
      <c r="O402" s="246">
        <f t="shared" si="5"/>
        <v>0</v>
      </c>
    </row>
    <row r="403" spans="2:15" ht="12.75" customHeight="1" x14ac:dyDescent="0.2">
      <c r="B403" s="379" t="str">
        <f>+'11+'!B592:M592</f>
        <v>Муниципальная программа "Профилактика безнадзорности и правонарушений несовершеннолетних в Овюрском кожууне на 2021-2023 годы"</v>
      </c>
      <c r="C403" s="379"/>
      <c r="D403" s="379"/>
      <c r="E403" s="379"/>
      <c r="F403" s="380"/>
      <c r="G403" s="64" t="str">
        <f>+'11+'!Q592</f>
        <v>1500000000</v>
      </c>
      <c r="H403" s="64">
        <f>+'11+'!R592</f>
        <v>0</v>
      </c>
      <c r="I403" s="251">
        <f>+'11+'!O592</f>
        <v>7</v>
      </c>
      <c r="J403" s="251">
        <f>+'11+'!P592</f>
        <v>9</v>
      </c>
      <c r="M403" s="66">
        <f>+'11+'!U592</f>
        <v>45</v>
      </c>
      <c r="N403" s="66">
        <f>+'11+'!V592</f>
        <v>0</v>
      </c>
      <c r="O403" s="246">
        <f t="shared" si="5"/>
        <v>0</v>
      </c>
    </row>
    <row r="404" spans="2:15" ht="12.75" customHeight="1" x14ac:dyDescent="0.2">
      <c r="B404" s="379" t="str">
        <f>+'11+'!B593:M593</f>
        <v>Принятие мер по совершенствованию нормативно- правового регулирования в сфере профилактики безнадзорности и правонарушений несовершеннолетних</v>
      </c>
      <c r="C404" s="379"/>
      <c r="D404" s="379"/>
      <c r="E404" s="379"/>
      <c r="F404" s="380"/>
      <c r="G404" s="64" t="str">
        <f>+'11+'!Q593</f>
        <v>1500103010</v>
      </c>
      <c r="H404" s="64">
        <f>+'11+'!R593</f>
        <v>0</v>
      </c>
      <c r="I404" s="251">
        <f>+'11+'!O593</f>
        <v>7</v>
      </c>
      <c r="J404" s="251">
        <f>+'11+'!P593</f>
        <v>9</v>
      </c>
      <c r="M404" s="66">
        <f>+'11+'!U593</f>
        <v>45</v>
      </c>
      <c r="N404" s="66">
        <f>+'11+'!V593</f>
        <v>0</v>
      </c>
      <c r="O404" s="246">
        <f t="shared" si="5"/>
        <v>0</v>
      </c>
    </row>
    <row r="405" spans="2:15" ht="12.75" customHeight="1" x14ac:dyDescent="0.2">
      <c r="B405" s="379" t="str">
        <f>+'11+'!B594:M594</f>
        <v>Закупка товаров, работ и услуг для обеспечения государственных (муниципальных) нужд</v>
      </c>
      <c r="C405" s="379"/>
      <c r="D405" s="379"/>
      <c r="E405" s="379"/>
      <c r="F405" s="380"/>
      <c r="G405" s="64" t="str">
        <f>+'11+'!Q594</f>
        <v>1500103010</v>
      </c>
      <c r="H405" s="64" t="str">
        <f>+'11+'!R594</f>
        <v>200</v>
      </c>
      <c r="I405" s="251">
        <f>+'11+'!O594</f>
        <v>7</v>
      </c>
      <c r="J405" s="251">
        <f>+'11+'!P594</f>
        <v>9</v>
      </c>
      <c r="M405" s="66">
        <f>+'11+'!U594</f>
        <v>45</v>
      </c>
      <c r="N405" s="66">
        <f>+'11+'!V594</f>
        <v>0</v>
      </c>
      <c r="O405" s="246">
        <f t="shared" ref="O405:O412" si="6">N405/M405*100</f>
        <v>0</v>
      </c>
    </row>
    <row r="406" spans="2:15" ht="12.75" customHeight="1" x14ac:dyDescent="0.2">
      <c r="B406" s="379" t="str">
        <f>+'11+'!B595:M595</f>
        <v>Иные закупки товаров, работ и услуг для обеспечения государственных (муниципальных) нужд</v>
      </c>
      <c r="C406" s="379"/>
      <c r="D406" s="379"/>
      <c r="E406" s="379"/>
      <c r="F406" s="380"/>
      <c r="G406" s="64" t="str">
        <f>+'11+'!Q595</f>
        <v>1500103010</v>
      </c>
      <c r="H406" s="64" t="str">
        <f>+'11+'!R595</f>
        <v>240</v>
      </c>
      <c r="I406" s="251">
        <f>+'11+'!O595</f>
        <v>7</v>
      </c>
      <c r="J406" s="251">
        <f>+'11+'!P595</f>
        <v>9</v>
      </c>
      <c r="M406" s="66">
        <f>+'11+'!U595</f>
        <v>45</v>
      </c>
      <c r="N406" s="66">
        <f>+'11+'!V595</f>
        <v>0</v>
      </c>
      <c r="O406" s="246">
        <f t="shared" si="6"/>
        <v>0</v>
      </c>
    </row>
    <row r="407" spans="2:15" ht="12.75" customHeight="1" x14ac:dyDescent="0.2">
      <c r="B407" s="379" t="str">
        <f>+'11+'!B596:M596</f>
        <v>Прочая закупка товаров, работ и услуг</v>
      </c>
      <c r="C407" s="379"/>
      <c r="D407" s="379"/>
      <c r="E407" s="379"/>
      <c r="F407" s="380"/>
      <c r="G407" s="64" t="str">
        <f>+'11+'!Q596</f>
        <v>1500103010</v>
      </c>
      <c r="H407" s="64" t="str">
        <f>+'11+'!R596</f>
        <v>244</v>
      </c>
      <c r="I407" s="251">
        <f>+'11+'!O596</f>
        <v>7</v>
      </c>
      <c r="J407" s="251">
        <f>+'11+'!P596</f>
        <v>9</v>
      </c>
      <c r="M407" s="66">
        <f>+'11+'!U596</f>
        <v>45</v>
      </c>
      <c r="N407" s="66">
        <f>+'11+'!V596</f>
        <v>0</v>
      </c>
      <c r="O407" s="246">
        <f t="shared" si="6"/>
        <v>0</v>
      </c>
    </row>
    <row r="408" spans="2:15" ht="12.75" customHeight="1" x14ac:dyDescent="0.2">
      <c r="B408" s="379" t="str">
        <f>+'11+'!B597:M597</f>
        <v>Муниципальная программа "Реализация государственной национальной политики РФ в Овюрском кожууте Республики Тыва  на 2021-2023 годы"</v>
      </c>
      <c r="C408" s="379"/>
      <c r="D408" s="379"/>
      <c r="E408" s="379"/>
      <c r="F408" s="380"/>
      <c r="G408" s="64" t="str">
        <f>+'11+'!Q597</f>
        <v>1600000000</v>
      </c>
      <c r="H408" s="64">
        <f>+'11+'!R597</f>
        <v>0</v>
      </c>
      <c r="I408" s="251">
        <f>+'11+'!O597</f>
        <v>7</v>
      </c>
      <c r="J408" s="251">
        <f>+'11+'!P597</f>
        <v>9</v>
      </c>
      <c r="M408" s="66">
        <f>+'11+'!U597</f>
        <v>50</v>
      </c>
      <c r="N408" s="66">
        <f>+'11+'!V597</f>
        <v>0</v>
      </c>
      <c r="O408" s="246">
        <f t="shared" si="6"/>
        <v>0</v>
      </c>
    </row>
    <row r="409" spans="2:15" ht="12.75" customHeight="1" x14ac:dyDescent="0.2">
      <c r="B409" s="379" t="str">
        <f>+'11+'!B598:M598</f>
        <v>Организация мероприятий в сфере государственной национальной политики</v>
      </c>
      <c r="C409" s="379"/>
      <c r="D409" s="379"/>
      <c r="E409" s="379"/>
      <c r="F409" s="380"/>
      <c r="G409" s="64" t="str">
        <f>+'11+'!Q598</f>
        <v>1600002000</v>
      </c>
      <c r="H409" s="64">
        <f>+'11+'!R598</f>
        <v>0</v>
      </c>
      <c r="I409" s="251">
        <f>+'11+'!O598</f>
        <v>7</v>
      </c>
      <c r="J409" s="251">
        <f>+'11+'!P598</f>
        <v>9</v>
      </c>
      <c r="M409" s="66">
        <f>+'11+'!U598</f>
        <v>50</v>
      </c>
      <c r="N409" s="66">
        <f>+'11+'!V598</f>
        <v>0</v>
      </c>
      <c r="O409" s="246">
        <f t="shared" si="6"/>
        <v>0</v>
      </c>
    </row>
    <row r="410" spans="2:15" ht="12.75" customHeight="1" x14ac:dyDescent="0.2">
      <c r="B410" s="379" t="str">
        <f>+'11+'!B599:M599</f>
        <v>Закупка товаров, работ и услуг для обеспечения государственных (муниципальных) нужд</v>
      </c>
      <c r="C410" s="379"/>
      <c r="D410" s="379"/>
      <c r="E410" s="379"/>
      <c r="F410" s="380"/>
      <c r="G410" s="64" t="str">
        <f>+'11+'!Q599</f>
        <v>1600002000</v>
      </c>
      <c r="H410" s="64" t="str">
        <f>+'11+'!R599</f>
        <v>200</v>
      </c>
      <c r="I410" s="251">
        <f>+'11+'!O599</f>
        <v>7</v>
      </c>
      <c r="J410" s="251">
        <f>+'11+'!P599</f>
        <v>9</v>
      </c>
      <c r="M410" s="66">
        <f>+'11+'!U599</f>
        <v>50</v>
      </c>
      <c r="N410" s="66">
        <f>+'11+'!V599</f>
        <v>0</v>
      </c>
      <c r="O410" s="246">
        <f t="shared" si="6"/>
        <v>0</v>
      </c>
    </row>
    <row r="411" spans="2:15" ht="12.75" customHeight="1" x14ac:dyDescent="0.2">
      <c r="B411" s="379" t="str">
        <f>+'11+'!B600:M600</f>
        <v>Иные закупки товаров, работ и услуг для обеспечения государственных (муниципальных) нужд</v>
      </c>
      <c r="C411" s="379"/>
      <c r="D411" s="379"/>
      <c r="E411" s="379"/>
      <c r="F411" s="380"/>
      <c r="G411" s="64" t="str">
        <f>+'11+'!Q600</f>
        <v>1600002000</v>
      </c>
      <c r="H411" s="64" t="str">
        <f>+'11+'!R600</f>
        <v>240</v>
      </c>
      <c r="I411" s="251">
        <f>+'11+'!O600</f>
        <v>7</v>
      </c>
      <c r="J411" s="251">
        <f>+'11+'!P600</f>
        <v>9</v>
      </c>
      <c r="M411" s="66">
        <f>+'11+'!U600</f>
        <v>50</v>
      </c>
      <c r="N411" s="66">
        <f>+'11+'!V600</f>
        <v>0</v>
      </c>
      <c r="O411" s="246">
        <f t="shared" si="6"/>
        <v>0</v>
      </c>
    </row>
    <row r="412" spans="2:15" ht="12.75" customHeight="1" x14ac:dyDescent="0.2">
      <c r="B412" s="379" t="str">
        <f>+'11+'!B601:M601</f>
        <v>Прочая закупка товаров, работ и услуг</v>
      </c>
      <c r="C412" s="379"/>
      <c r="D412" s="379"/>
      <c r="E412" s="379"/>
      <c r="F412" s="380"/>
      <c r="G412" s="64" t="str">
        <f>+'11+'!Q601</f>
        <v>1600002000</v>
      </c>
      <c r="H412" s="64" t="str">
        <f>+'11+'!R601</f>
        <v>244</v>
      </c>
      <c r="I412" s="251">
        <f>+'11+'!O601</f>
        <v>7</v>
      </c>
      <c r="J412" s="251">
        <f>+'11+'!P601</f>
        <v>9</v>
      </c>
      <c r="M412" s="66">
        <f>+'11+'!U601</f>
        <v>50</v>
      </c>
      <c r="N412" s="66">
        <f>+'11+'!V601</f>
        <v>0</v>
      </c>
      <c r="O412" s="246">
        <f t="shared" si="6"/>
        <v>0</v>
      </c>
    </row>
  </sheetData>
  <mergeCells count="652">
    <mergeCell ref="B264:F264"/>
    <mergeCell ref="K264:L264"/>
    <mergeCell ref="B265:F265"/>
    <mergeCell ref="K265:L265"/>
    <mergeCell ref="B266:F266"/>
    <mergeCell ref="K266:L266"/>
    <mergeCell ref="B270:F270"/>
    <mergeCell ref="K270:L270"/>
    <mergeCell ref="B271:F271"/>
    <mergeCell ref="K271:L271"/>
    <mergeCell ref="B267:F267"/>
    <mergeCell ref="K267:L267"/>
    <mergeCell ref="B268:F268"/>
    <mergeCell ref="K268:L268"/>
    <mergeCell ref="B269:F269"/>
    <mergeCell ref="K269:L269"/>
    <mergeCell ref="B259:F259"/>
    <mergeCell ref="K259:L259"/>
    <mergeCell ref="B260:F260"/>
    <mergeCell ref="K260:L260"/>
    <mergeCell ref="B261:F261"/>
    <mergeCell ref="K261:L261"/>
    <mergeCell ref="B262:F262"/>
    <mergeCell ref="K262:L262"/>
    <mergeCell ref="B263:F263"/>
    <mergeCell ref="K263:L263"/>
    <mergeCell ref="B254:F254"/>
    <mergeCell ref="K254:L254"/>
    <mergeCell ref="B255:F255"/>
    <mergeCell ref="K255:L255"/>
    <mergeCell ref="B256:F256"/>
    <mergeCell ref="K256:L256"/>
    <mergeCell ref="B257:F257"/>
    <mergeCell ref="K257:L257"/>
    <mergeCell ref="B258:F258"/>
    <mergeCell ref="K258:L258"/>
    <mergeCell ref="B251:F251"/>
    <mergeCell ref="K251:L251"/>
    <mergeCell ref="B249:F249"/>
    <mergeCell ref="K249:L249"/>
    <mergeCell ref="B250:F250"/>
    <mergeCell ref="K250:L250"/>
    <mergeCell ref="B252:F252"/>
    <mergeCell ref="K252:L252"/>
    <mergeCell ref="B253:F253"/>
    <mergeCell ref="K253:L253"/>
    <mergeCell ref="B244:F244"/>
    <mergeCell ref="K244:L244"/>
    <mergeCell ref="B241:F241"/>
    <mergeCell ref="K241:L241"/>
    <mergeCell ref="B242:F242"/>
    <mergeCell ref="K242:L242"/>
    <mergeCell ref="B247:F247"/>
    <mergeCell ref="K247:L247"/>
    <mergeCell ref="B248:F248"/>
    <mergeCell ref="K248:L248"/>
    <mergeCell ref="B245:F245"/>
    <mergeCell ref="K245:L245"/>
    <mergeCell ref="B246:F246"/>
    <mergeCell ref="K246:L246"/>
    <mergeCell ref="B239:F239"/>
    <mergeCell ref="K239:L239"/>
    <mergeCell ref="B240:F240"/>
    <mergeCell ref="K240:L240"/>
    <mergeCell ref="B237:F237"/>
    <mergeCell ref="K237:L237"/>
    <mergeCell ref="B238:F238"/>
    <mergeCell ref="K238:L238"/>
    <mergeCell ref="B243:F243"/>
    <mergeCell ref="K243:L243"/>
    <mergeCell ref="B232:F232"/>
    <mergeCell ref="K232:L232"/>
    <mergeCell ref="B229:F229"/>
    <mergeCell ref="K229:L229"/>
    <mergeCell ref="B230:F230"/>
    <mergeCell ref="K230:L230"/>
    <mergeCell ref="B235:F235"/>
    <mergeCell ref="K235:L235"/>
    <mergeCell ref="B236:F236"/>
    <mergeCell ref="K236:L236"/>
    <mergeCell ref="B233:F233"/>
    <mergeCell ref="K233:L233"/>
    <mergeCell ref="B234:F234"/>
    <mergeCell ref="K234:L234"/>
    <mergeCell ref="B227:F227"/>
    <mergeCell ref="K227:L227"/>
    <mergeCell ref="B228:F228"/>
    <mergeCell ref="K228:L228"/>
    <mergeCell ref="B225:F225"/>
    <mergeCell ref="K225:L225"/>
    <mergeCell ref="B226:F226"/>
    <mergeCell ref="K226:L226"/>
    <mergeCell ref="B231:F231"/>
    <mergeCell ref="K231:L231"/>
    <mergeCell ref="B220:F220"/>
    <mergeCell ref="K220:L220"/>
    <mergeCell ref="B217:F217"/>
    <mergeCell ref="K217:L217"/>
    <mergeCell ref="B218:F218"/>
    <mergeCell ref="K218:L218"/>
    <mergeCell ref="B223:F223"/>
    <mergeCell ref="K223:L223"/>
    <mergeCell ref="B224:F224"/>
    <mergeCell ref="K224:L224"/>
    <mergeCell ref="B221:F221"/>
    <mergeCell ref="K221:L221"/>
    <mergeCell ref="B222:F222"/>
    <mergeCell ref="K222:L222"/>
    <mergeCell ref="B215:F215"/>
    <mergeCell ref="K215:L215"/>
    <mergeCell ref="B216:F216"/>
    <mergeCell ref="K216:L216"/>
    <mergeCell ref="B213:F213"/>
    <mergeCell ref="K213:L213"/>
    <mergeCell ref="B214:F214"/>
    <mergeCell ref="K214:L214"/>
    <mergeCell ref="B219:F219"/>
    <mergeCell ref="K219:L219"/>
    <mergeCell ref="B208:F208"/>
    <mergeCell ref="K208:L208"/>
    <mergeCell ref="B205:F205"/>
    <mergeCell ref="K205:L205"/>
    <mergeCell ref="B206:F206"/>
    <mergeCell ref="K206:L206"/>
    <mergeCell ref="B211:F211"/>
    <mergeCell ref="K211:L211"/>
    <mergeCell ref="B212:F212"/>
    <mergeCell ref="K212:L212"/>
    <mergeCell ref="B209:F209"/>
    <mergeCell ref="K209:L209"/>
    <mergeCell ref="B210:F210"/>
    <mergeCell ref="K210:L210"/>
    <mergeCell ref="B203:F203"/>
    <mergeCell ref="K203:L203"/>
    <mergeCell ref="B204:F204"/>
    <mergeCell ref="K204:L204"/>
    <mergeCell ref="B201:F201"/>
    <mergeCell ref="K201:L201"/>
    <mergeCell ref="B202:F202"/>
    <mergeCell ref="K202:L202"/>
    <mergeCell ref="B207:F207"/>
    <mergeCell ref="K207:L207"/>
    <mergeCell ref="B196:F196"/>
    <mergeCell ref="K196:L196"/>
    <mergeCell ref="B193:F193"/>
    <mergeCell ref="K193:L193"/>
    <mergeCell ref="B194:F194"/>
    <mergeCell ref="K194:L194"/>
    <mergeCell ref="B199:F199"/>
    <mergeCell ref="K199:L199"/>
    <mergeCell ref="B200:F200"/>
    <mergeCell ref="K200:L200"/>
    <mergeCell ref="B197:F197"/>
    <mergeCell ref="K197:L197"/>
    <mergeCell ref="B198:F198"/>
    <mergeCell ref="K198:L198"/>
    <mergeCell ref="B191:F191"/>
    <mergeCell ref="K191:L191"/>
    <mergeCell ref="B192:F192"/>
    <mergeCell ref="K192:L192"/>
    <mergeCell ref="B189:F189"/>
    <mergeCell ref="K189:L189"/>
    <mergeCell ref="B190:F190"/>
    <mergeCell ref="K190:L190"/>
    <mergeCell ref="B195:F195"/>
    <mergeCell ref="K195:L195"/>
    <mergeCell ref="B184:F184"/>
    <mergeCell ref="K184:L184"/>
    <mergeCell ref="B181:F181"/>
    <mergeCell ref="K181:L181"/>
    <mergeCell ref="B182:F182"/>
    <mergeCell ref="K182:L182"/>
    <mergeCell ref="B187:F187"/>
    <mergeCell ref="K187:L187"/>
    <mergeCell ref="B188:F188"/>
    <mergeCell ref="K188:L188"/>
    <mergeCell ref="B185:F185"/>
    <mergeCell ref="K185:L185"/>
    <mergeCell ref="B186:F186"/>
    <mergeCell ref="K186:L186"/>
    <mergeCell ref="B179:F179"/>
    <mergeCell ref="K179:L179"/>
    <mergeCell ref="B180:F180"/>
    <mergeCell ref="K180:L180"/>
    <mergeCell ref="B177:F177"/>
    <mergeCell ref="K177:L177"/>
    <mergeCell ref="B178:F178"/>
    <mergeCell ref="K178:L178"/>
    <mergeCell ref="B183:F183"/>
    <mergeCell ref="K183:L183"/>
    <mergeCell ref="B172:F172"/>
    <mergeCell ref="K172:L172"/>
    <mergeCell ref="B169:F169"/>
    <mergeCell ref="K169:L169"/>
    <mergeCell ref="B170:F170"/>
    <mergeCell ref="K170:L170"/>
    <mergeCell ref="B175:F175"/>
    <mergeCell ref="K175:L175"/>
    <mergeCell ref="B176:F176"/>
    <mergeCell ref="K176:L176"/>
    <mergeCell ref="B173:F173"/>
    <mergeCell ref="K173:L173"/>
    <mergeCell ref="B174:F174"/>
    <mergeCell ref="K174:L174"/>
    <mergeCell ref="B167:F167"/>
    <mergeCell ref="K167:L167"/>
    <mergeCell ref="B168:F168"/>
    <mergeCell ref="K168:L168"/>
    <mergeCell ref="B165:F165"/>
    <mergeCell ref="K165:L165"/>
    <mergeCell ref="B166:F166"/>
    <mergeCell ref="K166:L166"/>
    <mergeCell ref="B171:F171"/>
    <mergeCell ref="K171:L171"/>
    <mergeCell ref="B160:F160"/>
    <mergeCell ref="K160:L160"/>
    <mergeCell ref="B157:F157"/>
    <mergeCell ref="K157:L157"/>
    <mergeCell ref="B158:F158"/>
    <mergeCell ref="K158:L158"/>
    <mergeCell ref="B163:F163"/>
    <mergeCell ref="K163:L163"/>
    <mergeCell ref="B164:F164"/>
    <mergeCell ref="K164:L164"/>
    <mergeCell ref="B161:F161"/>
    <mergeCell ref="K161:L161"/>
    <mergeCell ref="B162:F162"/>
    <mergeCell ref="K162:L162"/>
    <mergeCell ref="B155:F155"/>
    <mergeCell ref="K155:L155"/>
    <mergeCell ref="B156:F156"/>
    <mergeCell ref="K156:L156"/>
    <mergeCell ref="B153:F153"/>
    <mergeCell ref="K153:L153"/>
    <mergeCell ref="B154:F154"/>
    <mergeCell ref="K154:L154"/>
    <mergeCell ref="B159:F159"/>
    <mergeCell ref="K159:L159"/>
    <mergeCell ref="B148:F148"/>
    <mergeCell ref="K148:L148"/>
    <mergeCell ref="B145:F145"/>
    <mergeCell ref="K145:L145"/>
    <mergeCell ref="B146:F146"/>
    <mergeCell ref="K146:L146"/>
    <mergeCell ref="B151:F151"/>
    <mergeCell ref="K151:L151"/>
    <mergeCell ref="B152:F152"/>
    <mergeCell ref="K152:L152"/>
    <mergeCell ref="B149:F149"/>
    <mergeCell ref="K149:L149"/>
    <mergeCell ref="B150:F150"/>
    <mergeCell ref="K150:L150"/>
    <mergeCell ref="B143:F143"/>
    <mergeCell ref="K143:L143"/>
    <mergeCell ref="B144:F144"/>
    <mergeCell ref="K144:L144"/>
    <mergeCell ref="B141:F141"/>
    <mergeCell ref="K141:L141"/>
    <mergeCell ref="B142:F142"/>
    <mergeCell ref="K142:L142"/>
    <mergeCell ref="B147:F147"/>
    <mergeCell ref="K147:L147"/>
    <mergeCell ref="B136:F136"/>
    <mergeCell ref="K136:L136"/>
    <mergeCell ref="B133:F133"/>
    <mergeCell ref="K133:L133"/>
    <mergeCell ref="B134:F134"/>
    <mergeCell ref="K134:L134"/>
    <mergeCell ref="B139:F139"/>
    <mergeCell ref="K139:L139"/>
    <mergeCell ref="B140:F140"/>
    <mergeCell ref="K140:L140"/>
    <mergeCell ref="B137:F137"/>
    <mergeCell ref="K137:L137"/>
    <mergeCell ref="B138:F138"/>
    <mergeCell ref="K138:L138"/>
    <mergeCell ref="B131:F131"/>
    <mergeCell ref="K131:L131"/>
    <mergeCell ref="B132:F132"/>
    <mergeCell ref="K132:L132"/>
    <mergeCell ref="B129:F129"/>
    <mergeCell ref="K129:L129"/>
    <mergeCell ref="B130:F130"/>
    <mergeCell ref="K130:L130"/>
    <mergeCell ref="B135:F135"/>
    <mergeCell ref="K135:L135"/>
    <mergeCell ref="B124:F124"/>
    <mergeCell ref="K124:L124"/>
    <mergeCell ref="B121:F121"/>
    <mergeCell ref="K121:L121"/>
    <mergeCell ref="B122:F122"/>
    <mergeCell ref="K122:L122"/>
    <mergeCell ref="B127:F127"/>
    <mergeCell ref="K127:L127"/>
    <mergeCell ref="B128:F128"/>
    <mergeCell ref="K128:L128"/>
    <mergeCell ref="B125:F125"/>
    <mergeCell ref="K125:L125"/>
    <mergeCell ref="B126:F126"/>
    <mergeCell ref="K126:L126"/>
    <mergeCell ref="B119:F119"/>
    <mergeCell ref="K119:L119"/>
    <mergeCell ref="B120:F120"/>
    <mergeCell ref="K120:L120"/>
    <mergeCell ref="B117:F117"/>
    <mergeCell ref="K117:L117"/>
    <mergeCell ref="B118:F118"/>
    <mergeCell ref="K118:L118"/>
    <mergeCell ref="B123:F123"/>
    <mergeCell ref="K123:L123"/>
    <mergeCell ref="B112:F112"/>
    <mergeCell ref="K112:L112"/>
    <mergeCell ref="B109:F109"/>
    <mergeCell ref="K109:L109"/>
    <mergeCell ref="B110:F110"/>
    <mergeCell ref="K110:L110"/>
    <mergeCell ref="B115:F115"/>
    <mergeCell ref="K115:L115"/>
    <mergeCell ref="B116:F116"/>
    <mergeCell ref="K116:L116"/>
    <mergeCell ref="B113:F113"/>
    <mergeCell ref="K113:L113"/>
    <mergeCell ref="B114:F114"/>
    <mergeCell ref="K114:L114"/>
    <mergeCell ref="B107:F107"/>
    <mergeCell ref="K107:L107"/>
    <mergeCell ref="B108:F108"/>
    <mergeCell ref="K108:L108"/>
    <mergeCell ref="B105:F105"/>
    <mergeCell ref="K105:L105"/>
    <mergeCell ref="B106:F106"/>
    <mergeCell ref="K106:L106"/>
    <mergeCell ref="B111:F111"/>
    <mergeCell ref="K111:L111"/>
    <mergeCell ref="B100:F100"/>
    <mergeCell ref="K100:L100"/>
    <mergeCell ref="B97:F97"/>
    <mergeCell ref="K97:L97"/>
    <mergeCell ref="B98:F98"/>
    <mergeCell ref="K98:L98"/>
    <mergeCell ref="B103:F103"/>
    <mergeCell ref="K103:L103"/>
    <mergeCell ref="B104:F104"/>
    <mergeCell ref="K104:L104"/>
    <mergeCell ref="B101:F101"/>
    <mergeCell ref="K101:L101"/>
    <mergeCell ref="B102:F102"/>
    <mergeCell ref="K102:L102"/>
    <mergeCell ref="B95:F95"/>
    <mergeCell ref="K95:L95"/>
    <mergeCell ref="B96:F96"/>
    <mergeCell ref="K96:L96"/>
    <mergeCell ref="B93:F93"/>
    <mergeCell ref="K93:L93"/>
    <mergeCell ref="B94:F94"/>
    <mergeCell ref="K94:L94"/>
    <mergeCell ref="B99:F99"/>
    <mergeCell ref="K99:L99"/>
    <mergeCell ref="B88:F88"/>
    <mergeCell ref="K88:L88"/>
    <mergeCell ref="B85:F85"/>
    <mergeCell ref="K85:L85"/>
    <mergeCell ref="B86:F86"/>
    <mergeCell ref="K86:L86"/>
    <mergeCell ref="B91:F91"/>
    <mergeCell ref="K91:L91"/>
    <mergeCell ref="B92:F92"/>
    <mergeCell ref="K92:L92"/>
    <mergeCell ref="B89:F89"/>
    <mergeCell ref="K89:L89"/>
    <mergeCell ref="B90:F90"/>
    <mergeCell ref="K90:L90"/>
    <mergeCell ref="B83:F83"/>
    <mergeCell ref="K83:L83"/>
    <mergeCell ref="B84:F84"/>
    <mergeCell ref="K84:L84"/>
    <mergeCell ref="B81:F81"/>
    <mergeCell ref="K81:L81"/>
    <mergeCell ref="B82:F82"/>
    <mergeCell ref="K82:L82"/>
    <mergeCell ref="B87:F87"/>
    <mergeCell ref="K87:L87"/>
    <mergeCell ref="B76:F76"/>
    <mergeCell ref="K76:L76"/>
    <mergeCell ref="B73:F73"/>
    <mergeCell ref="K73:L73"/>
    <mergeCell ref="B74:F74"/>
    <mergeCell ref="K74:L74"/>
    <mergeCell ref="B79:F79"/>
    <mergeCell ref="K79:L79"/>
    <mergeCell ref="B80:F80"/>
    <mergeCell ref="K80:L80"/>
    <mergeCell ref="B77:F77"/>
    <mergeCell ref="K77:L77"/>
    <mergeCell ref="B78:F78"/>
    <mergeCell ref="K78:L78"/>
    <mergeCell ref="B71:F71"/>
    <mergeCell ref="K71:L71"/>
    <mergeCell ref="B72:F72"/>
    <mergeCell ref="K72:L72"/>
    <mergeCell ref="B69:F69"/>
    <mergeCell ref="K69:L69"/>
    <mergeCell ref="B70:F70"/>
    <mergeCell ref="K70:L70"/>
    <mergeCell ref="B75:F75"/>
    <mergeCell ref="K75:L75"/>
    <mergeCell ref="B64:F64"/>
    <mergeCell ref="K64:L64"/>
    <mergeCell ref="B61:F61"/>
    <mergeCell ref="K61:L61"/>
    <mergeCell ref="B62:F62"/>
    <mergeCell ref="K62:L62"/>
    <mergeCell ref="B67:F67"/>
    <mergeCell ref="K67:L67"/>
    <mergeCell ref="B68:F68"/>
    <mergeCell ref="K68:L68"/>
    <mergeCell ref="B65:F65"/>
    <mergeCell ref="K65:L65"/>
    <mergeCell ref="B66:F66"/>
    <mergeCell ref="K66:L66"/>
    <mergeCell ref="B59:F59"/>
    <mergeCell ref="K59:L59"/>
    <mergeCell ref="B60:F60"/>
    <mergeCell ref="K60:L60"/>
    <mergeCell ref="B57:F57"/>
    <mergeCell ref="K57:L57"/>
    <mergeCell ref="B58:F58"/>
    <mergeCell ref="K58:L58"/>
    <mergeCell ref="B63:F63"/>
    <mergeCell ref="K63:L63"/>
    <mergeCell ref="B52:F52"/>
    <mergeCell ref="K52:L52"/>
    <mergeCell ref="B49:F49"/>
    <mergeCell ref="K49:L49"/>
    <mergeCell ref="B50:F50"/>
    <mergeCell ref="K50:L50"/>
    <mergeCell ref="B55:F55"/>
    <mergeCell ref="K55:L55"/>
    <mergeCell ref="B56:F56"/>
    <mergeCell ref="K56:L56"/>
    <mergeCell ref="B53:F53"/>
    <mergeCell ref="K53:L53"/>
    <mergeCell ref="B54:F54"/>
    <mergeCell ref="K54:L54"/>
    <mergeCell ref="B47:F47"/>
    <mergeCell ref="K47:L47"/>
    <mergeCell ref="B48:F48"/>
    <mergeCell ref="K48:L48"/>
    <mergeCell ref="B45:F45"/>
    <mergeCell ref="K45:L45"/>
    <mergeCell ref="B46:F46"/>
    <mergeCell ref="K46:L46"/>
    <mergeCell ref="B51:F51"/>
    <mergeCell ref="K51:L51"/>
    <mergeCell ref="B40:F40"/>
    <mergeCell ref="K40:L40"/>
    <mergeCell ref="B37:F37"/>
    <mergeCell ref="K37:L37"/>
    <mergeCell ref="B38:F38"/>
    <mergeCell ref="K38:L38"/>
    <mergeCell ref="B43:F43"/>
    <mergeCell ref="K43:L43"/>
    <mergeCell ref="B44:F44"/>
    <mergeCell ref="K44:L44"/>
    <mergeCell ref="B41:F41"/>
    <mergeCell ref="K41:L41"/>
    <mergeCell ref="B42:F42"/>
    <mergeCell ref="K42:L42"/>
    <mergeCell ref="B35:F35"/>
    <mergeCell ref="K35:L35"/>
    <mergeCell ref="B36:F36"/>
    <mergeCell ref="K36:L36"/>
    <mergeCell ref="B33:F33"/>
    <mergeCell ref="K33:L33"/>
    <mergeCell ref="B34:F34"/>
    <mergeCell ref="K34:L34"/>
    <mergeCell ref="B39:F39"/>
    <mergeCell ref="K39:L39"/>
    <mergeCell ref="B28:F28"/>
    <mergeCell ref="K28:L28"/>
    <mergeCell ref="B25:F25"/>
    <mergeCell ref="K25:L25"/>
    <mergeCell ref="B26:F26"/>
    <mergeCell ref="K26:L26"/>
    <mergeCell ref="B31:F31"/>
    <mergeCell ref="K31:L31"/>
    <mergeCell ref="B32:F32"/>
    <mergeCell ref="K32:L32"/>
    <mergeCell ref="B29:F29"/>
    <mergeCell ref="K29:L29"/>
    <mergeCell ref="B30:F30"/>
    <mergeCell ref="K30:L30"/>
    <mergeCell ref="B23:F23"/>
    <mergeCell ref="K23:L23"/>
    <mergeCell ref="B24:F24"/>
    <mergeCell ref="K24:L24"/>
    <mergeCell ref="B21:F21"/>
    <mergeCell ref="K21:L21"/>
    <mergeCell ref="B22:F22"/>
    <mergeCell ref="K22:L22"/>
    <mergeCell ref="B27:F27"/>
    <mergeCell ref="K27:L27"/>
    <mergeCell ref="B272:F272"/>
    <mergeCell ref="B273:F273"/>
    <mergeCell ref="B274:F274"/>
    <mergeCell ref="B275:F275"/>
    <mergeCell ref="B276:F276"/>
    <mergeCell ref="B277:F277"/>
    <mergeCell ref="B278:F278"/>
    <mergeCell ref="B279:F279"/>
    <mergeCell ref="B280:F280"/>
    <mergeCell ref="B281:F281"/>
    <mergeCell ref="B282:F282"/>
    <mergeCell ref="B283:F283"/>
    <mergeCell ref="B284:F284"/>
    <mergeCell ref="B285:F285"/>
    <mergeCell ref="B286:F286"/>
    <mergeCell ref="B287:F287"/>
    <mergeCell ref="B288:F288"/>
    <mergeCell ref="B289:F289"/>
    <mergeCell ref="B290:F290"/>
    <mergeCell ref="B291:F291"/>
    <mergeCell ref="B292:F292"/>
    <mergeCell ref="B293:F293"/>
    <mergeCell ref="B294:F294"/>
    <mergeCell ref="B295:F295"/>
    <mergeCell ref="B296:F296"/>
    <mergeCell ref="B297:F297"/>
    <mergeCell ref="B298:F298"/>
    <mergeCell ref="B299:F299"/>
    <mergeCell ref="B300:F300"/>
    <mergeCell ref="B301:F301"/>
    <mergeCell ref="B302:F302"/>
    <mergeCell ref="B303:F303"/>
    <mergeCell ref="B304:F304"/>
    <mergeCell ref="B305:F305"/>
    <mergeCell ref="B306:F306"/>
    <mergeCell ref="B307:F307"/>
    <mergeCell ref="B308:F308"/>
    <mergeCell ref="B309:F309"/>
    <mergeCell ref="B310:F310"/>
    <mergeCell ref="B311:F311"/>
    <mergeCell ref="B312:F312"/>
    <mergeCell ref="B313:F313"/>
    <mergeCell ref="B314:F314"/>
    <mergeCell ref="B315:F315"/>
    <mergeCell ref="B316:F316"/>
    <mergeCell ref="B317:F317"/>
    <mergeCell ref="B318:F318"/>
    <mergeCell ref="B319:F319"/>
    <mergeCell ref="B320:F320"/>
    <mergeCell ref="B321:F321"/>
    <mergeCell ref="B322:F322"/>
    <mergeCell ref="B323:F323"/>
    <mergeCell ref="B324:F324"/>
    <mergeCell ref="B325:F325"/>
    <mergeCell ref="B326:F326"/>
    <mergeCell ref="B327:F327"/>
    <mergeCell ref="B328:F328"/>
    <mergeCell ref="B329:F329"/>
    <mergeCell ref="B330:F330"/>
    <mergeCell ref="B331:F331"/>
    <mergeCell ref="B332:F332"/>
    <mergeCell ref="B333:F333"/>
    <mergeCell ref="B334:F334"/>
    <mergeCell ref="B335:F335"/>
    <mergeCell ref="B336:F336"/>
    <mergeCell ref="B337:F337"/>
    <mergeCell ref="B338:F338"/>
    <mergeCell ref="B339:F339"/>
    <mergeCell ref="B340:F340"/>
    <mergeCell ref="B341:F341"/>
    <mergeCell ref="B342:F342"/>
    <mergeCell ref="B343:F343"/>
    <mergeCell ref="B344:F344"/>
    <mergeCell ref="B345:F345"/>
    <mergeCell ref="B346:F346"/>
    <mergeCell ref="B347:F347"/>
    <mergeCell ref="B348:F348"/>
    <mergeCell ref="B349:F349"/>
    <mergeCell ref="B350:F350"/>
    <mergeCell ref="B351:F351"/>
    <mergeCell ref="B352:F352"/>
    <mergeCell ref="B353:F353"/>
    <mergeCell ref="B354:F354"/>
    <mergeCell ref="B355:F355"/>
    <mergeCell ref="B356:F356"/>
    <mergeCell ref="B357:F357"/>
    <mergeCell ref="B358:F358"/>
    <mergeCell ref="B359:F359"/>
    <mergeCell ref="B360:F360"/>
    <mergeCell ref="B361:F361"/>
    <mergeCell ref="B362:F362"/>
    <mergeCell ref="B363:F363"/>
    <mergeCell ref="B364:F364"/>
    <mergeCell ref="B365:F365"/>
    <mergeCell ref="B366:F366"/>
    <mergeCell ref="B367:F367"/>
    <mergeCell ref="B368:F368"/>
    <mergeCell ref="B369:F369"/>
    <mergeCell ref="B370:F370"/>
    <mergeCell ref="B371:F371"/>
    <mergeCell ref="B372:F372"/>
    <mergeCell ref="B373:F373"/>
    <mergeCell ref="B374:F374"/>
    <mergeCell ref="B375:F375"/>
    <mergeCell ref="B376:F376"/>
    <mergeCell ref="B377:F377"/>
    <mergeCell ref="B378:F378"/>
    <mergeCell ref="B379:F379"/>
    <mergeCell ref="B380:F380"/>
    <mergeCell ref="B381:F381"/>
    <mergeCell ref="B382:F382"/>
    <mergeCell ref="B383:F383"/>
    <mergeCell ref="B384:F384"/>
    <mergeCell ref="B385:F385"/>
    <mergeCell ref="B386:F386"/>
    <mergeCell ref="B387:F387"/>
    <mergeCell ref="B388:F388"/>
    <mergeCell ref="B389:F389"/>
    <mergeCell ref="B390:F390"/>
    <mergeCell ref="B391:F391"/>
    <mergeCell ref="B392:F392"/>
    <mergeCell ref="B393:F393"/>
    <mergeCell ref="B394:F394"/>
    <mergeCell ref="B395:F395"/>
    <mergeCell ref="B396:F396"/>
    <mergeCell ref="B397:F397"/>
    <mergeCell ref="B407:F407"/>
    <mergeCell ref="B408:F408"/>
    <mergeCell ref="B409:F409"/>
    <mergeCell ref="B410:F410"/>
    <mergeCell ref="B411:F411"/>
    <mergeCell ref="B412:F412"/>
    <mergeCell ref="B398:F398"/>
    <mergeCell ref="B399:F399"/>
    <mergeCell ref="B400:F400"/>
    <mergeCell ref="B401:F401"/>
    <mergeCell ref="B402:F402"/>
    <mergeCell ref="B403:F403"/>
    <mergeCell ref="B404:F404"/>
    <mergeCell ref="B405:F405"/>
    <mergeCell ref="B406:F406"/>
    <mergeCell ref="M1:O1"/>
    <mergeCell ref="G2:O2"/>
    <mergeCell ref="F3:O3"/>
    <mergeCell ref="F4:O4"/>
    <mergeCell ref="F5:O5"/>
    <mergeCell ref="A8:O8"/>
    <mergeCell ref="A9:O9"/>
    <mergeCell ref="A10:O10"/>
    <mergeCell ref="A11:O11"/>
  </mergeCells>
  <pageMargins left="0.39370078740157499" right="0.39370078740157499" top="0.999999984981507" bottom="0.999999984981507" header="0.499999992490753" footer="0.499999992490753"/>
  <pageSetup paperSize="9" scale="92" fitToHeight="0" orientation="portrait" r:id="rId1"/>
  <headerFooter alignWithMargins="0">
    <oddHeader>&amp;CСтраница &amp;P из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22"/>
  <sheetViews>
    <sheetView view="pageBreakPreview" workbookViewId="0">
      <selection activeCell="J17" sqref="J17"/>
    </sheetView>
  </sheetViews>
  <sheetFormatPr defaultRowHeight="15.75" x14ac:dyDescent="0.25"/>
  <cols>
    <col min="1" max="1" width="6.85546875" style="28" customWidth="1"/>
    <col min="2" max="2" width="34.140625" style="28" customWidth="1"/>
    <col min="3" max="5" width="14.85546875" style="28" customWidth="1"/>
    <col min="6" max="256" width="9.140625" style="28"/>
    <col min="257" max="257" width="6.85546875" style="28" customWidth="1"/>
    <col min="258" max="258" width="34.140625" style="28" customWidth="1"/>
    <col min="259" max="261" width="14.85546875" style="28" customWidth="1"/>
    <col min="262" max="512" width="9.140625" style="28"/>
    <col min="513" max="513" width="6.85546875" style="28" customWidth="1"/>
    <col min="514" max="514" width="34.140625" style="28" customWidth="1"/>
    <col min="515" max="517" width="14.85546875" style="28" customWidth="1"/>
    <col min="518" max="768" width="9.140625" style="28"/>
    <col min="769" max="769" width="6.85546875" style="28" customWidth="1"/>
    <col min="770" max="770" width="34.140625" style="28" customWidth="1"/>
    <col min="771" max="773" width="14.85546875" style="28" customWidth="1"/>
    <col min="774" max="1024" width="9.140625" style="28"/>
    <col min="1025" max="1025" width="6.85546875" style="28" customWidth="1"/>
    <col min="1026" max="1026" width="34.140625" style="28" customWidth="1"/>
    <col min="1027" max="1029" width="14.85546875" style="28" customWidth="1"/>
    <col min="1030" max="1280" width="9.140625" style="28"/>
    <col min="1281" max="1281" width="6.85546875" style="28" customWidth="1"/>
    <col min="1282" max="1282" width="34.140625" style="28" customWidth="1"/>
    <col min="1283" max="1285" width="14.85546875" style="28" customWidth="1"/>
    <col min="1286" max="1536" width="9.140625" style="28"/>
    <col min="1537" max="1537" width="6.85546875" style="28" customWidth="1"/>
    <col min="1538" max="1538" width="34.140625" style="28" customWidth="1"/>
    <col min="1539" max="1541" width="14.85546875" style="28" customWidth="1"/>
    <col min="1542" max="1792" width="9.140625" style="28"/>
    <col min="1793" max="1793" width="6.85546875" style="28" customWidth="1"/>
    <col min="1794" max="1794" width="34.140625" style="28" customWidth="1"/>
    <col min="1795" max="1797" width="14.85546875" style="28" customWidth="1"/>
    <col min="1798" max="2048" width="9.140625" style="28"/>
    <col min="2049" max="2049" width="6.85546875" style="28" customWidth="1"/>
    <col min="2050" max="2050" width="34.140625" style="28" customWidth="1"/>
    <col min="2051" max="2053" width="14.85546875" style="28" customWidth="1"/>
    <col min="2054" max="2304" width="9.140625" style="28"/>
    <col min="2305" max="2305" width="6.85546875" style="28" customWidth="1"/>
    <col min="2306" max="2306" width="34.140625" style="28" customWidth="1"/>
    <col min="2307" max="2309" width="14.85546875" style="28" customWidth="1"/>
    <col min="2310" max="2560" width="9.140625" style="28"/>
    <col min="2561" max="2561" width="6.85546875" style="28" customWidth="1"/>
    <col min="2562" max="2562" width="34.140625" style="28" customWidth="1"/>
    <col min="2563" max="2565" width="14.85546875" style="28" customWidth="1"/>
    <col min="2566" max="2816" width="9.140625" style="28"/>
    <col min="2817" max="2817" width="6.85546875" style="28" customWidth="1"/>
    <col min="2818" max="2818" width="34.140625" style="28" customWidth="1"/>
    <col min="2819" max="2821" width="14.85546875" style="28" customWidth="1"/>
    <col min="2822" max="3072" width="9.140625" style="28"/>
    <col min="3073" max="3073" width="6.85546875" style="28" customWidth="1"/>
    <col min="3074" max="3074" width="34.140625" style="28" customWidth="1"/>
    <col min="3075" max="3077" width="14.85546875" style="28" customWidth="1"/>
    <col min="3078" max="3328" width="9.140625" style="28"/>
    <col min="3329" max="3329" width="6.85546875" style="28" customWidth="1"/>
    <col min="3330" max="3330" width="34.140625" style="28" customWidth="1"/>
    <col min="3331" max="3333" width="14.85546875" style="28" customWidth="1"/>
    <col min="3334" max="3584" width="9.140625" style="28"/>
    <col min="3585" max="3585" width="6.85546875" style="28" customWidth="1"/>
    <col min="3586" max="3586" width="34.140625" style="28" customWidth="1"/>
    <col min="3587" max="3589" width="14.85546875" style="28" customWidth="1"/>
    <col min="3590" max="3840" width="9.140625" style="28"/>
    <col min="3841" max="3841" width="6.85546875" style="28" customWidth="1"/>
    <col min="3842" max="3842" width="34.140625" style="28" customWidth="1"/>
    <col min="3843" max="3845" width="14.85546875" style="28" customWidth="1"/>
    <col min="3846" max="4096" width="9.140625" style="28"/>
    <col min="4097" max="4097" width="6.85546875" style="28" customWidth="1"/>
    <col min="4098" max="4098" width="34.140625" style="28" customWidth="1"/>
    <col min="4099" max="4101" width="14.85546875" style="28" customWidth="1"/>
    <col min="4102" max="4352" width="9.140625" style="28"/>
    <col min="4353" max="4353" width="6.85546875" style="28" customWidth="1"/>
    <col min="4354" max="4354" width="34.140625" style="28" customWidth="1"/>
    <col min="4355" max="4357" width="14.85546875" style="28" customWidth="1"/>
    <col min="4358" max="4608" width="9.140625" style="28"/>
    <col min="4609" max="4609" width="6.85546875" style="28" customWidth="1"/>
    <col min="4610" max="4610" width="34.140625" style="28" customWidth="1"/>
    <col min="4611" max="4613" width="14.85546875" style="28" customWidth="1"/>
    <col min="4614" max="4864" width="9.140625" style="28"/>
    <col min="4865" max="4865" width="6.85546875" style="28" customWidth="1"/>
    <col min="4866" max="4866" width="34.140625" style="28" customWidth="1"/>
    <col min="4867" max="4869" width="14.85546875" style="28" customWidth="1"/>
    <col min="4870" max="5120" width="9.140625" style="28"/>
    <col min="5121" max="5121" width="6.85546875" style="28" customWidth="1"/>
    <col min="5122" max="5122" width="34.140625" style="28" customWidth="1"/>
    <col min="5123" max="5125" width="14.85546875" style="28" customWidth="1"/>
    <col min="5126" max="5376" width="9.140625" style="28"/>
    <col min="5377" max="5377" width="6.85546875" style="28" customWidth="1"/>
    <col min="5378" max="5378" width="34.140625" style="28" customWidth="1"/>
    <col min="5379" max="5381" width="14.85546875" style="28" customWidth="1"/>
    <col min="5382" max="5632" width="9.140625" style="28"/>
    <col min="5633" max="5633" width="6.85546875" style="28" customWidth="1"/>
    <col min="5634" max="5634" width="34.140625" style="28" customWidth="1"/>
    <col min="5635" max="5637" width="14.85546875" style="28" customWidth="1"/>
    <col min="5638" max="5888" width="9.140625" style="28"/>
    <col min="5889" max="5889" width="6.85546875" style="28" customWidth="1"/>
    <col min="5890" max="5890" width="34.140625" style="28" customWidth="1"/>
    <col min="5891" max="5893" width="14.85546875" style="28" customWidth="1"/>
    <col min="5894" max="6144" width="9.140625" style="28"/>
    <col min="6145" max="6145" width="6.85546875" style="28" customWidth="1"/>
    <col min="6146" max="6146" width="34.140625" style="28" customWidth="1"/>
    <col min="6147" max="6149" width="14.85546875" style="28" customWidth="1"/>
    <col min="6150" max="6400" width="9.140625" style="28"/>
    <col min="6401" max="6401" width="6.85546875" style="28" customWidth="1"/>
    <col min="6402" max="6402" width="34.140625" style="28" customWidth="1"/>
    <col min="6403" max="6405" width="14.85546875" style="28" customWidth="1"/>
    <col min="6406" max="6656" width="9.140625" style="28"/>
    <col min="6657" max="6657" width="6.85546875" style="28" customWidth="1"/>
    <col min="6658" max="6658" width="34.140625" style="28" customWidth="1"/>
    <col min="6659" max="6661" width="14.85546875" style="28" customWidth="1"/>
    <col min="6662" max="6912" width="9.140625" style="28"/>
    <col min="6913" max="6913" width="6.85546875" style="28" customWidth="1"/>
    <col min="6914" max="6914" width="34.140625" style="28" customWidth="1"/>
    <col min="6915" max="6917" width="14.85546875" style="28" customWidth="1"/>
    <col min="6918" max="7168" width="9.140625" style="28"/>
    <col min="7169" max="7169" width="6.85546875" style="28" customWidth="1"/>
    <col min="7170" max="7170" width="34.140625" style="28" customWidth="1"/>
    <col min="7171" max="7173" width="14.85546875" style="28" customWidth="1"/>
    <col min="7174" max="7424" width="9.140625" style="28"/>
    <col min="7425" max="7425" width="6.85546875" style="28" customWidth="1"/>
    <col min="7426" max="7426" width="34.140625" style="28" customWidth="1"/>
    <col min="7427" max="7429" width="14.85546875" style="28" customWidth="1"/>
    <col min="7430" max="7680" width="9.140625" style="28"/>
    <col min="7681" max="7681" width="6.85546875" style="28" customWidth="1"/>
    <col min="7682" max="7682" width="34.140625" style="28" customWidth="1"/>
    <col min="7683" max="7685" width="14.85546875" style="28" customWidth="1"/>
    <col min="7686" max="7936" width="9.140625" style="28"/>
    <col min="7937" max="7937" width="6.85546875" style="28" customWidth="1"/>
    <col min="7938" max="7938" width="34.140625" style="28" customWidth="1"/>
    <col min="7939" max="7941" width="14.85546875" style="28" customWidth="1"/>
    <col min="7942" max="8192" width="9.140625" style="28"/>
    <col min="8193" max="8193" width="6.85546875" style="28" customWidth="1"/>
    <col min="8194" max="8194" width="34.140625" style="28" customWidth="1"/>
    <col min="8195" max="8197" width="14.85546875" style="28" customWidth="1"/>
    <col min="8198" max="8448" width="9.140625" style="28"/>
    <col min="8449" max="8449" width="6.85546875" style="28" customWidth="1"/>
    <col min="8450" max="8450" width="34.140625" style="28" customWidth="1"/>
    <col min="8451" max="8453" width="14.85546875" style="28" customWidth="1"/>
    <col min="8454" max="8704" width="9.140625" style="28"/>
    <col min="8705" max="8705" width="6.85546875" style="28" customWidth="1"/>
    <col min="8706" max="8706" width="34.140625" style="28" customWidth="1"/>
    <col min="8707" max="8709" width="14.85546875" style="28" customWidth="1"/>
    <col min="8710" max="8960" width="9.140625" style="28"/>
    <col min="8961" max="8961" width="6.85546875" style="28" customWidth="1"/>
    <col min="8962" max="8962" width="34.140625" style="28" customWidth="1"/>
    <col min="8963" max="8965" width="14.85546875" style="28" customWidth="1"/>
    <col min="8966" max="9216" width="9.140625" style="28"/>
    <col min="9217" max="9217" width="6.85546875" style="28" customWidth="1"/>
    <col min="9218" max="9218" width="34.140625" style="28" customWidth="1"/>
    <col min="9219" max="9221" width="14.85546875" style="28" customWidth="1"/>
    <col min="9222" max="9472" width="9.140625" style="28"/>
    <col min="9473" max="9473" width="6.85546875" style="28" customWidth="1"/>
    <col min="9474" max="9474" width="34.140625" style="28" customWidth="1"/>
    <col min="9475" max="9477" width="14.85546875" style="28" customWidth="1"/>
    <col min="9478" max="9728" width="9.140625" style="28"/>
    <col min="9729" max="9729" width="6.85546875" style="28" customWidth="1"/>
    <col min="9730" max="9730" width="34.140625" style="28" customWidth="1"/>
    <col min="9731" max="9733" width="14.85546875" style="28" customWidth="1"/>
    <col min="9734" max="9984" width="9.140625" style="28"/>
    <col min="9985" max="9985" width="6.85546875" style="28" customWidth="1"/>
    <col min="9986" max="9986" width="34.140625" style="28" customWidth="1"/>
    <col min="9987" max="9989" width="14.85546875" style="28" customWidth="1"/>
    <col min="9990" max="10240" width="9.140625" style="28"/>
    <col min="10241" max="10241" width="6.85546875" style="28" customWidth="1"/>
    <col min="10242" max="10242" width="34.140625" style="28" customWidth="1"/>
    <col min="10243" max="10245" width="14.85546875" style="28" customWidth="1"/>
    <col min="10246" max="10496" width="9.140625" style="28"/>
    <col min="10497" max="10497" width="6.85546875" style="28" customWidth="1"/>
    <col min="10498" max="10498" width="34.140625" style="28" customWidth="1"/>
    <col min="10499" max="10501" width="14.85546875" style="28" customWidth="1"/>
    <col min="10502" max="10752" width="9.140625" style="28"/>
    <col min="10753" max="10753" width="6.85546875" style="28" customWidth="1"/>
    <col min="10754" max="10754" width="34.140625" style="28" customWidth="1"/>
    <col min="10755" max="10757" width="14.85546875" style="28" customWidth="1"/>
    <col min="10758" max="11008" width="9.140625" style="28"/>
    <col min="11009" max="11009" width="6.85546875" style="28" customWidth="1"/>
    <col min="11010" max="11010" width="34.140625" style="28" customWidth="1"/>
    <col min="11011" max="11013" width="14.85546875" style="28" customWidth="1"/>
    <col min="11014" max="11264" width="9.140625" style="28"/>
    <col min="11265" max="11265" width="6.85546875" style="28" customWidth="1"/>
    <col min="11266" max="11266" width="34.140625" style="28" customWidth="1"/>
    <col min="11267" max="11269" width="14.85546875" style="28" customWidth="1"/>
    <col min="11270" max="11520" width="9.140625" style="28"/>
    <col min="11521" max="11521" width="6.85546875" style="28" customWidth="1"/>
    <col min="11522" max="11522" width="34.140625" style="28" customWidth="1"/>
    <col min="11523" max="11525" width="14.85546875" style="28" customWidth="1"/>
    <col min="11526" max="11776" width="9.140625" style="28"/>
    <col min="11777" max="11777" width="6.85546875" style="28" customWidth="1"/>
    <col min="11778" max="11778" width="34.140625" style="28" customWidth="1"/>
    <col min="11779" max="11781" width="14.85546875" style="28" customWidth="1"/>
    <col min="11782" max="12032" width="9.140625" style="28"/>
    <col min="12033" max="12033" width="6.85546875" style="28" customWidth="1"/>
    <col min="12034" max="12034" width="34.140625" style="28" customWidth="1"/>
    <col min="12035" max="12037" width="14.85546875" style="28" customWidth="1"/>
    <col min="12038" max="12288" width="9.140625" style="28"/>
    <col min="12289" max="12289" width="6.85546875" style="28" customWidth="1"/>
    <col min="12290" max="12290" width="34.140625" style="28" customWidth="1"/>
    <col min="12291" max="12293" width="14.85546875" style="28" customWidth="1"/>
    <col min="12294" max="12544" width="9.140625" style="28"/>
    <col min="12545" max="12545" width="6.85546875" style="28" customWidth="1"/>
    <col min="12546" max="12546" width="34.140625" style="28" customWidth="1"/>
    <col min="12547" max="12549" width="14.85546875" style="28" customWidth="1"/>
    <col min="12550" max="12800" width="9.140625" style="28"/>
    <col min="12801" max="12801" width="6.85546875" style="28" customWidth="1"/>
    <col min="12802" max="12802" width="34.140625" style="28" customWidth="1"/>
    <col min="12803" max="12805" width="14.85546875" style="28" customWidth="1"/>
    <col min="12806" max="13056" width="9.140625" style="28"/>
    <col min="13057" max="13057" width="6.85546875" style="28" customWidth="1"/>
    <col min="13058" max="13058" width="34.140625" style="28" customWidth="1"/>
    <col min="13059" max="13061" width="14.85546875" style="28" customWidth="1"/>
    <col min="13062" max="13312" width="9.140625" style="28"/>
    <col min="13313" max="13313" width="6.85546875" style="28" customWidth="1"/>
    <col min="13314" max="13314" width="34.140625" style="28" customWidth="1"/>
    <col min="13315" max="13317" width="14.85546875" style="28" customWidth="1"/>
    <col min="13318" max="13568" width="9.140625" style="28"/>
    <col min="13569" max="13569" width="6.85546875" style="28" customWidth="1"/>
    <col min="13570" max="13570" width="34.140625" style="28" customWidth="1"/>
    <col min="13571" max="13573" width="14.85546875" style="28" customWidth="1"/>
    <col min="13574" max="13824" width="9.140625" style="28"/>
    <col min="13825" max="13825" width="6.85546875" style="28" customWidth="1"/>
    <col min="13826" max="13826" width="34.140625" style="28" customWidth="1"/>
    <col min="13827" max="13829" width="14.85546875" style="28" customWidth="1"/>
    <col min="13830" max="14080" width="9.140625" style="28"/>
    <col min="14081" max="14081" width="6.85546875" style="28" customWidth="1"/>
    <col min="14082" max="14082" width="34.140625" style="28" customWidth="1"/>
    <col min="14083" max="14085" width="14.85546875" style="28" customWidth="1"/>
    <col min="14086" max="14336" width="9.140625" style="28"/>
    <col min="14337" max="14337" width="6.85546875" style="28" customWidth="1"/>
    <col min="14338" max="14338" width="34.140625" style="28" customWidth="1"/>
    <col min="14339" max="14341" width="14.85546875" style="28" customWidth="1"/>
    <col min="14342" max="14592" width="9.140625" style="28"/>
    <col min="14593" max="14593" width="6.85546875" style="28" customWidth="1"/>
    <col min="14594" max="14594" width="34.140625" style="28" customWidth="1"/>
    <col min="14595" max="14597" width="14.85546875" style="28" customWidth="1"/>
    <col min="14598" max="14848" width="9.140625" style="28"/>
    <col min="14849" max="14849" width="6.85546875" style="28" customWidth="1"/>
    <col min="14850" max="14850" width="34.140625" style="28" customWidth="1"/>
    <col min="14851" max="14853" width="14.85546875" style="28" customWidth="1"/>
    <col min="14854" max="15104" width="9.140625" style="28"/>
    <col min="15105" max="15105" width="6.85546875" style="28" customWidth="1"/>
    <col min="15106" max="15106" width="34.140625" style="28" customWidth="1"/>
    <col min="15107" max="15109" width="14.85546875" style="28" customWidth="1"/>
    <col min="15110" max="15360" width="9.140625" style="28"/>
    <col min="15361" max="15361" width="6.85546875" style="28" customWidth="1"/>
    <col min="15362" max="15362" width="34.140625" style="28" customWidth="1"/>
    <col min="15363" max="15365" width="14.85546875" style="28" customWidth="1"/>
    <col min="15366" max="15616" width="9.140625" style="28"/>
    <col min="15617" max="15617" width="6.85546875" style="28" customWidth="1"/>
    <col min="15618" max="15618" width="34.140625" style="28" customWidth="1"/>
    <col min="15619" max="15621" width="14.85546875" style="28" customWidth="1"/>
    <col min="15622" max="15872" width="9.140625" style="28"/>
    <col min="15873" max="15873" width="6.85546875" style="28" customWidth="1"/>
    <col min="15874" max="15874" width="34.140625" style="28" customWidth="1"/>
    <col min="15875" max="15877" width="14.85546875" style="28" customWidth="1"/>
    <col min="15878" max="16128" width="9.140625" style="28"/>
    <col min="16129" max="16129" width="6.85546875" style="28" customWidth="1"/>
    <col min="16130" max="16130" width="34.140625" style="28" customWidth="1"/>
    <col min="16131" max="16133" width="14.85546875" style="28" customWidth="1"/>
    <col min="16134" max="16384" width="9.140625" style="28"/>
  </cols>
  <sheetData>
    <row r="1" spans="1:7" x14ac:dyDescent="0.25">
      <c r="B1" s="29"/>
      <c r="C1" s="29"/>
      <c r="D1" s="2"/>
      <c r="E1" s="47" t="s">
        <v>673</v>
      </c>
    </row>
    <row r="2" spans="1:7" x14ac:dyDescent="0.25">
      <c r="B2" s="29"/>
      <c r="C2" s="29"/>
      <c r="D2" s="2"/>
      <c r="E2" s="2" t="s">
        <v>128</v>
      </c>
    </row>
    <row r="3" spans="1:7" x14ac:dyDescent="0.25">
      <c r="B3" s="349" t="s">
        <v>273</v>
      </c>
      <c r="C3" s="349"/>
      <c r="D3" s="349"/>
      <c r="E3" s="349"/>
    </row>
    <row r="4" spans="1:7" x14ac:dyDescent="0.25">
      <c r="B4" s="29"/>
      <c r="C4" s="29"/>
      <c r="D4" s="2"/>
      <c r="E4" s="2" t="s">
        <v>169</v>
      </c>
    </row>
    <row r="5" spans="1:7" x14ac:dyDescent="0.25">
      <c r="B5" s="29"/>
      <c r="C5" s="29"/>
      <c r="D5" s="2"/>
      <c r="E5" s="107" t="s">
        <v>561</v>
      </c>
    </row>
    <row r="6" spans="1:7" ht="14.25" customHeight="1" x14ac:dyDescent="0.25">
      <c r="C6" s="2"/>
    </row>
    <row r="7" spans="1:7" ht="14.25" customHeight="1" x14ac:dyDescent="0.25">
      <c r="B7" s="385" t="s">
        <v>149</v>
      </c>
      <c r="C7" s="385"/>
      <c r="D7" s="385"/>
      <c r="E7" s="385"/>
    </row>
    <row r="8" spans="1:7" ht="30.75" customHeight="1" x14ac:dyDescent="0.25">
      <c r="A8" s="34"/>
      <c r="B8" s="347" t="s">
        <v>572</v>
      </c>
      <c r="C8" s="347"/>
      <c r="D8" s="347"/>
      <c r="E8" s="347"/>
    </row>
    <row r="9" spans="1:7" ht="14.25" customHeight="1" x14ac:dyDescent="0.25">
      <c r="C9" s="2"/>
    </row>
    <row r="10" spans="1:7" ht="18.75" customHeight="1" x14ac:dyDescent="0.25">
      <c r="C10" s="30"/>
      <c r="D10" s="30"/>
      <c r="E10" s="31" t="s">
        <v>115</v>
      </c>
    </row>
    <row r="11" spans="1:7" ht="22.5" customHeight="1" x14ac:dyDescent="0.25">
      <c r="A11" s="32" t="s">
        <v>271</v>
      </c>
      <c r="B11" s="32" t="s">
        <v>274</v>
      </c>
      <c r="C11" s="32" t="s">
        <v>525</v>
      </c>
      <c r="D11" s="236" t="s">
        <v>655</v>
      </c>
      <c r="E11" s="236" t="s">
        <v>656</v>
      </c>
    </row>
    <row r="12" spans="1:7" ht="24" customHeight="1" x14ac:dyDescent="0.25">
      <c r="A12" s="35" t="s">
        <v>272</v>
      </c>
      <c r="B12" s="36" t="s">
        <v>275</v>
      </c>
      <c r="C12" s="50">
        <v>4026</v>
      </c>
      <c r="D12" s="268">
        <v>1112.9916899999998</v>
      </c>
      <c r="E12" s="346">
        <f>D12/C12*100</f>
        <v>27.645099105812214</v>
      </c>
      <c r="G12" s="28">
        <v>1000</v>
      </c>
    </row>
    <row r="13" spans="1:7" s="16" customFormat="1" ht="16.5" customHeight="1" x14ac:dyDescent="0.25">
      <c r="A13" s="38" t="s">
        <v>129</v>
      </c>
      <c r="B13" s="39" t="s">
        <v>276</v>
      </c>
      <c r="C13" s="50">
        <v>4019</v>
      </c>
      <c r="D13" s="268">
        <v>1161.5264500000003</v>
      </c>
      <c r="E13" s="346">
        <f t="shared" ref="E13:E17" si="0">D13/C13*100</f>
        <v>28.900882060213988</v>
      </c>
    </row>
    <row r="14" spans="1:7" s="16" customFormat="1" ht="27.75" customHeight="1" x14ac:dyDescent="0.25">
      <c r="A14" s="38" t="s">
        <v>277</v>
      </c>
      <c r="B14" s="40" t="s">
        <v>278</v>
      </c>
      <c r="C14" s="50">
        <v>4026</v>
      </c>
      <c r="D14" s="268">
        <v>970.63590000000011</v>
      </c>
      <c r="E14" s="346">
        <f t="shared" si="0"/>
        <v>24.109187779433682</v>
      </c>
    </row>
    <row r="15" spans="1:7" s="16" customFormat="1" x14ac:dyDescent="0.25">
      <c r="A15" s="38" t="s">
        <v>279</v>
      </c>
      <c r="B15" s="40" t="s">
        <v>280</v>
      </c>
      <c r="C15" s="50">
        <v>3637</v>
      </c>
      <c r="D15" s="268">
        <v>842.72430000000008</v>
      </c>
      <c r="E15" s="346">
        <f t="shared" si="0"/>
        <v>23.170863348913944</v>
      </c>
    </row>
    <row r="16" spans="1:7" ht="18.75" customHeight="1" x14ac:dyDescent="0.25">
      <c r="A16" s="38" t="s">
        <v>281</v>
      </c>
      <c r="B16" s="40" t="s">
        <v>282</v>
      </c>
      <c r="C16" s="51">
        <v>3134</v>
      </c>
      <c r="D16" s="268">
        <v>759.60732999999993</v>
      </c>
      <c r="E16" s="346">
        <f t="shared" si="0"/>
        <v>24.237630185067005</v>
      </c>
    </row>
    <row r="17" spans="1:5" s="45" customFormat="1" ht="18.75" customHeight="1" x14ac:dyDescent="0.25">
      <c r="A17" s="42"/>
      <c r="B17" s="43" t="s">
        <v>283</v>
      </c>
      <c r="C17" s="52">
        <f>SUM(C12:C16)</f>
        <v>18842</v>
      </c>
      <c r="D17" s="52">
        <f>SUM(D12:D16)</f>
        <v>4847.48567</v>
      </c>
      <c r="E17" s="346">
        <f t="shared" si="0"/>
        <v>25.72702298057531</v>
      </c>
    </row>
    <row r="20" spans="1:5" x14ac:dyDescent="0.25">
      <c r="C20" s="33"/>
      <c r="D20" s="33"/>
      <c r="E20" s="33"/>
    </row>
    <row r="21" spans="1:5" x14ac:dyDescent="0.25">
      <c r="D21" s="28">
        <f>+'11+'!V708</f>
        <v>4847.48567</v>
      </c>
    </row>
    <row r="22" spans="1:5" x14ac:dyDescent="0.25">
      <c r="D22" s="141">
        <f>D21-D17</f>
        <v>0</v>
      </c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23"/>
  <sheetViews>
    <sheetView view="pageBreakPreview" workbookViewId="0">
      <selection activeCell="J15" sqref="I15:J15"/>
    </sheetView>
  </sheetViews>
  <sheetFormatPr defaultRowHeight="15.75" x14ac:dyDescent="0.25"/>
  <cols>
    <col min="1" max="1" width="6.85546875" style="28" customWidth="1"/>
    <col min="2" max="2" width="34.140625" style="28" customWidth="1"/>
    <col min="3" max="5" width="14.85546875" style="28" customWidth="1"/>
    <col min="6" max="256" width="9.140625" style="28"/>
    <col min="257" max="257" width="6.85546875" style="28" customWidth="1"/>
    <col min="258" max="258" width="34.140625" style="28" customWidth="1"/>
    <col min="259" max="261" width="14.85546875" style="28" customWidth="1"/>
    <col min="262" max="512" width="9.140625" style="28"/>
    <col min="513" max="513" width="6.85546875" style="28" customWidth="1"/>
    <col min="514" max="514" width="34.140625" style="28" customWidth="1"/>
    <col min="515" max="517" width="14.85546875" style="28" customWidth="1"/>
    <col min="518" max="768" width="9.140625" style="28"/>
    <col min="769" max="769" width="6.85546875" style="28" customWidth="1"/>
    <col min="770" max="770" width="34.140625" style="28" customWidth="1"/>
    <col min="771" max="773" width="14.85546875" style="28" customWidth="1"/>
    <col min="774" max="1024" width="9.140625" style="28"/>
    <col min="1025" max="1025" width="6.85546875" style="28" customWidth="1"/>
    <col min="1026" max="1026" width="34.140625" style="28" customWidth="1"/>
    <col min="1027" max="1029" width="14.85546875" style="28" customWidth="1"/>
    <col min="1030" max="1280" width="9.140625" style="28"/>
    <col min="1281" max="1281" width="6.85546875" style="28" customWidth="1"/>
    <col min="1282" max="1282" width="34.140625" style="28" customWidth="1"/>
    <col min="1283" max="1285" width="14.85546875" style="28" customWidth="1"/>
    <col min="1286" max="1536" width="9.140625" style="28"/>
    <col min="1537" max="1537" width="6.85546875" style="28" customWidth="1"/>
    <col min="1538" max="1538" width="34.140625" style="28" customWidth="1"/>
    <col min="1539" max="1541" width="14.85546875" style="28" customWidth="1"/>
    <col min="1542" max="1792" width="9.140625" style="28"/>
    <col min="1793" max="1793" width="6.85546875" style="28" customWidth="1"/>
    <col min="1794" max="1794" width="34.140625" style="28" customWidth="1"/>
    <col min="1795" max="1797" width="14.85546875" style="28" customWidth="1"/>
    <col min="1798" max="2048" width="9.140625" style="28"/>
    <col min="2049" max="2049" width="6.85546875" style="28" customWidth="1"/>
    <col min="2050" max="2050" width="34.140625" style="28" customWidth="1"/>
    <col min="2051" max="2053" width="14.85546875" style="28" customWidth="1"/>
    <col min="2054" max="2304" width="9.140625" style="28"/>
    <col min="2305" max="2305" width="6.85546875" style="28" customWidth="1"/>
    <col min="2306" max="2306" width="34.140625" style="28" customWidth="1"/>
    <col min="2307" max="2309" width="14.85546875" style="28" customWidth="1"/>
    <col min="2310" max="2560" width="9.140625" style="28"/>
    <col min="2561" max="2561" width="6.85546875" style="28" customWidth="1"/>
    <col min="2562" max="2562" width="34.140625" style="28" customWidth="1"/>
    <col min="2563" max="2565" width="14.85546875" style="28" customWidth="1"/>
    <col min="2566" max="2816" width="9.140625" style="28"/>
    <col min="2817" max="2817" width="6.85546875" style="28" customWidth="1"/>
    <col min="2818" max="2818" width="34.140625" style="28" customWidth="1"/>
    <col min="2819" max="2821" width="14.85546875" style="28" customWidth="1"/>
    <col min="2822" max="3072" width="9.140625" style="28"/>
    <col min="3073" max="3073" width="6.85546875" style="28" customWidth="1"/>
    <col min="3074" max="3074" width="34.140625" style="28" customWidth="1"/>
    <col min="3075" max="3077" width="14.85546875" style="28" customWidth="1"/>
    <col min="3078" max="3328" width="9.140625" style="28"/>
    <col min="3329" max="3329" width="6.85546875" style="28" customWidth="1"/>
    <col min="3330" max="3330" width="34.140625" style="28" customWidth="1"/>
    <col min="3331" max="3333" width="14.85546875" style="28" customWidth="1"/>
    <col min="3334" max="3584" width="9.140625" style="28"/>
    <col min="3585" max="3585" width="6.85546875" style="28" customWidth="1"/>
    <col min="3586" max="3586" width="34.140625" style="28" customWidth="1"/>
    <col min="3587" max="3589" width="14.85546875" style="28" customWidth="1"/>
    <col min="3590" max="3840" width="9.140625" style="28"/>
    <col min="3841" max="3841" width="6.85546875" style="28" customWidth="1"/>
    <col min="3842" max="3842" width="34.140625" style="28" customWidth="1"/>
    <col min="3843" max="3845" width="14.85546875" style="28" customWidth="1"/>
    <col min="3846" max="4096" width="9.140625" style="28"/>
    <col min="4097" max="4097" width="6.85546875" style="28" customWidth="1"/>
    <col min="4098" max="4098" width="34.140625" style="28" customWidth="1"/>
    <col min="4099" max="4101" width="14.85546875" style="28" customWidth="1"/>
    <col min="4102" max="4352" width="9.140625" style="28"/>
    <col min="4353" max="4353" width="6.85546875" style="28" customWidth="1"/>
    <col min="4354" max="4354" width="34.140625" style="28" customWidth="1"/>
    <col min="4355" max="4357" width="14.85546875" style="28" customWidth="1"/>
    <col min="4358" max="4608" width="9.140625" style="28"/>
    <col min="4609" max="4609" width="6.85546875" style="28" customWidth="1"/>
    <col min="4610" max="4610" width="34.140625" style="28" customWidth="1"/>
    <col min="4611" max="4613" width="14.85546875" style="28" customWidth="1"/>
    <col min="4614" max="4864" width="9.140625" style="28"/>
    <col min="4865" max="4865" width="6.85546875" style="28" customWidth="1"/>
    <col min="4866" max="4866" width="34.140625" style="28" customWidth="1"/>
    <col min="4867" max="4869" width="14.85546875" style="28" customWidth="1"/>
    <col min="4870" max="5120" width="9.140625" style="28"/>
    <col min="5121" max="5121" width="6.85546875" style="28" customWidth="1"/>
    <col min="5122" max="5122" width="34.140625" style="28" customWidth="1"/>
    <col min="5123" max="5125" width="14.85546875" style="28" customWidth="1"/>
    <col min="5126" max="5376" width="9.140625" style="28"/>
    <col min="5377" max="5377" width="6.85546875" style="28" customWidth="1"/>
    <col min="5378" max="5378" width="34.140625" style="28" customWidth="1"/>
    <col min="5379" max="5381" width="14.85546875" style="28" customWidth="1"/>
    <col min="5382" max="5632" width="9.140625" style="28"/>
    <col min="5633" max="5633" width="6.85546875" style="28" customWidth="1"/>
    <col min="5634" max="5634" width="34.140625" style="28" customWidth="1"/>
    <col min="5635" max="5637" width="14.85546875" style="28" customWidth="1"/>
    <col min="5638" max="5888" width="9.140625" style="28"/>
    <col min="5889" max="5889" width="6.85546875" style="28" customWidth="1"/>
    <col min="5890" max="5890" width="34.140625" style="28" customWidth="1"/>
    <col min="5891" max="5893" width="14.85546875" style="28" customWidth="1"/>
    <col min="5894" max="6144" width="9.140625" style="28"/>
    <col min="6145" max="6145" width="6.85546875" style="28" customWidth="1"/>
    <col min="6146" max="6146" width="34.140625" style="28" customWidth="1"/>
    <col min="6147" max="6149" width="14.85546875" style="28" customWidth="1"/>
    <col min="6150" max="6400" width="9.140625" style="28"/>
    <col min="6401" max="6401" width="6.85546875" style="28" customWidth="1"/>
    <col min="6402" max="6402" width="34.140625" style="28" customWidth="1"/>
    <col min="6403" max="6405" width="14.85546875" style="28" customWidth="1"/>
    <col min="6406" max="6656" width="9.140625" style="28"/>
    <col min="6657" max="6657" width="6.85546875" style="28" customWidth="1"/>
    <col min="6658" max="6658" width="34.140625" style="28" customWidth="1"/>
    <col min="6659" max="6661" width="14.85546875" style="28" customWidth="1"/>
    <col min="6662" max="6912" width="9.140625" style="28"/>
    <col min="6913" max="6913" width="6.85546875" style="28" customWidth="1"/>
    <col min="6914" max="6914" width="34.140625" style="28" customWidth="1"/>
    <col min="6915" max="6917" width="14.85546875" style="28" customWidth="1"/>
    <col min="6918" max="7168" width="9.140625" style="28"/>
    <col min="7169" max="7169" width="6.85546875" style="28" customWidth="1"/>
    <col min="7170" max="7170" width="34.140625" style="28" customWidth="1"/>
    <col min="7171" max="7173" width="14.85546875" style="28" customWidth="1"/>
    <col min="7174" max="7424" width="9.140625" style="28"/>
    <col min="7425" max="7425" width="6.85546875" style="28" customWidth="1"/>
    <col min="7426" max="7426" width="34.140625" style="28" customWidth="1"/>
    <col min="7427" max="7429" width="14.85546875" style="28" customWidth="1"/>
    <col min="7430" max="7680" width="9.140625" style="28"/>
    <col min="7681" max="7681" width="6.85546875" style="28" customWidth="1"/>
    <col min="7682" max="7682" width="34.140625" style="28" customWidth="1"/>
    <col min="7683" max="7685" width="14.85546875" style="28" customWidth="1"/>
    <col min="7686" max="7936" width="9.140625" style="28"/>
    <col min="7937" max="7937" width="6.85546875" style="28" customWidth="1"/>
    <col min="7938" max="7938" width="34.140625" style="28" customWidth="1"/>
    <col min="7939" max="7941" width="14.85546875" style="28" customWidth="1"/>
    <col min="7942" max="8192" width="9.140625" style="28"/>
    <col min="8193" max="8193" width="6.85546875" style="28" customWidth="1"/>
    <col min="8194" max="8194" width="34.140625" style="28" customWidth="1"/>
    <col min="8195" max="8197" width="14.85546875" style="28" customWidth="1"/>
    <col min="8198" max="8448" width="9.140625" style="28"/>
    <col min="8449" max="8449" width="6.85546875" style="28" customWidth="1"/>
    <col min="8450" max="8450" width="34.140625" style="28" customWidth="1"/>
    <col min="8451" max="8453" width="14.85546875" style="28" customWidth="1"/>
    <col min="8454" max="8704" width="9.140625" style="28"/>
    <col min="8705" max="8705" width="6.85546875" style="28" customWidth="1"/>
    <col min="8706" max="8706" width="34.140625" style="28" customWidth="1"/>
    <col min="8707" max="8709" width="14.85546875" style="28" customWidth="1"/>
    <col min="8710" max="8960" width="9.140625" style="28"/>
    <col min="8961" max="8961" width="6.85546875" style="28" customWidth="1"/>
    <col min="8962" max="8962" width="34.140625" style="28" customWidth="1"/>
    <col min="8963" max="8965" width="14.85546875" style="28" customWidth="1"/>
    <col min="8966" max="9216" width="9.140625" style="28"/>
    <col min="9217" max="9217" width="6.85546875" style="28" customWidth="1"/>
    <col min="9218" max="9218" width="34.140625" style="28" customWidth="1"/>
    <col min="9219" max="9221" width="14.85546875" style="28" customWidth="1"/>
    <col min="9222" max="9472" width="9.140625" style="28"/>
    <col min="9473" max="9473" width="6.85546875" style="28" customWidth="1"/>
    <col min="9474" max="9474" width="34.140625" style="28" customWidth="1"/>
    <col min="9475" max="9477" width="14.85546875" style="28" customWidth="1"/>
    <col min="9478" max="9728" width="9.140625" style="28"/>
    <col min="9729" max="9729" width="6.85546875" style="28" customWidth="1"/>
    <col min="9730" max="9730" width="34.140625" style="28" customWidth="1"/>
    <col min="9731" max="9733" width="14.85546875" style="28" customWidth="1"/>
    <col min="9734" max="9984" width="9.140625" style="28"/>
    <col min="9985" max="9985" width="6.85546875" style="28" customWidth="1"/>
    <col min="9986" max="9986" width="34.140625" style="28" customWidth="1"/>
    <col min="9987" max="9989" width="14.85546875" style="28" customWidth="1"/>
    <col min="9990" max="10240" width="9.140625" style="28"/>
    <col min="10241" max="10241" width="6.85546875" style="28" customWidth="1"/>
    <col min="10242" max="10242" width="34.140625" style="28" customWidth="1"/>
    <col min="10243" max="10245" width="14.85546875" style="28" customWidth="1"/>
    <col min="10246" max="10496" width="9.140625" style="28"/>
    <col min="10497" max="10497" width="6.85546875" style="28" customWidth="1"/>
    <col min="10498" max="10498" width="34.140625" style="28" customWidth="1"/>
    <col min="10499" max="10501" width="14.85546875" style="28" customWidth="1"/>
    <col min="10502" max="10752" width="9.140625" style="28"/>
    <col min="10753" max="10753" width="6.85546875" style="28" customWidth="1"/>
    <col min="10754" max="10754" width="34.140625" style="28" customWidth="1"/>
    <col min="10755" max="10757" width="14.85546875" style="28" customWidth="1"/>
    <col min="10758" max="11008" width="9.140625" style="28"/>
    <col min="11009" max="11009" width="6.85546875" style="28" customWidth="1"/>
    <col min="11010" max="11010" width="34.140625" style="28" customWidth="1"/>
    <col min="11011" max="11013" width="14.85546875" style="28" customWidth="1"/>
    <col min="11014" max="11264" width="9.140625" style="28"/>
    <col min="11265" max="11265" width="6.85546875" style="28" customWidth="1"/>
    <col min="11266" max="11266" width="34.140625" style="28" customWidth="1"/>
    <col min="11267" max="11269" width="14.85546875" style="28" customWidth="1"/>
    <col min="11270" max="11520" width="9.140625" style="28"/>
    <col min="11521" max="11521" width="6.85546875" style="28" customWidth="1"/>
    <col min="11522" max="11522" width="34.140625" style="28" customWidth="1"/>
    <col min="11523" max="11525" width="14.85546875" style="28" customWidth="1"/>
    <col min="11526" max="11776" width="9.140625" style="28"/>
    <col min="11777" max="11777" width="6.85546875" style="28" customWidth="1"/>
    <col min="11778" max="11778" width="34.140625" style="28" customWidth="1"/>
    <col min="11779" max="11781" width="14.85546875" style="28" customWidth="1"/>
    <col min="11782" max="12032" width="9.140625" style="28"/>
    <col min="12033" max="12033" width="6.85546875" style="28" customWidth="1"/>
    <col min="12034" max="12034" width="34.140625" style="28" customWidth="1"/>
    <col min="12035" max="12037" width="14.85546875" style="28" customWidth="1"/>
    <col min="12038" max="12288" width="9.140625" style="28"/>
    <col min="12289" max="12289" width="6.85546875" style="28" customWidth="1"/>
    <col min="12290" max="12290" width="34.140625" style="28" customWidth="1"/>
    <col min="12291" max="12293" width="14.85546875" style="28" customWidth="1"/>
    <col min="12294" max="12544" width="9.140625" style="28"/>
    <col min="12545" max="12545" width="6.85546875" style="28" customWidth="1"/>
    <col min="12546" max="12546" width="34.140625" style="28" customWidth="1"/>
    <col min="12547" max="12549" width="14.85546875" style="28" customWidth="1"/>
    <col min="12550" max="12800" width="9.140625" style="28"/>
    <col min="12801" max="12801" width="6.85546875" style="28" customWidth="1"/>
    <col min="12802" max="12802" width="34.140625" style="28" customWidth="1"/>
    <col min="12803" max="12805" width="14.85546875" style="28" customWidth="1"/>
    <col min="12806" max="13056" width="9.140625" style="28"/>
    <col min="13057" max="13057" width="6.85546875" style="28" customWidth="1"/>
    <col min="13058" max="13058" width="34.140625" style="28" customWidth="1"/>
    <col min="13059" max="13061" width="14.85546875" style="28" customWidth="1"/>
    <col min="13062" max="13312" width="9.140625" style="28"/>
    <col min="13313" max="13313" width="6.85546875" style="28" customWidth="1"/>
    <col min="13314" max="13314" width="34.140625" style="28" customWidth="1"/>
    <col min="13315" max="13317" width="14.85546875" style="28" customWidth="1"/>
    <col min="13318" max="13568" width="9.140625" style="28"/>
    <col min="13569" max="13569" width="6.85546875" style="28" customWidth="1"/>
    <col min="13570" max="13570" width="34.140625" style="28" customWidth="1"/>
    <col min="13571" max="13573" width="14.85546875" style="28" customWidth="1"/>
    <col min="13574" max="13824" width="9.140625" style="28"/>
    <col min="13825" max="13825" width="6.85546875" style="28" customWidth="1"/>
    <col min="13826" max="13826" width="34.140625" style="28" customWidth="1"/>
    <col min="13827" max="13829" width="14.85546875" style="28" customWidth="1"/>
    <col min="13830" max="14080" width="9.140625" style="28"/>
    <col min="14081" max="14081" width="6.85546875" style="28" customWidth="1"/>
    <col min="14082" max="14082" width="34.140625" style="28" customWidth="1"/>
    <col min="14083" max="14085" width="14.85546875" style="28" customWidth="1"/>
    <col min="14086" max="14336" width="9.140625" style="28"/>
    <col min="14337" max="14337" width="6.85546875" style="28" customWidth="1"/>
    <col min="14338" max="14338" width="34.140625" style="28" customWidth="1"/>
    <col min="14339" max="14341" width="14.85546875" style="28" customWidth="1"/>
    <col min="14342" max="14592" width="9.140625" style="28"/>
    <col min="14593" max="14593" width="6.85546875" style="28" customWidth="1"/>
    <col min="14594" max="14594" width="34.140625" style="28" customWidth="1"/>
    <col min="14595" max="14597" width="14.85546875" style="28" customWidth="1"/>
    <col min="14598" max="14848" width="9.140625" style="28"/>
    <col min="14849" max="14849" width="6.85546875" style="28" customWidth="1"/>
    <col min="14850" max="14850" width="34.140625" style="28" customWidth="1"/>
    <col min="14851" max="14853" width="14.85546875" style="28" customWidth="1"/>
    <col min="14854" max="15104" width="9.140625" style="28"/>
    <col min="15105" max="15105" width="6.85546875" style="28" customWidth="1"/>
    <col min="15106" max="15106" width="34.140625" style="28" customWidth="1"/>
    <col min="15107" max="15109" width="14.85546875" style="28" customWidth="1"/>
    <col min="15110" max="15360" width="9.140625" style="28"/>
    <col min="15361" max="15361" width="6.85546875" style="28" customWidth="1"/>
    <col min="15362" max="15362" width="34.140625" style="28" customWidth="1"/>
    <col min="15363" max="15365" width="14.85546875" style="28" customWidth="1"/>
    <col min="15366" max="15616" width="9.140625" style="28"/>
    <col min="15617" max="15617" width="6.85546875" style="28" customWidth="1"/>
    <col min="15618" max="15618" width="34.140625" style="28" customWidth="1"/>
    <col min="15619" max="15621" width="14.85546875" style="28" customWidth="1"/>
    <col min="15622" max="15872" width="9.140625" style="28"/>
    <col min="15873" max="15873" width="6.85546875" style="28" customWidth="1"/>
    <col min="15874" max="15874" width="34.140625" style="28" customWidth="1"/>
    <col min="15875" max="15877" width="14.85546875" style="28" customWidth="1"/>
    <col min="15878" max="16128" width="9.140625" style="28"/>
    <col min="16129" max="16129" width="6.85546875" style="28" customWidth="1"/>
    <col min="16130" max="16130" width="34.140625" style="28" customWidth="1"/>
    <col min="16131" max="16133" width="14.85546875" style="28" customWidth="1"/>
    <col min="16134" max="16384" width="9.140625" style="28"/>
  </cols>
  <sheetData>
    <row r="1" spans="1:5" x14ac:dyDescent="0.25">
      <c r="B1" s="29"/>
      <c r="C1" s="29"/>
      <c r="D1" s="108"/>
      <c r="E1" s="108" t="s">
        <v>674</v>
      </c>
    </row>
    <row r="2" spans="1:5" x14ac:dyDescent="0.25">
      <c r="B2" s="29"/>
      <c r="C2" s="29"/>
      <c r="D2" s="108"/>
      <c r="E2" s="108" t="s">
        <v>128</v>
      </c>
    </row>
    <row r="3" spans="1:5" x14ac:dyDescent="0.25">
      <c r="B3" s="349" t="s">
        <v>273</v>
      </c>
      <c r="C3" s="349"/>
      <c r="D3" s="349"/>
      <c r="E3" s="349"/>
    </row>
    <row r="4" spans="1:5" x14ac:dyDescent="0.25">
      <c r="B4" s="29"/>
      <c r="C4" s="29"/>
      <c r="D4" s="108"/>
      <c r="E4" s="108" t="s">
        <v>169</v>
      </c>
    </row>
    <row r="5" spans="1:5" x14ac:dyDescent="0.25">
      <c r="B5" s="29"/>
      <c r="C5" s="29"/>
      <c r="D5" s="108"/>
      <c r="E5" s="108" t="s">
        <v>561</v>
      </c>
    </row>
    <row r="6" spans="1:5" ht="14.25" customHeight="1" x14ac:dyDescent="0.25">
      <c r="C6" s="108"/>
    </row>
    <row r="7" spans="1:5" ht="14.25" customHeight="1" x14ac:dyDescent="0.25">
      <c r="B7" s="385" t="s">
        <v>149</v>
      </c>
      <c r="C7" s="385"/>
      <c r="D7" s="385"/>
      <c r="E7" s="385"/>
    </row>
    <row r="8" spans="1:5" ht="42.75" customHeight="1" x14ac:dyDescent="0.25">
      <c r="A8" s="34"/>
      <c r="B8" s="347" t="s">
        <v>573</v>
      </c>
      <c r="C8" s="347"/>
      <c r="D8" s="347"/>
      <c r="E8" s="347"/>
    </row>
    <row r="9" spans="1:5" ht="14.25" customHeight="1" x14ac:dyDescent="0.25">
      <c r="C9" s="108"/>
    </row>
    <row r="10" spans="1:5" ht="18.75" customHeight="1" x14ac:dyDescent="0.25">
      <c r="C10" s="30"/>
      <c r="D10" s="30"/>
      <c r="E10" s="31" t="s">
        <v>115</v>
      </c>
    </row>
    <row r="11" spans="1:5" ht="22.5" customHeight="1" x14ac:dyDescent="0.25">
      <c r="A11" s="32" t="s">
        <v>271</v>
      </c>
      <c r="B11" s="32" t="s">
        <v>274</v>
      </c>
      <c r="C11" s="32" t="s">
        <v>525</v>
      </c>
      <c r="D11" s="236" t="s">
        <v>655</v>
      </c>
      <c r="E11" s="236" t="s">
        <v>656</v>
      </c>
    </row>
    <row r="12" spans="1:5" ht="24" customHeight="1" x14ac:dyDescent="0.25">
      <c r="A12" s="35" t="s">
        <v>272</v>
      </c>
      <c r="B12" s="36" t="s">
        <v>275</v>
      </c>
      <c r="C12" s="50">
        <v>130.17599999999999</v>
      </c>
      <c r="D12" s="268">
        <v>32.543999999999997</v>
      </c>
      <c r="E12" s="346">
        <f t="shared" ref="E12:E17" si="0">D12/C12*100</f>
        <v>25</v>
      </c>
    </row>
    <row r="13" spans="1:5" s="16" customFormat="1" ht="16.5" customHeight="1" x14ac:dyDescent="0.25">
      <c r="A13" s="38" t="s">
        <v>129</v>
      </c>
      <c r="B13" s="39" t="s">
        <v>276</v>
      </c>
      <c r="C13" s="50">
        <v>130.17599999999999</v>
      </c>
      <c r="D13" s="268">
        <v>32.543999999999997</v>
      </c>
      <c r="E13" s="346">
        <f t="shared" si="0"/>
        <v>25</v>
      </c>
    </row>
    <row r="14" spans="1:5" s="16" customFormat="1" ht="27.75" customHeight="1" x14ac:dyDescent="0.25">
      <c r="A14" s="38" t="s">
        <v>277</v>
      </c>
      <c r="B14" s="40" t="s">
        <v>278</v>
      </c>
      <c r="C14" s="50">
        <v>130.17599999999999</v>
      </c>
      <c r="D14" s="268">
        <v>32.543999999999997</v>
      </c>
      <c r="E14" s="346">
        <f t="shared" si="0"/>
        <v>25</v>
      </c>
    </row>
    <row r="15" spans="1:5" s="16" customFormat="1" x14ac:dyDescent="0.25">
      <c r="A15" s="38" t="s">
        <v>279</v>
      </c>
      <c r="B15" s="40" t="s">
        <v>280</v>
      </c>
      <c r="C15" s="50">
        <v>65.087999999999994</v>
      </c>
      <c r="D15" s="268">
        <v>16.271999999999998</v>
      </c>
      <c r="E15" s="346">
        <f t="shared" si="0"/>
        <v>25</v>
      </c>
    </row>
    <row r="16" spans="1:5" ht="18.75" customHeight="1" x14ac:dyDescent="0.25">
      <c r="A16" s="38" t="s">
        <v>281</v>
      </c>
      <c r="B16" s="40" t="s">
        <v>282</v>
      </c>
      <c r="C16" s="50">
        <v>65.087999999999994</v>
      </c>
      <c r="D16" s="268">
        <v>16.271999999999998</v>
      </c>
      <c r="E16" s="346">
        <f t="shared" si="0"/>
        <v>25</v>
      </c>
    </row>
    <row r="17" spans="1:7" s="45" customFormat="1" ht="18.75" customHeight="1" x14ac:dyDescent="0.25">
      <c r="A17" s="42"/>
      <c r="B17" s="43" t="s">
        <v>283</v>
      </c>
      <c r="C17" s="131">
        <f>SUM(C12:C16)</f>
        <v>520.70399999999995</v>
      </c>
      <c r="D17" s="44">
        <f>SUM(D12:D16)</f>
        <v>130.17599999999999</v>
      </c>
      <c r="E17" s="346">
        <f t="shared" si="0"/>
        <v>25</v>
      </c>
    </row>
    <row r="19" spans="1:7" x14ac:dyDescent="0.25">
      <c r="G19" s="28">
        <v>1000</v>
      </c>
    </row>
    <row r="20" spans="1:7" x14ac:dyDescent="0.25">
      <c r="C20" s="33"/>
      <c r="D20" s="33"/>
      <c r="E20" s="33"/>
    </row>
    <row r="21" spans="1:7" x14ac:dyDescent="0.25">
      <c r="D21" s="28">
        <f>+'11+'!V712</f>
        <v>130.17599999999999</v>
      </c>
    </row>
    <row r="23" spans="1:7" x14ac:dyDescent="0.25">
      <c r="D23" s="269">
        <f>D21-D17</f>
        <v>0</v>
      </c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20"/>
  <sheetViews>
    <sheetView view="pageBreakPreview" workbookViewId="0">
      <selection activeCell="I13" sqref="I13"/>
    </sheetView>
  </sheetViews>
  <sheetFormatPr defaultRowHeight="15.75" x14ac:dyDescent="0.25"/>
  <cols>
    <col min="1" max="1" width="6.85546875" style="28" customWidth="1"/>
    <col min="2" max="2" width="40.85546875" style="28" customWidth="1"/>
    <col min="3" max="5" width="14.85546875" style="28" customWidth="1"/>
    <col min="6" max="256" width="9.140625" style="28"/>
    <col min="257" max="257" width="6.85546875" style="28" customWidth="1"/>
    <col min="258" max="258" width="40.85546875" style="28" customWidth="1"/>
    <col min="259" max="261" width="14.85546875" style="28" customWidth="1"/>
    <col min="262" max="512" width="9.140625" style="28"/>
    <col min="513" max="513" width="6.85546875" style="28" customWidth="1"/>
    <col min="514" max="514" width="40.85546875" style="28" customWidth="1"/>
    <col min="515" max="517" width="14.85546875" style="28" customWidth="1"/>
    <col min="518" max="768" width="9.140625" style="28"/>
    <col min="769" max="769" width="6.85546875" style="28" customWidth="1"/>
    <col min="770" max="770" width="40.85546875" style="28" customWidth="1"/>
    <col min="771" max="773" width="14.85546875" style="28" customWidth="1"/>
    <col min="774" max="1024" width="9.140625" style="28"/>
    <col min="1025" max="1025" width="6.85546875" style="28" customWidth="1"/>
    <col min="1026" max="1026" width="40.85546875" style="28" customWidth="1"/>
    <col min="1027" max="1029" width="14.85546875" style="28" customWidth="1"/>
    <col min="1030" max="1280" width="9.140625" style="28"/>
    <col min="1281" max="1281" width="6.85546875" style="28" customWidth="1"/>
    <col min="1282" max="1282" width="40.85546875" style="28" customWidth="1"/>
    <col min="1283" max="1285" width="14.85546875" style="28" customWidth="1"/>
    <col min="1286" max="1536" width="9.140625" style="28"/>
    <col min="1537" max="1537" width="6.85546875" style="28" customWidth="1"/>
    <col min="1538" max="1538" width="40.85546875" style="28" customWidth="1"/>
    <col min="1539" max="1541" width="14.85546875" style="28" customWidth="1"/>
    <col min="1542" max="1792" width="9.140625" style="28"/>
    <col min="1793" max="1793" width="6.85546875" style="28" customWidth="1"/>
    <col min="1794" max="1794" width="40.85546875" style="28" customWidth="1"/>
    <col min="1795" max="1797" width="14.85546875" style="28" customWidth="1"/>
    <col min="1798" max="2048" width="9.140625" style="28"/>
    <col min="2049" max="2049" width="6.85546875" style="28" customWidth="1"/>
    <col min="2050" max="2050" width="40.85546875" style="28" customWidth="1"/>
    <col min="2051" max="2053" width="14.85546875" style="28" customWidth="1"/>
    <col min="2054" max="2304" width="9.140625" style="28"/>
    <col min="2305" max="2305" width="6.85546875" style="28" customWidth="1"/>
    <col min="2306" max="2306" width="40.85546875" style="28" customWidth="1"/>
    <col min="2307" max="2309" width="14.85546875" style="28" customWidth="1"/>
    <col min="2310" max="2560" width="9.140625" style="28"/>
    <col min="2561" max="2561" width="6.85546875" style="28" customWidth="1"/>
    <col min="2562" max="2562" width="40.85546875" style="28" customWidth="1"/>
    <col min="2563" max="2565" width="14.85546875" style="28" customWidth="1"/>
    <col min="2566" max="2816" width="9.140625" style="28"/>
    <col min="2817" max="2817" width="6.85546875" style="28" customWidth="1"/>
    <col min="2818" max="2818" width="40.85546875" style="28" customWidth="1"/>
    <col min="2819" max="2821" width="14.85546875" style="28" customWidth="1"/>
    <col min="2822" max="3072" width="9.140625" style="28"/>
    <col min="3073" max="3073" width="6.85546875" style="28" customWidth="1"/>
    <col min="3074" max="3074" width="40.85546875" style="28" customWidth="1"/>
    <col min="3075" max="3077" width="14.85546875" style="28" customWidth="1"/>
    <col min="3078" max="3328" width="9.140625" style="28"/>
    <col min="3329" max="3329" width="6.85546875" style="28" customWidth="1"/>
    <col min="3330" max="3330" width="40.85546875" style="28" customWidth="1"/>
    <col min="3331" max="3333" width="14.85546875" style="28" customWidth="1"/>
    <col min="3334" max="3584" width="9.140625" style="28"/>
    <col min="3585" max="3585" width="6.85546875" style="28" customWidth="1"/>
    <col min="3586" max="3586" width="40.85546875" style="28" customWidth="1"/>
    <col min="3587" max="3589" width="14.85546875" style="28" customWidth="1"/>
    <col min="3590" max="3840" width="9.140625" style="28"/>
    <col min="3841" max="3841" width="6.85546875" style="28" customWidth="1"/>
    <col min="3842" max="3842" width="40.85546875" style="28" customWidth="1"/>
    <col min="3843" max="3845" width="14.85546875" style="28" customWidth="1"/>
    <col min="3846" max="4096" width="9.140625" style="28"/>
    <col min="4097" max="4097" width="6.85546875" style="28" customWidth="1"/>
    <col min="4098" max="4098" width="40.85546875" style="28" customWidth="1"/>
    <col min="4099" max="4101" width="14.85546875" style="28" customWidth="1"/>
    <col min="4102" max="4352" width="9.140625" style="28"/>
    <col min="4353" max="4353" width="6.85546875" style="28" customWidth="1"/>
    <col min="4354" max="4354" width="40.85546875" style="28" customWidth="1"/>
    <col min="4355" max="4357" width="14.85546875" style="28" customWidth="1"/>
    <col min="4358" max="4608" width="9.140625" style="28"/>
    <col min="4609" max="4609" width="6.85546875" style="28" customWidth="1"/>
    <col min="4610" max="4610" width="40.85546875" style="28" customWidth="1"/>
    <col min="4611" max="4613" width="14.85546875" style="28" customWidth="1"/>
    <col min="4614" max="4864" width="9.140625" style="28"/>
    <col min="4865" max="4865" width="6.85546875" style="28" customWidth="1"/>
    <col min="4866" max="4866" width="40.85546875" style="28" customWidth="1"/>
    <col min="4867" max="4869" width="14.85546875" style="28" customWidth="1"/>
    <col min="4870" max="5120" width="9.140625" style="28"/>
    <col min="5121" max="5121" width="6.85546875" style="28" customWidth="1"/>
    <col min="5122" max="5122" width="40.85546875" style="28" customWidth="1"/>
    <col min="5123" max="5125" width="14.85546875" style="28" customWidth="1"/>
    <col min="5126" max="5376" width="9.140625" style="28"/>
    <col min="5377" max="5377" width="6.85546875" style="28" customWidth="1"/>
    <col min="5378" max="5378" width="40.85546875" style="28" customWidth="1"/>
    <col min="5379" max="5381" width="14.85546875" style="28" customWidth="1"/>
    <col min="5382" max="5632" width="9.140625" style="28"/>
    <col min="5633" max="5633" width="6.85546875" style="28" customWidth="1"/>
    <col min="5634" max="5634" width="40.85546875" style="28" customWidth="1"/>
    <col min="5635" max="5637" width="14.85546875" style="28" customWidth="1"/>
    <col min="5638" max="5888" width="9.140625" style="28"/>
    <col min="5889" max="5889" width="6.85546875" style="28" customWidth="1"/>
    <col min="5890" max="5890" width="40.85546875" style="28" customWidth="1"/>
    <col min="5891" max="5893" width="14.85546875" style="28" customWidth="1"/>
    <col min="5894" max="6144" width="9.140625" style="28"/>
    <col min="6145" max="6145" width="6.85546875" style="28" customWidth="1"/>
    <col min="6146" max="6146" width="40.85546875" style="28" customWidth="1"/>
    <col min="6147" max="6149" width="14.85546875" style="28" customWidth="1"/>
    <col min="6150" max="6400" width="9.140625" style="28"/>
    <col min="6401" max="6401" width="6.85546875" style="28" customWidth="1"/>
    <col min="6402" max="6402" width="40.85546875" style="28" customWidth="1"/>
    <col min="6403" max="6405" width="14.85546875" style="28" customWidth="1"/>
    <col min="6406" max="6656" width="9.140625" style="28"/>
    <col min="6657" max="6657" width="6.85546875" style="28" customWidth="1"/>
    <col min="6658" max="6658" width="40.85546875" style="28" customWidth="1"/>
    <col min="6659" max="6661" width="14.85546875" style="28" customWidth="1"/>
    <col min="6662" max="6912" width="9.140625" style="28"/>
    <col min="6913" max="6913" width="6.85546875" style="28" customWidth="1"/>
    <col min="6914" max="6914" width="40.85546875" style="28" customWidth="1"/>
    <col min="6915" max="6917" width="14.85546875" style="28" customWidth="1"/>
    <col min="6918" max="7168" width="9.140625" style="28"/>
    <col min="7169" max="7169" width="6.85546875" style="28" customWidth="1"/>
    <col min="7170" max="7170" width="40.85546875" style="28" customWidth="1"/>
    <col min="7171" max="7173" width="14.85546875" style="28" customWidth="1"/>
    <col min="7174" max="7424" width="9.140625" style="28"/>
    <col min="7425" max="7425" width="6.85546875" style="28" customWidth="1"/>
    <col min="7426" max="7426" width="40.85546875" style="28" customWidth="1"/>
    <col min="7427" max="7429" width="14.85546875" style="28" customWidth="1"/>
    <col min="7430" max="7680" width="9.140625" style="28"/>
    <col min="7681" max="7681" width="6.85546875" style="28" customWidth="1"/>
    <col min="7682" max="7682" width="40.85546875" style="28" customWidth="1"/>
    <col min="7683" max="7685" width="14.85546875" style="28" customWidth="1"/>
    <col min="7686" max="7936" width="9.140625" style="28"/>
    <col min="7937" max="7937" width="6.85546875" style="28" customWidth="1"/>
    <col min="7938" max="7938" width="40.85546875" style="28" customWidth="1"/>
    <col min="7939" max="7941" width="14.85546875" style="28" customWidth="1"/>
    <col min="7942" max="8192" width="9.140625" style="28"/>
    <col min="8193" max="8193" width="6.85546875" style="28" customWidth="1"/>
    <col min="8194" max="8194" width="40.85546875" style="28" customWidth="1"/>
    <col min="8195" max="8197" width="14.85546875" style="28" customWidth="1"/>
    <col min="8198" max="8448" width="9.140625" style="28"/>
    <col min="8449" max="8449" width="6.85546875" style="28" customWidth="1"/>
    <col min="8450" max="8450" width="40.85546875" style="28" customWidth="1"/>
    <col min="8451" max="8453" width="14.85546875" style="28" customWidth="1"/>
    <col min="8454" max="8704" width="9.140625" style="28"/>
    <col min="8705" max="8705" width="6.85546875" style="28" customWidth="1"/>
    <col min="8706" max="8706" width="40.85546875" style="28" customWidth="1"/>
    <col min="8707" max="8709" width="14.85546875" style="28" customWidth="1"/>
    <col min="8710" max="8960" width="9.140625" style="28"/>
    <col min="8961" max="8961" width="6.85546875" style="28" customWidth="1"/>
    <col min="8962" max="8962" width="40.85546875" style="28" customWidth="1"/>
    <col min="8963" max="8965" width="14.85546875" style="28" customWidth="1"/>
    <col min="8966" max="9216" width="9.140625" style="28"/>
    <col min="9217" max="9217" width="6.85546875" style="28" customWidth="1"/>
    <col min="9218" max="9218" width="40.85546875" style="28" customWidth="1"/>
    <col min="9219" max="9221" width="14.85546875" style="28" customWidth="1"/>
    <col min="9222" max="9472" width="9.140625" style="28"/>
    <col min="9473" max="9473" width="6.85546875" style="28" customWidth="1"/>
    <col min="9474" max="9474" width="40.85546875" style="28" customWidth="1"/>
    <col min="9475" max="9477" width="14.85546875" style="28" customWidth="1"/>
    <col min="9478" max="9728" width="9.140625" style="28"/>
    <col min="9729" max="9729" width="6.85546875" style="28" customWidth="1"/>
    <col min="9730" max="9730" width="40.85546875" style="28" customWidth="1"/>
    <col min="9731" max="9733" width="14.85546875" style="28" customWidth="1"/>
    <col min="9734" max="9984" width="9.140625" style="28"/>
    <col min="9985" max="9985" width="6.85546875" style="28" customWidth="1"/>
    <col min="9986" max="9986" width="40.85546875" style="28" customWidth="1"/>
    <col min="9987" max="9989" width="14.85546875" style="28" customWidth="1"/>
    <col min="9990" max="10240" width="9.140625" style="28"/>
    <col min="10241" max="10241" width="6.85546875" style="28" customWidth="1"/>
    <col min="10242" max="10242" width="40.85546875" style="28" customWidth="1"/>
    <col min="10243" max="10245" width="14.85546875" style="28" customWidth="1"/>
    <col min="10246" max="10496" width="9.140625" style="28"/>
    <col min="10497" max="10497" width="6.85546875" style="28" customWidth="1"/>
    <col min="10498" max="10498" width="40.85546875" style="28" customWidth="1"/>
    <col min="10499" max="10501" width="14.85546875" style="28" customWidth="1"/>
    <col min="10502" max="10752" width="9.140625" style="28"/>
    <col min="10753" max="10753" width="6.85546875" style="28" customWidth="1"/>
    <col min="10754" max="10754" width="40.85546875" style="28" customWidth="1"/>
    <col min="10755" max="10757" width="14.85546875" style="28" customWidth="1"/>
    <col min="10758" max="11008" width="9.140625" style="28"/>
    <col min="11009" max="11009" width="6.85546875" style="28" customWidth="1"/>
    <col min="11010" max="11010" width="40.85546875" style="28" customWidth="1"/>
    <col min="11011" max="11013" width="14.85546875" style="28" customWidth="1"/>
    <col min="11014" max="11264" width="9.140625" style="28"/>
    <col min="11265" max="11265" width="6.85546875" style="28" customWidth="1"/>
    <col min="11266" max="11266" width="40.85546875" style="28" customWidth="1"/>
    <col min="11267" max="11269" width="14.85546875" style="28" customWidth="1"/>
    <col min="11270" max="11520" width="9.140625" style="28"/>
    <col min="11521" max="11521" width="6.85546875" style="28" customWidth="1"/>
    <col min="11522" max="11522" width="40.85546875" style="28" customWidth="1"/>
    <col min="11523" max="11525" width="14.85546875" style="28" customWidth="1"/>
    <col min="11526" max="11776" width="9.140625" style="28"/>
    <col min="11777" max="11777" width="6.85546875" style="28" customWidth="1"/>
    <col min="11778" max="11778" width="40.85546875" style="28" customWidth="1"/>
    <col min="11779" max="11781" width="14.85546875" style="28" customWidth="1"/>
    <col min="11782" max="12032" width="9.140625" style="28"/>
    <col min="12033" max="12033" width="6.85546875" style="28" customWidth="1"/>
    <col min="12034" max="12034" width="40.85546875" style="28" customWidth="1"/>
    <col min="12035" max="12037" width="14.85546875" style="28" customWidth="1"/>
    <col min="12038" max="12288" width="9.140625" style="28"/>
    <col min="12289" max="12289" width="6.85546875" style="28" customWidth="1"/>
    <col min="12290" max="12290" width="40.85546875" style="28" customWidth="1"/>
    <col min="12291" max="12293" width="14.85546875" style="28" customWidth="1"/>
    <col min="12294" max="12544" width="9.140625" style="28"/>
    <col min="12545" max="12545" width="6.85546875" style="28" customWidth="1"/>
    <col min="12546" max="12546" width="40.85546875" style="28" customWidth="1"/>
    <col min="12547" max="12549" width="14.85546875" style="28" customWidth="1"/>
    <col min="12550" max="12800" width="9.140625" style="28"/>
    <col min="12801" max="12801" width="6.85546875" style="28" customWidth="1"/>
    <col min="12802" max="12802" width="40.85546875" style="28" customWidth="1"/>
    <col min="12803" max="12805" width="14.85546875" style="28" customWidth="1"/>
    <col min="12806" max="13056" width="9.140625" style="28"/>
    <col min="13057" max="13057" width="6.85546875" style="28" customWidth="1"/>
    <col min="13058" max="13058" width="40.85546875" style="28" customWidth="1"/>
    <col min="13059" max="13061" width="14.85546875" style="28" customWidth="1"/>
    <col min="13062" max="13312" width="9.140625" style="28"/>
    <col min="13313" max="13313" width="6.85546875" style="28" customWidth="1"/>
    <col min="13314" max="13314" width="40.85546875" style="28" customWidth="1"/>
    <col min="13315" max="13317" width="14.85546875" style="28" customWidth="1"/>
    <col min="13318" max="13568" width="9.140625" style="28"/>
    <col min="13569" max="13569" width="6.85546875" style="28" customWidth="1"/>
    <col min="13570" max="13570" width="40.85546875" style="28" customWidth="1"/>
    <col min="13571" max="13573" width="14.85546875" style="28" customWidth="1"/>
    <col min="13574" max="13824" width="9.140625" style="28"/>
    <col min="13825" max="13825" width="6.85546875" style="28" customWidth="1"/>
    <col min="13826" max="13826" width="40.85546875" style="28" customWidth="1"/>
    <col min="13827" max="13829" width="14.85546875" style="28" customWidth="1"/>
    <col min="13830" max="14080" width="9.140625" style="28"/>
    <col min="14081" max="14081" width="6.85546875" style="28" customWidth="1"/>
    <col min="14082" max="14082" width="40.85546875" style="28" customWidth="1"/>
    <col min="14083" max="14085" width="14.85546875" style="28" customWidth="1"/>
    <col min="14086" max="14336" width="9.140625" style="28"/>
    <col min="14337" max="14337" width="6.85546875" style="28" customWidth="1"/>
    <col min="14338" max="14338" width="40.85546875" style="28" customWidth="1"/>
    <col min="14339" max="14341" width="14.85546875" style="28" customWidth="1"/>
    <col min="14342" max="14592" width="9.140625" style="28"/>
    <col min="14593" max="14593" width="6.85546875" style="28" customWidth="1"/>
    <col min="14594" max="14594" width="40.85546875" style="28" customWidth="1"/>
    <col min="14595" max="14597" width="14.85546875" style="28" customWidth="1"/>
    <col min="14598" max="14848" width="9.140625" style="28"/>
    <col min="14849" max="14849" width="6.85546875" style="28" customWidth="1"/>
    <col min="14850" max="14850" width="40.85546875" style="28" customWidth="1"/>
    <col min="14851" max="14853" width="14.85546875" style="28" customWidth="1"/>
    <col min="14854" max="15104" width="9.140625" style="28"/>
    <col min="15105" max="15105" width="6.85546875" style="28" customWidth="1"/>
    <col min="15106" max="15106" width="40.85546875" style="28" customWidth="1"/>
    <col min="15107" max="15109" width="14.85546875" style="28" customWidth="1"/>
    <col min="15110" max="15360" width="9.140625" style="28"/>
    <col min="15361" max="15361" width="6.85546875" style="28" customWidth="1"/>
    <col min="15362" max="15362" width="40.85546875" style="28" customWidth="1"/>
    <col min="15363" max="15365" width="14.85546875" style="28" customWidth="1"/>
    <col min="15366" max="15616" width="9.140625" style="28"/>
    <col min="15617" max="15617" width="6.85546875" style="28" customWidth="1"/>
    <col min="15618" max="15618" width="40.85546875" style="28" customWidth="1"/>
    <col min="15619" max="15621" width="14.85546875" style="28" customWidth="1"/>
    <col min="15622" max="15872" width="9.140625" style="28"/>
    <col min="15873" max="15873" width="6.85546875" style="28" customWidth="1"/>
    <col min="15874" max="15874" width="40.85546875" style="28" customWidth="1"/>
    <col min="15875" max="15877" width="14.85546875" style="28" customWidth="1"/>
    <col min="15878" max="16128" width="9.140625" style="28"/>
    <col min="16129" max="16129" width="6.85546875" style="28" customWidth="1"/>
    <col min="16130" max="16130" width="40.85546875" style="28" customWidth="1"/>
    <col min="16131" max="16133" width="14.85546875" style="28" customWidth="1"/>
    <col min="16134" max="16384" width="9.140625" style="28"/>
  </cols>
  <sheetData>
    <row r="1" spans="1:5" x14ac:dyDescent="0.25">
      <c r="B1" s="29"/>
      <c r="C1" s="29"/>
      <c r="D1" s="2"/>
      <c r="E1" s="49" t="s">
        <v>675</v>
      </c>
    </row>
    <row r="2" spans="1:5" x14ac:dyDescent="0.25">
      <c r="B2" s="29"/>
      <c r="C2" s="29"/>
      <c r="D2" s="2"/>
      <c r="E2" s="2" t="s">
        <v>128</v>
      </c>
    </row>
    <row r="3" spans="1:5" x14ac:dyDescent="0.25">
      <c r="B3" s="349" t="s">
        <v>284</v>
      </c>
      <c r="C3" s="349"/>
      <c r="D3" s="349"/>
      <c r="E3" s="349"/>
    </row>
    <row r="4" spans="1:5" x14ac:dyDescent="0.25">
      <c r="B4" s="29"/>
      <c r="C4" s="29"/>
      <c r="D4" s="2"/>
      <c r="E4" s="2" t="s">
        <v>169</v>
      </c>
    </row>
    <row r="5" spans="1:5" x14ac:dyDescent="0.25">
      <c r="B5" s="29"/>
      <c r="C5" s="29"/>
      <c r="D5" s="2"/>
      <c r="E5" s="107" t="s">
        <v>561</v>
      </c>
    </row>
    <row r="6" spans="1:5" ht="14.25" customHeight="1" x14ac:dyDescent="0.25">
      <c r="C6" s="2"/>
    </row>
    <row r="7" spans="1:5" ht="14.25" customHeight="1" x14ac:dyDescent="0.25">
      <c r="B7" s="385" t="s">
        <v>149</v>
      </c>
      <c r="C7" s="385"/>
      <c r="D7" s="385"/>
      <c r="E7" s="385"/>
    </row>
    <row r="8" spans="1:5" ht="54" customHeight="1" x14ac:dyDescent="0.25">
      <c r="A8" s="34"/>
      <c r="B8" s="347" t="s">
        <v>516</v>
      </c>
      <c r="C8" s="347"/>
      <c r="D8" s="347"/>
      <c r="E8" s="347"/>
    </row>
    <row r="9" spans="1:5" ht="14.25" customHeight="1" x14ac:dyDescent="0.25">
      <c r="C9" s="2"/>
    </row>
    <row r="10" spans="1:5" ht="18.75" customHeight="1" x14ac:dyDescent="0.25">
      <c r="C10" s="30"/>
      <c r="D10" s="30"/>
      <c r="E10" s="31" t="s">
        <v>115</v>
      </c>
    </row>
    <row r="11" spans="1:5" ht="22.5" customHeight="1" x14ac:dyDescent="0.25">
      <c r="A11" s="32" t="s">
        <v>271</v>
      </c>
      <c r="B11" s="32" t="s">
        <v>274</v>
      </c>
      <c r="C11" s="32" t="s">
        <v>525</v>
      </c>
      <c r="D11" s="236" t="s">
        <v>655</v>
      </c>
      <c r="E11" s="236" t="s">
        <v>656</v>
      </c>
    </row>
    <row r="12" spans="1:5" ht="18" customHeight="1" x14ac:dyDescent="0.25">
      <c r="A12" s="35" t="s">
        <v>272</v>
      </c>
      <c r="B12" s="36" t="s">
        <v>275</v>
      </c>
      <c r="C12" s="37">
        <v>1</v>
      </c>
      <c r="D12" s="37"/>
      <c r="E12" s="346">
        <f>D12/C12*100</f>
        <v>0</v>
      </c>
    </row>
    <row r="13" spans="1:5" s="16" customFormat="1" ht="16.5" customHeight="1" x14ac:dyDescent="0.25">
      <c r="A13" s="38" t="s">
        <v>129</v>
      </c>
      <c r="B13" s="39" t="s">
        <v>276</v>
      </c>
      <c r="C13" s="37">
        <v>1</v>
      </c>
      <c r="D13" s="37"/>
      <c r="E13" s="346">
        <f t="shared" ref="E13:E17" si="0">D13/C13*100</f>
        <v>0</v>
      </c>
    </row>
    <row r="14" spans="1:5" s="16" customFormat="1" ht="27.75" customHeight="1" x14ac:dyDescent="0.25">
      <c r="A14" s="38" t="s">
        <v>277</v>
      </c>
      <c r="B14" s="40" t="s">
        <v>278</v>
      </c>
      <c r="C14" s="37">
        <v>1</v>
      </c>
      <c r="D14" s="37"/>
      <c r="E14" s="346">
        <f t="shared" si="0"/>
        <v>0</v>
      </c>
    </row>
    <row r="15" spans="1:5" s="16" customFormat="1" x14ac:dyDescent="0.25">
      <c r="A15" s="38" t="s">
        <v>279</v>
      </c>
      <c r="B15" s="40" t="s">
        <v>280</v>
      </c>
      <c r="C15" s="37">
        <v>1</v>
      </c>
      <c r="D15" s="37"/>
      <c r="E15" s="346">
        <f t="shared" si="0"/>
        <v>0</v>
      </c>
    </row>
    <row r="16" spans="1:5" ht="18.75" customHeight="1" x14ac:dyDescent="0.25">
      <c r="A16" s="38" t="s">
        <v>281</v>
      </c>
      <c r="B16" s="40" t="s">
        <v>282</v>
      </c>
      <c r="C16" s="41">
        <v>1</v>
      </c>
      <c r="D16" s="41"/>
      <c r="E16" s="346">
        <f t="shared" si="0"/>
        <v>0</v>
      </c>
    </row>
    <row r="17" spans="1:6" ht="18.75" customHeight="1" x14ac:dyDescent="0.25">
      <c r="A17" s="46"/>
      <c r="B17" s="43" t="s">
        <v>283</v>
      </c>
      <c r="C17" s="44">
        <f>SUM(C12:C16)</f>
        <v>5</v>
      </c>
      <c r="D17" s="52">
        <f>SUM(D12:D16)</f>
        <v>0</v>
      </c>
      <c r="E17" s="346">
        <f t="shared" si="0"/>
        <v>0</v>
      </c>
      <c r="F17" s="45"/>
    </row>
    <row r="18" spans="1:6" x14ac:dyDescent="0.25">
      <c r="C18" s="45"/>
      <c r="D18" s="45"/>
      <c r="E18" s="45"/>
      <c r="F18" s="45"/>
    </row>
    <row r="20" spans="1:6" x14ac:dyDescent="0.25">
      <c r="C20" s="33"/>
      <c r="D20" s="33"/>
      <c r="E20" s="33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21"/>
  <sheetViews>
    <sheetView view="pageBreakPreview" workbookViewId="0">
      <selection activeCell="J10" sqref="J10"/>
    </sheetView>
  </sheetViews>
  <sheetFormatPr defaultRowHeight="15.75" x14ac:dyDescent="0.25"/>
  <cols>
    <col min="1" max="1" width="6.85546875" style="28" customWidth="1"/>
    <col min="2" max="2" width="32.42578125" style="28" customWidth="1"/>
    <col min="3" max="4" width="14.85546875" style="28" customWidth="1"/>
    <col min="5" max="5" width="14.5703125" style="28" customWidth="1"/>
    <col min="6" max="256" width="9.140625" style="28"/>
    <col min="257" max="257" width="6.85546875" style="28" customWidth="1"/>
    <col min="258" max="258" width="32.42578125" style="28" customWidth="1"/>
    <col min="259" max="260" width="14.85546875" style="28" customWidth="1"/>
    <col min="261" max="261" width="14.5703125" style="28" customWidth="1"/>
    <col min="262" max="512" width="9.140625" style="28"/>
    <col min="513" max="513" width="6.85546875" style="28" customWidth="1"/>
    <col min="514" max="514" width="32.42578125" style="28" customWidth="1"/>
    <col min="515" max="516" width="14.85546875" style="28" customWidth="1"/>
    <col min="517" max="517" width="14.5703125" style="28" customWidth="1"/>
    <col min="518" max="768" width="9.140625" style="28"/>
    <col min="769" max="769" width="6.85546875" style="28" customWidth="1"/>
    <col min="770" max="770" width="32.42578125" style="28" customWidth="1"/>
    <col min="771" max="772" width="14.85546875" style="28" customWidth="1"/>
    <col min="773" max="773" width="14.5703125" style="28" customWidth="1"/>
    <col min="774" max="1024" width="9.140625" style="28"/>
    <col min="1025" max="1025" width="6.85546875" style="28" customWidth="1"/>
    <col min="1026" max="1026" width="32.42578125" style="28" customWidth="1"/>
    <col min="1027" max="1028" width="14.85546875" style="28" customWidth="1"/>
    <col min="1029" max="1029" width="14.5703125" style="28" customWidth="1"/>
    <col min="1030" max="1280" width="9.140625" style="28"/>
    <col min="1281" max="1281" width="6.85546875" style="28" customWidth="1"/>
    <col min="1282" max="1282" width="32.42578125" style="28" customWidth="1"/>
    <col min="1283" max="1284" width="14.85546875" style="28" customWidth="1"/>
    <col min="1285" max="1285" width="14.5703125" style="28" customWidth="1"/>
    <col min="1286" max="1536" width="9.140625" style="28"/>
    <col min="1537" max="1537" width="6.85546875" style="28" customWidth="1"/>
    <col min="1538" max="1538" width="32.42578125" style="28" customWidth="1"/>
    <col min="1539" max="1540" width="14.85546875" style="28" customWidth="1"/>
    <col min="1541" max="1541" width="14.5703125" style="28" customWidth="1"/>
    <col min="1542" max="1792" width="9.140625" style="28"/>
    <col min="1793" max="1793" width="6.85546875" style="28" customWidth="1"/>
    <col min="1794" max="1794" width="32.42578125" style="28" customWidth="1"/>
    <col min="1795" max="1796" width="14.85546875" style="28" customWidth="1"/>
    <col min="1797" max="1797" width="14.5703125" style="28" customWidth="1"/>
    <col min="1798" max="2048" width="9.140625" style="28"/>
    <col min="2049" max="2049" width="6.85546875" style="28" customWidth="1"/>
    <col min="2050" max="2050" width="32.42578125" style="28" customWidth="1"/>
    <col min="2051" max="2052" width="14.85546875" style="28" customWidth="1"/>
    <col min="2053" max="2053" width="14.5703125" style="28" customWidth="1"/>
    <col min="2054" max="2304" width="9.140625" style="28"/>
    <col min="2305" max="2305" width="6.85546875" style="28" customWidth="1"/>
    <col min="2306" max="2306" width="32.42578125" style="28" customWidth="1"/>
    <col min="2307" max="2308" width="14.85546875" style="28" customWidth="1"/>
    <col min="2309" max="2309" width="14.5703125" style="28" customWidth="1"/>
    <col min="2310" max="2560" width="9.140625" style="28"/>
    <col min="2561" max="2561" width="6.85546875" style="28" customWidth="1"/>
    <col min="2562" max="2562" width="32.42578125" style="28" customWidth="1"/>
    <col min="2563" max="2564" width="14.85546875" style="28" customWidth="1"/>
    <col min="2565" max="2565" width="14.5703125" style="28" customWidth="1"/>
    <col min="2566" max="2816" width="9.140625" style="28"/>
    <col min="2817" max="2817" width="6.85546875" style="28" customWidth="1"/>
    <col min="2818" max="2818" width="32.42578125" style="28" customWidth="1"/>
    <col min="2819" max="2820" width="14.85546875" style="28" customWidth="1"/>
    <col min="2821" max="2821" width="14.5703125" style="28" customWidth="1"/>
    <col min="2822" max="3072" width="9.140625" style="28"/>
    <col min="3073" max="3073" width="6.85546875" style="28" customWidth="1"/>
    <col min="3074" max="3074" width="32.42578125" style="28" customWidth="1"/>
    <col min="3075" max="3076" width="14.85546875" style="28" customWidth="1"/>
    <col min="3077" max="3077" width="14.5703125" style="28" customWidth="1"/>
    <col min="3078" max="3328" width="9.140625" style="28"/>
    <col min="3329" max="3329" width="6.85546875" style="28" customWidth="1"/>
    <col min="3330" max="3330" width="32.42578125" style="28" customWidth="1"/>
    <col min="3331" max="3332" width="14.85546875" style="28" customWidth="1"/>
    <col min="3333" max="3333" width="14.5703125" style="28" customWidth="1"/>
    <col min="3334" max="3584" width="9.140625" style="28"/>
    <col min="3585" max="3585" width="6.85546875" style="28" customWidth="1"/>
    <col min="3586" max="3586" width="32.42578125" style="28" customWidth="1"/>
    <col min="3587" max="3588" width="14.85546875" style="28" customWidth="1"/>
    <col min="3589" max="3589" width="14.5703125" style="28" customWidth="1"/>
    <col min="3590" max="3840" width="9.140625" style="28"/>
    <col min="3841" max="3841" width="6.85546875" style="28" customWidth="1"/>
    <col min="3842" max="3842" width="32.42578125" style="28" customWidth="1"/>
    <col min="3843" max="3844" width="14.85546875" style="28" customWidth="1"/>
    <col min="3845" max="3845" width="14.5703125" style="28" customWidth="1"/>
    <col min="3846" max="4096" width="9.140625" style="28"/>
    <col min="4097" max="4097" width="6.85546875" style="28" customWidth="1"/>
    <col min="4098" max="4098" width="32.42578125" style="28" customWidth="1"/>
    <col min="4099" max="4100" width="14.85546875" style="28" customWidth="1"/>
    <col min="4101" max="4101" width="14.5703125" style="28" customWidth="1"/>
    <col min="4102" max="4352" width="9.140625" style="28"/>
    <col min="4353" max="4353" width="6.85546875" style="28" customWidth="1"/>
    <col min="4354" max="4354" width="32.42578125" style="28" customWidth="1"/>
    <col min="4355" max="4356" width="14.85546875" style="28" customWidth="1"/>
    <col min="4357" max="4357" width="14.5703125" style="28" customWidth="1"/>
    <col min="4358" max="4608" width="9.140625" style="28"/>
    <col min="4609" max="4609" width="6.85546875" style="28" customWidth="1"/>
    <col min="4610" max="4610" width="32.42578125" style="28" customWidth="1"/>
    <col min="4611" max="4612" width="14.85546875" style="28" customWidth="1"/>
    <col min="4613" max="4613" width="14.5703125" style="28" customWidth="1"/>
    <col min="4614" max="4864" width="9.140625" style="28"/>
    <col min="4865" max="4865" width="6.85546875" style="28" customWidth="1"/>
    <col min="4866" max="4866" width="32.42578125" style="28" customWidth="1"/>
    <col min="4867" max="4868" width="14.85546875" style="28" customWidth="1"/>
    <col min="4869" max="4869" width="14.5703125" style="28" customWidth="1"/>
    <col min="4870" max="5120" width="9.140625" style="28"/>
    <col min="5121" max="5121" width="6.85546875" style="28" customWidth="1"/>
    <col min="5122" max="5122" width="32.42578125" style="28" customWidth="1"/>
    <col min="5123" max="5124" width="14.85546875" style="28" customWidth="1"/>
    <col min="5125" max="5125" width="14.5703125" style="28" customWidth="1"/>
    <col min="5126" max="5376" width="9.140625" style="28"/>
    <col min="5377" max="5377" width="6.85546875" style="28" customWidth="1"/>
    <col min="5378" max="5378" width="32.42578125" style="28" customWidth="1"/>
    <col min="5379" max="5380" width="14.85546875" style="28" customWidth="1"/>
    <col min="5381" max="5381" width="14.5703125" style="28" customWidth="1"/>
    <col min="5382" max="5632" width="9.140625" style="28"/>
    <col min="5633" max="5633" width="6.85546875" style="28" customWidth="1"/>
    <col min="5634" max="5634" width="32.42578125" style="28" customWidth="1"/>
    <col min="5635" max="5636" width="14.85546875" style="28" customWidth="1"/>
    <col min="5637" max="5637" width="14.5703125" style="28" customWidth="1"/>
    <col min="5638" max="5888" width="9.140625" style="28"/>
    <col min="5889" max="5889" width="6.85546875" style="28" customWidth="1"/>
    <col min="5890" max="5890" width="32.42578125" style="28" customWidth="1"/>
    <col min="5891" max="5892" width="14.85546875" style="28" customWidth="1"/>
    <col min="5893" max="5893" width="14.5703125" style="28" customWidth="1"/>
    <col min="5894" max="6144" width="9.140625" style="28"/>
    <col min="6145" max="6145" width="6.85546875" style="28" customWidth="1"/>
    <col min="6146" max="6146" width="32.42578125" style="28" customWidth="1"/>
    <col min="6147" max="6148" width="14.85546875" style="28" customWidth="1"/>
    <col min="6149" max="6149" width="14.5703125" style="28" customWidth="1"/>
    <col min="6150" max="6400" width="9.140625" style="28"/>
    <col min="6401" max="6401" width="6.85546875" style="28" customWidth="1"/>
    <col min="6402" max="6402" width="32.42578125" style="28" customWidth="1"/>
    <col min="6403" max="6404" width="14.85546875" style="28" customWidth="1"/>
    <col min="6405" max="6405" width="14.5703125" style="28" customWidth="1"/>
    <col min="6406" max="6656" width="9.140625" style="28"/>
    <col min="6657" max="6657" width="6.85546875" style="28" customWidth="1"/>
    <col min="6658" max="6658" width="32.42578125" style="28" customWidth="1"/>
    <col min="6659" max="6660" width="14.85546875" style="28" customWidth="1"/>
    <col min="6661" max="6661" width="14.5703125" style="28" customWidth="1"/>
    <col min="6662" max="6912" width="9.140625" style="28"/>
    <col min="6913" max="6913" width="6.85546875" style="28" customWidth="1"/>
    <col min="6914" max="6914" width="32.42578125" style="28" customWidth="1"/>
    <col min="6915" max="6916" width="14.85546875" style="28" customWidth="1"/>
    <col min="6917" max="6917" width="14.5703125" style="28" customWidth="1"/>
    <col min="6918" max="7168" width="9.140625" style="28"/>
    <col min="7169" max="7169" width="6.85546875" style="28" customWidth="1"/>
    <col min="7170" max="7170" width="32.42578125" style="28" customWidth="1"/>
    <col min="7171" max="7172" width="14.85546875" style="28" customWidth="1"/>
    <col min="7173" max="7173" width="14.5703125" style="28" customWidth="1"/>
    <col min="7174" max="7424" width="9.140625" style="28"/>
    <col min="7425" max="7425" width="6.85546875" style="28" customWidth="1"/>
    <col min="7426" max="7426" width="32.42578125" style="28" customWidth="1"/>
    <col min="7427" max="7428" width="14.85546875" style="28" customWidth="1"/>
    <col min="7429" max="7429" width="14.5703125" style="28" customWidth="1"/>
    <col min="7430" max="7680" width="9.140625" style="28"/>
    <col min="7681" max="7681" width="6.85546875" style="28" customWidth="1"/>
    <col min="7682" max="7682" width="32.42578125" style="28" customWidth="1"/>
    <col min="7683" max="7684" width="14.85546875" style="28" customWidth="1"/>
    <col min="7685" max="7685" width="14.5703125" style="28" customWidth="1"/>
    <col min="7686" max="7936" width="9.140625" style="28"/>
    <col min="7937" max="7937" width="6.85546875" style="28" customWidth="1"/>
    <col min="7938" max="7938" width="32.42578125" style="28" customWidth="1"/>
    <col min="7939" max="7940" width="14.85546875" style="28" customWidth="1"/>
    <col min="7941" max="7941" width="14.5703125" style="28" customWidth="1"/>
    <col min="7942" max="8192" width="9.140625" style="28"/>
    <col min="8193" max="8193" width="6.85546875" style="28" customWidth="1"/>
    <col min="8194" max="8194" width="32.42578125" style="28" customWidth="1"/>
    <col min="8195" max="8196" width="14.85546875" style="28" customWidth="1"/>
    <col min="8197" max="8197" width="14.5703125" style="28" customWidth="1"/>
    <col min="8198" max="8448" width="9.140625" style="28"/>
    <col min="8449" max="8449" width="6.85546875" style="28" customWidth="1"/>
    <col min="8450" max="8450" width="32.42578125" style="28" customWidth="1"/>
    <col min="8451" max="8452" width="14.85546875" style="28" customWidth="1"/>
    <col min="8453" max="8453" width="14.5703125" style="28" customWidth="1"/>
    <col min="8454" max="8704" width="9.140625" style="28"/>
    <col min="8705" max="8705" width="6.85546875" style="28" customWidth="1"/>
    <col min="8706" max="8706" width="32.42578125" style="28" customWidth="1"/>
    <col min="8707" max="8708" width="14.85546875" style="28" customWidth="1"/>
    <col min="8709" max="8709" width="14.5703125" style="28" customWidth="1"/>
    <col min="8710" max="8960" width="9.140625" style="28"/>
    <col min="8961" max="8961" width="6.85546875" style="28" customWidth="1"/>
    <col min="8962" max="8962" width="32.42578125" style="28" customWidth="1"/>
    <col min="8963" max="8964" width="14.85546875" style="28" customWidth="1"/>
    <col min="8965" max="8965" width="14.5703125" style="28" customWidth="1"/>
    <col min="8966" max="9216" width="9.140625" style="28"/>
    <col min="9217" max="9217" width="6.85546875" style="28" customWidth="1"/>
    <col min="9218" max="9218" width="32.42578125" style="28" customWidth="1"/>
    <col min="9219" max="9220" width="14.85546875" style="28" customWidth="1"/>
    <col min="9221" max="9221" width="14.5703125" style="28" customWidth="1"/>
    <col min="9222" max="9472" width="9.140625" style="28"/>
    <col min="9473" max="9473" width="6.85546875" style="28" customWidth="1"/>
    <col min="9474" max="9474" width="32.42578125" style="28" customWidth="1"/>
    <col min="9475" max="9476" width="14.85546875" style="28" customWidth="1"/>
    <col min="9477" max="9477" width="14.5703125" style="28" customWidth="1"/>
    <col min="9478" max="9728" width="9.140625" style="28"/>
    <col min="9729" max="9729" width="6.85546875" style="28" customWidth="1"/>
    <col min="9730" max="9730" width="32.42578125" style="28" customWidth="1"/>
    <col min="9731" max="9732" width="14.85546875" style="28" customWidth="1"/>
    <col min="9733" max="9733" width="14.5703125" style="28" customWidth="1"/>
    <col min="9734" max="9984" width="9.140625" style="28"/>
    <col min="9985" max="9985" width="6.85546875" style="28" customWidth="1"/>
    <col min="9986" max="9986" width="32.42578125" style="28" customWidth="1"/>
    <col min="9987" max="9988" width="14.85546875" style="28" customWidth="1"/>
    <col min="9989" max="9989" width="14.5703125" style="28" customWidth="1"/>
    <col min="9990" max="10240" width="9.140625" style="28"/>
    <col min="10241" max="10241" width="6.85546875" style="28" customWidth="1"/>
    <col min="10242" max="10242" width="32.42578125" style="28" customWidth="1"/>
    <col min="10243" max="10244" width="14.85546875" style="28" customWidth="1"/>
    <col min="10245" max="10245" width="14.5703125" style="28" customWidth="1"/>
    <col min="10246" max="10496" width="9.140625" style="28"/>
    <col min="10497" max="10497" width="6.85546875" style="28" customWidth="1"/>
    <col min="10498" max="10498" width="32.42578125" style="28" customWidth="1"/>
    <col min="10499" max="10500" width="14.85546875" style="28" customWidth="1"/>
    <col min="10501" max="10501" width="14.5703125" style="28" customWidth="1"/>
    <col min="10502" max="10752" width="9.140625" style="28"/>
    <col min="10753" max="10753" width="6.85546875" style="28" customWidth="1"/>
    <col min="10754" max="10754" width="32.42578125" style="28" customWidth="1"/>
    <col min="10755" max="10756" width="14.85546875" style="28" customWidth="1"/>
    <col min="10757" max="10757" width="14.5703125" style="28" customWidth="1"/>
    <col min="10758" max="11008" width="9.140625" style="28"/>
    <col min="11009" max="11009" width="6.85546875" style="28" customWidth="1"/>
    <col min="11010" max="11010" width="32.42578125" style="28" customWidth="1"/>
    <col min="11011" max="11012" width="14.85546875" style="28" customWidth="1"/>
    <col min="11013" max="11013" width="14.5703125" style="28" customWidth="1"/>
    <col min="11014" max="11264" width="9.140625" style="28"/>
    <col min="11265" max="11265" width="6.85546875" style="28" customWidth="1"/>
    <col min="11266" max="11266" width="32.42578125" style="28" customWidth="1"/>
    <col min="11267" max="11268" width="14.85546875" style="28" customWidth="1"/>
    <col min="11269" max="11269" width="14.5703125" style="28" customWidth="1"/>
    <col min="11270" max="11520" width="9.140625" style="28"/>
    <col min="11521" max="11521" width="6.85546875" style="28" customWidth="1"/>
    <col min="11522" max="11522" width="32.42578125" style="28" customWidth="1"/>
    <col min="11523" max="11524" width="14.85546875" style="28" customWidth="1"/>
    <col min="11525" max="11525" width="14.5703125" style="28" customWidth="1"/>
    <col min="11526" max="11776" width="9.140625" style="28"/>
    <col min="11777" max="11777" width="6.85546875" style="28" customWidth="1"/>
    <col min="11778" max="11778" width="32.42578125" style="28" customWidth="1"/>
    <col min="11779" max="11780" width="14.85546875" style="28" customWidth="1"/>
    <col min="11781" max="11781" width="14.5703125" style="28" customWidth="1"/>
    <col min="11782" max="12032" width="9.140625" style="28"/>
    <col min="12033" max="12033" width="6.85546875" style="28" customWidth="1"/>
    <col min="12034" max="12034" width="32.42578125" style="28" customWidth="1"/>
    <col min="12035" max="12036" width="14.85546875" style="28" customWidth="1"/>
    <col min="12037" max="12037" width="14.5703125" style="28" customWidth="1"/>
    <col min="12038" max="12288" width="9.140625" style="28"/>
    <col min="12289" max="12289" width="6.85546875" style="28" customWidth="1"/>
    <col min="12290" max="12290" width="32.42578125" style="28" customWidth="1"/>
    <col min="12291" max="12292" width="14.85546875" style="28" customWidth="1"/>
    <col min="12293" max="12293" width="14.5703125" style="28" customWidth="1"/>
    <col min="12294" max="12544" width="9.140625" style="28"/>
    <col min="12545" max="12545" width="6.85546875" style="28" customWidth="1"/>
    <col min="12546" max="12546" width="32.42578125" style="28" customWidth="1"/>
    <col min="12547" max="12548" width="14.85546875" style="28" customWidth="1"/>
    <col min="12549" max="12549" width="14.5703125" style="28" customWidth="1"/>
    <col min="12550" max="12800" width="9.140625" style="28"/>
    <col min="12801" max="12801" width="6.85546875" style="28" customWidth="1"/>
    <col min="12802" max="12802" width="32.42578125" style="28" customWidth="1"/>
    <col min="12803" max="12804" width="14.85546875" style="28" customWidth="1"/>
    <col min="12805" max="12805" width="14.5703125" style="28" customWidth="1"/>
    <col min="12806" max="13056" width="9.140625" style="28"/>
    <col min="13057" max="13057" width="6.85546875" style="28" customWidth="1"/>
    <col min="13058" max="13058" width="32.42578125" style="28" customWidth="1"/>
    <col min="13059" max="13060" width="14.85546875" style="28" customWidth="1"/>
    <col min="13061" max="13061" width="14.5703125" style="28" customWidth="1"/>
    <col min="13062" max="13312" width="9.140625" style="28"/>
    <col min="13313" max="13313" width="6.85546875" style="28" customWidth="1"/>
    <col min="13314" max="13314" width="32.42578125" style="28" customWidth="1"/>
    <col min="13315" max="13316" width="14.85546875" style="28" customWidth="1"/>
    <col min="13317" max="13317" width="14.5703125" style="28" customWidth="1"/>
    <col min="13318" max="13568" width="9.140625" style="28"/>
    <col min="13569" max="13569" width="6.85546875" style="28" customWidth="1"/>
    <col min="13570" max="13570" width="32.42578125" style="28" customWidth="1"/>
    <col min="13571" max="13572" width="14.85546875" style="28" customWidth="1"/>
    <col min="13573" max="13573" width="14.5703125" style="28" customWidth="1"/>
    <col min="13574" max="13824" width="9.140625" style="28"/>
    <col min="13825" max="13825" width="6.85546875" style="28" customWidth="1"/>
    <col min="13826" max="13826" width="32.42578125" style="28" customWidth="1"/>
    <col min="13827" max="13828" width="14.85546875" style="28" customWidth="1"/>
    <col min="13829" max="13829" width="14.5703125" style="28" customWidth="1"/>
    <col min="13830" max="14080" width="9.140625" style="28"/>
    <col min="14081" max="14081" width="6.85546875" style="28" customWidth="1"/>
    <col min="14082" max="14082" width="32.42578125" style="28" customWidth="1"/>
    <col min="14083" max="14084" width="14.85546875" style="28" customWidth="1"/>
    <col min="14085" max="14085" width="14.5703125" style="28" customWidth="1"/>
    <col min="14086" max="14336" width="9.140625" style="28"/>
    <col min="14337" max="14337" width="6.85546875" style="28" customWidth="1"/>
    <col min="14338" max="14338" width="32.42578125" style="28" customWidth="1"/>
    <col min="14339" max="14340" width="14.85546875" style="28" customWidth="1"/>
    <col min="14341" max="14341" width="14.5703125" style="28" customWidth="1"/>
    <col min="14342" max="14592" width="9.140625" style="28"/>
    <col min="14593" max="14593" width="6.85546875" style="28" customWidth="1"/>
    <col min="14594" max="14594" width="32.42578125" style="28" customWidth="1"/>
    <col min="14595" max="14596" width="14.85546875" style="28" customWidth="1"/>
    <col min="14597" max="14597" width="14.5703125" style="28" customWidth="1"/>
    <col min="14598" max="14848" width="9.140625" style="28"/>
    <col min="14849" max="14849" width="6.85546875" style="28" customWidth="1"/>
    <col min="14850" max="14850" width="32.42578125" style="28" customWidth="1"/>
    <col min="14851" max="14852" width="14.85546875" style="28" customWidth="1"/>
    <col min="14853" max="14853" width="14.5703125" style="28" customWidth="1"/>
    <col min="14854" max="15104" width="9.140625" style="28"/>
    <col min="15105" max="15105" width="6.85546875" style="28" customWidth="1"/>
    <col min="15106" max="15106" width="32.42578125" style="28" customWidth="1"/>
    <col min="15107" max="15108" width="14.85546875" style="28" customWidth="1"/>
    <col min="15109" max="15109" width="14.5703125" style="28" customWidth="1"/>
    <col min="15110" max="15360" width="9.140625" style="28"/>
    <col min="15361" max="15361" width="6.85546875" style="28" customWidth="1"/>
    <col min="15362" max="15362" width="32.42578125" style="28" customWidth="1"/>
    <col min="15363" max="15364" width="14.85546875" style="28" customWidth="1"/>
    <col min="15365" max="15365" width="14.5703125" style="28" customWidth="1"/>
    <col min="15366" max="15616" width="9.140625" style="28"/>
    <col min="15617" max="15617" width="6.85546875" style="28" customWidth="1"/>
    <col min="15618" max="15618" width="32.42578125" style="28" customWidth="1"/>
    <col min="15619" max="15620" width="14.85546875" style="28" customWidth="1"/>
    <col min="15621" max="15621" width="14.5703125" style="28" customWidth="1"/>
    <col min="15622" max="15872" width="9.140625" style="28"/>
    <col min="15873" max="15873" width="6.85546875" style="28" customWidth="1"/>
    <col min="15874" max="15874" width="32.42578125" style="28" customWidth="1"/>
    <col min="15875" max="15876" width="14.85546875" style="28" customWidth="1"/>
    <col min="15877" max="15877" width="14.5703125" style="28" customWidth="1"/>
    <col min="15878" max="16128" width="9.140625" style="28"/>
    <col min="16129" max="16129" width="6.85546875" style="28" customWidth="1"/>
    <col min="16130" max="16130" width="32.42578125" style="28" customWidth="1"/>
    <col min="16131" max="16132" width="14.85546875" style="28" customWidth="1"/>
    <col min="16133" max="16133" width="14.5703125" style="28" customWidth="1"/>
    <col min="16134" max="16384" width="9.140625" style="28"/>
  </cols>
  <sheetData>
    <row r="1" spans="1:5" x14ac:dyDescent="0.25">
      <c r="B1" s="29"/>
      <c r="C1" s="29"/>
      <c r="D1" s="2"/>
      <c r="E1" s="49" t="s">
        <v>305</v>
      </c>
    </row>
    <row r="2" spans="1:5" x14ac:dyDescent="0.25">
      <c r="B2" s="29"/>
      <c r="C2" s="29"/>
      <c r="D2" s="2"/>
      <c r="E2" s="2" t="s">
        <v>128</v>
      </c>
    </row>
    <row r="3" spans="1:5" x14ac:dyDescent="0.25">
      <c r="B3" s="349" t="s">
        <v>169</v>
      </c>
      <c r="C3" s="349"/>
      <c r="D3" s="349"/>
      <c r="E3" s="349"/>
    </row>
    <row r="4" spans="1:5" x14ac:dyDescent="0.25">
      <c r="B4" s="29"/>
      <c r="C4" s="29"/>
      <c r="D4" s="2"/>
      <c r="E4" s="2" t="s">
        <v>169</v>
      </c>
    </row>
    <row r="5" spans="1:5" x14ac:dyDescent="0.25">
      <c r="B5" s="29"/>
      <c r="C5" s="29"/>
      <c r="D5" s="2"/>
      <c r="E5" s="107" t="s">
        <v>561</v>
      </c>
    </row>
    <row r="6" spans="1:5" ht="14.25" customHeight="1" x14ac:dyDescent="0.25">
      <c r="C6" s="2"/>
    </row>
    <row r="7" spans="1:5" ht="14.25" customHeight="1" x14ac:dyDescent="0.25">
      <c r="B7" s="385" t="s">
        <v>149</v>
      </c>
      <c r="C7" s="385"/>
      <c r="D7" s="385"/>
      <c r="E7" s="385"/>
    </row>
    <row r="8" spans="1:5" ht="53.25" customHeight="1" x14ac:dyDescent="0.25">
      <c r="A8" s="34"/>
      <c r="B8" s="347" t="s">
        <v>517</v>
      </c>
      <c r="C8" s="347"/>
      <c r="D8" s="347"/>
      <c r="E8" s="347"/>
    </row>
    <row r="9" spans="1:5" ht="14.25" customHeight="1" x14ac:dyDescent="0.25">
      <c r="C9" s="2"/>
    </row>
    <row r="10" spans="1:5" ht="18.75" customHeight="1" x14ac:dyDescent="0.25">
      <c r="C10" s="30"/>
      <c r="D10" s="30"/>
      <c r="E10" s="31" t="s">
        <v>115</v>
      </c>
    </row>
    <row r="11" spans="1:5" ht="22.5" customHeight="1" x14ac:dyDescent="0.25">
      <c r="A11" s="32" t="s">
        <v>271</v>
      </c>
      <c r="B11" s="32" t="s">
        <v>274</v>
      </c>
      <c r="C11" s="32" t="s">
        <v>525</v>
      </c>
      <c r="D11" s="236" t="s">
        <v>655</v>
      </c>
      <c r="E11" s="236" t="s">
        <v>656</v>
      </c>
    </row>
    <row r="12" spans="1:5" ht="16.5" customHeight="1" x14ac:dyDescent="0.25">
      <c r="A12" s="35" t="s">
        <v>272</v>
      </c>
      <c r="B12" s="36" t="s">
        <v>275</v>
      </c>
      <c r="C12" s="37">
        <v>166.4</v>
      </c>
      <c r="D12" s="268">
        <v>41.597999999999999</v>
      </c>
      <c r="E12" s="346">
        <f>D12/C12*100</f>
        <v>24.998798076923077</v>
      </c>
    </row>
    <row r="13" spans="1:5" s="16" customFormat="1" ht="16.5" customHeight="1" x14ac:dyDescent="0.25">
      <c r="A13" s="38" t="s">
        <v>129</v>
      </c>
      <c r="B13" s="39" t="s">
        <v>276</v>
      </c>
      <c r="C13" s="37">
        <v>165.9</v>
      </c>
      <c r="D13" s="268">
        <v>41.475000000000001</v>
      </c>
      <c r="E13" s="346">
        <f t="shared" ref="E13:E17" si="0">D13/C13*100</f>
        <v>25</v>
      </c>
    </row>
    <row r="14" spans="1:5" s="16" customFormat="1" ht="27.75" customHeight="1" x14ac:dyDescent="0.25">
      <c r="A14" s="38" t="s">
        <v>277</v>
      </c>
      <c r="B14" s="40" t="s">
        <v>278</v>
      </c>
      <c r="C14" s="37">
        <v>165.9</v>
      </c>
      <c r="D14" s="268">
        <v>41.475000000000001</v>
      </c>
      <c r="E14" s="346">
        <f t="shared" si="0"/>
        <v>25</v>
      </c>
    </row>
    <row r="15" spans="1:5" s="16" customFormat="1" x14ac:dyDescent="0.25">
      <c r="A15" s="38" t="s">
        <v>279</v>
      </c>
      <c r="B15" s="40" t="s">
        <v>280</v>
      </c>
      <c r="C15" s="37">
        <v>126.5</v>
      </c>
      <c r="D15" s="268">
        <v>31.626000000000001</v>
      </c>
      <c r="E15" s="346">
        <f t="shared" si="0"/>
        <v>25.000790513833991</v>
      </c>
    </row>
    <row r="16" spans="1:5" ht="18.75" customHeight="1" x14ac:dyDescent="0.25">
      <c r="A16" s="38" t="s">
        <v>281</v>
      </c>
      <c r="B16" s="40" t="s">
        <v>282</v>
      </c>
      <c r="C16" s="37">
        <v>126</v>
      </c>
      <c r="D16" s="268">
        <v>31.5</v>
      </c>
      <c r="E16" s="346">
        <f t="shared" si="0"/>
        <v>25</v>
      </c>
    </row>
    <row r="17" spans="1:5" ht="18.75" customHeight="1" x14ac:dyDescent="0.25">
      <c r="A17" s="46"/>
      <c r="B17" s="43" t="s">
        <v>283</v>
      </c>
      <c r="C17" s="145">
        <f>SUM(C12:C16)</f>
        <v>750.7</v>
      </c>
      <c r="D17" s="50">
        <f>SUM(D12:D16)</f>
        <v>187.67400000000001</v>
      </c>
      <c r="E17" s="346">
        <f t="shared" si="0"/>
        <v>24.999866790995071</v>
      </c>
    </row>
    <row r="20" spans="1:5" x14ac:dyDescent="0.25">
      <c r="C20" s="33">
        <f>1207.7-457</f>
        <v>750.7</v>
      </c>
      <c r="D20" s="33">
        <f>'11+'!V701</f>
        <v>187.67400000000001</v>
      </c>
      <c r="E20" s="33">
        <f>1274.1-480.7</f>
        <v>793.39999999999986</v>
      </c>
    </row>
    <row r="21" spans="1:5" x14ac:dyDescent="0.25">
      <c r="C21" s="130">
        <f>C17-C20</f>
        <v>0</v>
      </c>
      <c r="D21" s="130">
        <f t="shared" ref="D21:E21" si="1">D17-D20</f>
        <v>0</v>
      </c>
      <c r="E21" s="130">
        <f t="shared" si="1"/>
        <v>-768.40013320900482</v>
      </c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20"/>
  <sheetViews>
    <sheetView view="pageBreakPreview" workbookViewId="0">
      <selection activeCell="I12" sqref="I12"/>
    </sheetView>
  </sheetViews>
  <sheetFormatPr defaultRowHeight="15.75" x14ac:dyDescent="0.25"/>
  <cols>
    <col min="1" max="1" width="6.85546875" style="28" customWidth="1"/>
    <col min="2" max="2" width="39.5703125" style="28" customWidth="1"/>
    <col min="3" max="4" width="14.85546875" style="28" customWidth="1"/>
    <col min="5" max="5" width="16.28515625" style="28" customWidth="1"/>
    <col min="6" max="256" width="9.140625" style="28"/>
    <col min="257" max="257" width="6.85546875" style="28" customWidth="1"/>
    <col min="258" max="258" width="39.5703125" style="28" customWidth="1"/>
    <col min="259" max="260" width="14.85546875" style="28" customWidth="1"/>
    <col min="261" max="261" width="16.28515625" style="28" customWidth="1"/>
    <col min="262" max="512" width="9.140625" style="28"/>
    <col min="513" max="513" width="6.85546875" style="28" customWidth="1"/>
    <col min="514" max="514" width="39.5703125" style="28" customWidth="1"/>
    <col min="515" max="516" width="14.85546875" style="28" customWidth="1"/>
    <col min="517" max="517" width="16.28515625" style="28" customWidth="1"/>
    <col min="518" max="768" width="9.140625" style="28"/>
    <col min="769" max="769" width="6.85546875" style="28" customWidth="1"/>
    <col min="770" max="770" width="39.5703125" style="28" customWidth="1"/>
    <col min="771" max="772" width="14.85546875" style="28" customWidth="1"/>
    <col min="773" max="773" width="16.28515625" style="28" customWidth="1"/>
    <col min="774" max="1024" width="9.140625" style="28"/>
    <col min="1025" max="1025" width="6.85546875" style="28" customWidth="1"/>
    <col min="1026" max="1026" width="39.5703125" style="28" customWidth="1"/>
    <col min="1027" max="1028" width="14.85546875" style="28" customWidth="1"/>
    <col min="1029" max="1029" width="16.28515625" style="28" customWidth="1"/>
    <col min="1030" max="1280" width="9.140625" style="28"/>
    <col min="1281" max="1281" width="6.85546875" style="28" customWidth="1"/>
    <col min="1282" max="1282" width="39.5703125" style="28" customWidth="1"/>
    <col min="1283" max="1284" width="14.85546875" style="28" customWidth="1"/>
    <col min="1285" max="1285" width="16.28515625" style="28" customWidth="1"/>
    <col min="1286" max="1536" width="9.140625" style="28"/>
    <col min="1537" max="1537" width="6.85546875" style="28" customWidth="1"/>
    <col min="1538" max="1538" width="39.5703125" style="28" customWidth="1"/>
    <col min="1539" max="1540" width="14.85546875" style="28" customWidth="1"/>
    <col min="1541" max="1541" width="16.28515625" style="28" customWidth="1"/>
    <col min="1542" max="1792" width="9.140625" style="28"/>
    <col min="1793" max="1793" width="6.85546875" style="28" customWidth="1"/>
    <col min="1794" max="1794" width="39.5703125" style="28" customWidth="1"/>
    <col min="1795" max="1796" width="14.85546875" style="28" customWidth="1"/>
    <col min="1797" max="1797" width="16.28515625" style="28" customWidth="1"/>
    <col min="1798" max="2048" width="9.140625" style="28"/>
    <col min="2049" max="2049" width="6.85546875" style="28" customWidth="1"/>
    <col min="2050" max="2050" width="39.5703125" style="28" customWidth="1"/>
    <col min="2051" max="2052" width="14.85546875" style="28" customWidth="1"/>
    <col min="2053" max="2053" width="16.28515625" style="28" customWidth="1"/>
    <col min="2054" max="2304" width="9.140625" style="28"/>
    <col min="2305" max="2305" width="6.85546875" style="28" customWidth="1"/>
    <col min="2306" max="2306" width="39.5703125" style="28" customWidth="1"/>
    <col min="2307" max="2308" width="14.85546875" style="28" customWidth="1"/>
    <col min="2309" max="2309" width="16.28515625" style="28" customWidth="1"/>
    <col min="2310" max="2560" width="9.140625" style="28"/>
    <col min="2561" max="2561" width="6.85546875" style="28" customWidth="1"/>
    <col min="2562" max="2562" width="39.5703125" style="28" customWidth="1"/>
    <col min="2563" max="2564" width="14.85546875" style="28" customWidth="1"/>
    <col min="2565" max="2565" width="16.28515625" style="28" customWidth="1"/>
    <col min="2566" max="2816" width="9.140625" style="28"/>
    <col min="2817" max="2817" width="6.85546875" style="28" customWidth="1"/>
    <col min="2818" max="2818" width="39.5703125" style="28" customWidth="1"/>
    <col min="2819" max="2820" width="14.85546875" style="28" customWidth="1"/>
    <col min="2821" max="2821" width="16.28515625" style="28" customWidth="1"/>
    <col min="2822" max="3072" width="9.140625" style="28"/>
    <col min="3073" max="3073" width="6.85546875" style="28" customWidth="1"/>
    <col min="3074" max="3074" width="39.5703125" style="28" customWidth="1"/>
    <col min="3075" max="3076" width="14.85546875" style="28" customWidth="1"/>
    <col min="3077" max="3077" width="16.28515625" style="28" customWidth="1"/>
    <col min="3078" max="3328" width="9.140625" style="28"/>
    <col min="3329" max="3329" width="6.85546875" style="28" customWidth="1"/>
    <col min="3330" max="3330" width="39.5703125" style="28" customWidth="1"/>
    <col min="3331" max="3332" width="14.85546875" style="28" customWidth="1"/>
    <col min="3333" max="3333" width="16.28515625" style="28" customWidth="1"/>
    <col min="3334" max="3584" width="9.140625" style="28"/>
    <col min="3585" max="3585" width="6.85546875" style="28" customWidth="1"/>
    <col min="3586" max="3586" width="39.5703125" style="28" customWidth="1"/>
    <col min="3587" max="3588" width="14.85546875" style="28" customWidth="1"/>
    <col min="3589" max="3589" width="16.28515625" style="28" customWidth="1"/>
    <col min="3590" max="3840" width="9.140625" style="28"/>
    <col min="3841" max="3841" width="6.85546875" style="28" customWidth="1"/>
    <col min="3842" max="3842" width="39.5703125" style="28" customWidth="1"/>
    <col min="3843" max="3844" width="14.85546875" style="28" customWidth="1"/>
    <col min="3845" max="3845" width="16.28515625" style="28" customWidth="1"/>
    <col min="3846" max="4096" width="9.140625" style="28"/>
    <col min="4097" max="4097" width="6.85546875" style="28" customWidth="1"/>
    <col min="4098" max="4098" width="39.5703125" style="28" customWidth="1"/>
    <col min="4099" max="4100" width="14.85546875" style="28" customWidth="1"/>
    <col min="4101" max="4101" width="16.28515625" style="28" customWidth="1"/>
    <col min="4102" max="4352" width="9.140625" style="28"/>
    <col min="4353" max="4353" width="6.85546875" style="28" customWidth="1"/>
    <col min="4354" max="4354" width="39.5703125" style="28" customWidth="1"/>
    <col min="4355" max="4356" width="14.85546875" style="28" customWidth="1"/>
    <col min="4357" max="4357" width="16.28515625" style="28" customWidth="1"/>
    <col min="4358" max="4608" width="9.140625" style="28"/>
    <col min="4609" max="4609" width="6.85546875" style="28" customWidth="1"/>
    <col min="4610" max="4610" width="39.5703125" style="28" customWidth="1"/>
    <col min="4611" max="4612" width="14.85546875" style="28" customWidth="1"/>
    <col min="4613" max="4613" width="16.28515625" style="28" customWidth="1"/>
    <col min="4614" max="4864" width="9.140625" style="28"/>
    <col min="4865" max="4865" width="6.85546875" style="28" customWidth="1"/>
    <col min="4866" max="4866" width="39.5703125" style="28" customWidth="1"/>
    <col min="4867" max="4868" width="14.85546875" style="28" customWidth="1"/>
    <col min="4869" max="4869" width="16.28515625" style="28" customWidth="1"/>
    <col min="4870" max="5120" width="9.140625" style="28"/>
    <col min="5121" max="5121" width="6.85546875" style="28" customWidth="1"/>
    <col min="5122" max="5122" width="39.5703125" style="28" customWidth="1"/>
    <col min="5123" max="5124" width="14.85546875" style="28" customWidth="1"/>
    <col min="5125" max="5125" width="16.28515625" style="28" customWidth="1"/>
    <col min="5126" max="5376" width="9.140625" style="28"/>
    <col min="5377" max="5377" width="6.85546875" style="28" customWidth="1"/>
    <col min="5378" max="5378" width="39.5703125" style="28" customWidth="1"/>
    <col min="5379" max="5380" width="14.85546875" style="28" customWidth="1"/>
    <col min="5381" max="5381" width="16.28515625" style="28" customWidth="1"/>
    <col min="5382" max="5632" width="9.140625" style="28"/>
    <col min="5633" max="5633" width="6.85546875" style="28" customWidth="1"/>
    <col min="5634" max="5634" width="39.5703125" style="28" customWidth="1"/>
    <col min="5635" max="5636" width="14.85546875" style="28" customWidth="1"/>
    <col min="5637" max="5637" width="16.28515625" style="28" customWidth="1"/>
    <col min="5638" max="5888" width="9.140625" style="28"/>
    <col min="5889" max="5889" width="6.85546875" style="28" customWidth="1"/>
    <col min="5890" max="5890" width="39.5703125" style="28" customWidth="1"/>
    <col min="5891" max="5892" width="14.85546875" style="28" customWidth="1"/>
    <col min="5893" max="5893" width="16.28515625" style="28" customWidth="1"/>
    <col min="5894" max="6144" width="9.140625" style="28"/>
    <col min="6145" max="6145" width="6.85546875" style="28" customWidth="1"/>
    <col min="6146" max="6146" width="39.5703125" style="28" customWidth="1"/>
    <col min="6147" max="6148" width="14.85546875" style="28" customWidth="1"/>
    <col min="6149" max="6149" width="16.28515625" style="28" customWidth="1"/>
    <col min="6150" max="6400" width="9.140625" style="28"/>
    <col min="6401" max="6401" width="6.85546875" style="28" customWidth="1"/>
    <col min="6402" max="6402" width="39.5703125" style="28" customWidth="1"/>
    <col min="6403" max="6404" width="14.85546875" style="28" customWidth="1"/>
    <col min="6405" max="6405" width="16.28515625" style="28" customWidth="1"/>
    <col min="6406" max="6656" width="9.140625" style="28"/>
    <col min="6657" max="6657" width="6.85546875" style="28" customWidth="1"/>
    <col min="6658" max="6658" width="39.5703125" style="28" customWidth="1"/>
    <col min="6659" max="6660" width="14.85546875" style="28" customWidth="1"/>
    <col min="6661" max="6661" width="16.28515625" style="28" customWidth="1"/>
    <col min="6662" max="6912" width="9.140625" style="28"/>
    <col min="6913" max="6913" width="6.85546875" style="28" customWidth="1"/>
    <col min="6914" max="6914" width="39.5703125" style="28" customWidth="1"/>
    <col min="6915" max="6916" width="14.85546875" style="28" customWidth="1"/>
    <col min="6917" max="6917" width="16.28515625" style="28" customWidth="1"/>
    <col min="6918" max="7168" width="9.140625" style="28"/>
    <col min="7169" max="7169" width="6.85546875" style="28" customWidth="1"/>
    <col min="7170" max="7170" width="39.5703125" style="28" customWidth="1"/>
    <col min="7171" max="7172" width="14.85546875" style="28" customWidth="1"/>
    <col min="7173" max="7173" width="16.28515625" style="28" customWidth="1"/>
    <col min="7174" max="7424" width="9.140625" style="28"/>
    <col min="7425" max="7425" width="6.85546875" style="28" customWidth="1"/>
    <col min="7426" max="7426" width="39.5703125" style="28" customWidth="1"/>
    <col min="7427" max="7428" width="14.85546875" style="28" customWidth="1"/>
    <col min="7429" max="7429" width="16.28515625" style="28" customWidth="1"/>
    <col min="7430" max="7680" width="9.140625" style="28"/>
    <col min="7681" max="7681" width="6.85546875" style="28" customWidth="1"/>
    <col min="7682" max="7682" width="39.5703125" style="28" customWidth="1"/>
    <col min="7683" max="7684" width="14.85546875" style="28" customWidth="1"/>
    <col min="7685" max="7685" width="16.28515625" style="28" customWidth="1"/>
    <col min="7686" max="7936" width="9.140625" style="28"/>
    <col min="7937" max="7937" width="6.85546875" style="28" customWidth="1"/>
    <col min="7938" max="7938" width="39.5703125" style="28" customWidth="1"/>
    <col min="7939" max="7940" width="14.85546875" style="28" customWidth="1"/>
    <col min="7941" max="7941" width="16.28515625" style="28" customWidth="1"/>
    <col min="7942" max="8192" width="9.140625" style="28"/>
    <col min="8193" max="8193" width="6.85546875" style="28" customWidth="1"/>
    <col min="8194" max="8194" width="39.5703125" style="28" customWidth="1"/>
    <col min="8195" max="8196" width="14.85546875" style="28" customWidth="1"/>
    <col min="8197" max="8197" width="16.28515625" style="28" customWidth="1"/>
    <col min="8198" max="8448" width="9.140625" style="28"/>
    <col min="8449" max="8449" width="6.85546875" style="28" customWidth="1"/>
    <col min="8450" max="8450" width="39.5703125" style="28" customWidth="1"/>
    <col min="8451" max="8452" width="14.85546875" style="28" customWidth="1"/>
    <col min="8453" max="8453" width="16.28515625" style="28" customWidth="1"/>
    <col min="8454" max="8704" width="9.140625" style="28"/>
    <col min="8705" max="8705" width="6.85546875" style="28" customWidth="1"/>
    <col min="8706" max="8706" width="39.5703125" style="28" customWidth="1"/>
    <col min="8707" max="8708" width="14.85546875" style="28" customWidth="1"/>
    <col min="8709" max="8709" width="16.28515625" style="28" customWidth="1"/>
    <col min="8710" max="8960" width="9.140625" style="28"/>
    <col min="8961" max="8961" width="6.85546875" style="28" customWidth="1"/>
    <col min="8962" max="8962" width="39.5703125" style="28" customWidth="1"/>
    <col min="8963" max="8964" width="14.85546875" style="28" customWidth="1"/>
    <col min="8965" max="8965" width="16.28515625" style="28" customWidth="1"/>
    <col min="8966" max="9216" width="9.140625" style="28"/>
    <col min="9217" max="9217" width="6.85546875" style="28" customWidth="1"/>
    <col min="9218" max="9218" width="39.5703125" style="28" customWidth="1"/>
    <col min="9219" max="9220" width="14.85546875" style="28" customWidth="1"/>
    <col min="9221" max="9221" width="16.28515625" style="28" customWidth="1"/>
    <col min="9222" max="9472" width="9.140625" style="28"/>
    <col min="9473" max="9473" width="6.85546875" style="28" customWidth="1"/>
    <col min="9474" max="9474" width="39.5703125" style="28" customWidth="1"/>
    <col min="9475" max="9476" width="14.85546875" style="28" customWidth="1"/>
    <col min="9477" max="9477" width="16.28515625" style="28" customWidth="1"/>
    <col min="9478" max="9728" width="9.140625" style="28"/>
    <col min="9729" max="9729" width="6.85546875" style="28" customWidth="1"/>
    <col min="9730" max="9730" width="39.5703125" style="28" customWidth="1"/>
    <col min="9731" max="9732" width="14.85546875" style="28" customWidth="1"/>
    <col min="9733" max="9733" width="16.28515625" style="28" customWidth="1"/>
    <col min="9734" max="9984" width="9.140625" style="28"/>
    <col min="9985" max="9985" width="6.85546875" style="28" customWidth="1"/>
    <col min="9986" max="9986" width="39.5703125" style="28" customWidth="1"/>
    <col min="9987" max="9988" width="14.85546875" style="28" customWidth="1"/>
    <col min="9989" max="9989" width="16.28515625" style="28" customWidth="1"/>
    <col min="9990" max="10240" width="9.140625" style="28"/>
    <col min="10241" max="10241" width="6.85546875" style="28" customWidth="1"/>
    <col min="10242" max="10242" width="39.5703125" style="28" customWidth="1"/>
    <col min="10243" max="10244" width="14.85546875" style="28" customWidth="1"/>
    <col min="10245" max="10245" width="16.28515625" style="28" customWidth="1"/>
    <col min="10246" max="10496" width="9.140625" style="28"/>
    <col min="10497" max="10497" width="6.85546875" style="28" customWidth="1"/>
    <col min="10498" max="10498" width="39.5703125" style="28" customWidth="1"/>
    <col min="10499" max="10500" width="14.85546875" style="28" customWidth="1"/>
    <col min="10501" max="10501" width="16.28515625" style="28" customWidth="1"/>
    <col min="10502" max="10752" width="9.140625" style="28"/>
    <col min="10753" max="10753" width="6.85546875" style="28" customWidth="1"/>
    <col min="10754" max="10754" width="39.5703125" style="28" customWidth="1"/>
    <col min="10755" max="10756" width="14.85546875" style="28" customWidth="1"/>
    <col min="10757" max="10757" width="16.28515625" style="28" customWidth="1"/>
    <col min="10758" max="11008" width="9.140625" style="28"/>
    <col min="11009" max="11009" width="6.85546875" style="28" customWidth="1"/>
    <col min="11010" max="11010" width="39.5703125" style="28" customWidth="1"/>
    <col min="11011" max="11012" width="14.85546875" style="28" customWidth="1"/>
    <col min="11013" max="11013" width="16.28515625" style="28" customWidth="1"/>
    <col min="11014" max="11264" width="9.140625" style="28"/>
    <col min="11265" max="11265" width="6.85546875" style="28" customWidth="1"/>
    <col min="11266" max="11266" width="39.5703125" style="28" customWidth="1"/>
    <col min="11267" max="11268" width="14.85546875" style="28" customWidth="1"/>
    <col min="11269" max="11269" width="16.28515625" style="28" customWidth="1"/>
    <col min="11270" max="11520" width="9.140625" style="28"/>
    <col min="11521" max="11521" width="6.85546875" style="28" customWidth="1"/>
    <col min="11522" max="11522" width="39.5703125" style="28" customWidth="1"/>
    <col min="11523" max="11524" width="14.85546875" style="28" customWidth="1"/>
    <col min="11525" max="11525" width="16.28515625" style="28" customWidth="1"/>
    <col min="11526" max="11776" width="9.140625" style="28"/>
    <col min="11777" max="11777" width="6.85546875" style="28" customWidth="1"/>
    <col min="11778" max="11778" width="39.5703125" style="28" customWidth="1"/>
    <col min="11779" max="11780" width="14.85546875" style="28" customWidth="1"/>
    <col min="11781" max="11781" width="16.28515625" style="28" customWidth="1"/>
    <col min="11782" max="12032" width="9.140625" style="28"/>
    <col min="12033" max="12033" width="6.85546875" style="28" customWidth="1"/>
    <col min="12034" max="12034" width="39.5703125" style="28" customWidth="1"/>
    <col min="12035" max="12036" width="14.85546875" style="28" customWidth="1"/>
    <col min="12037" max="12037" width="16.28515625" style="28" customWidth="1"/>
    <col min="12038" max="12288" width="9.140625" style="28"/>
    <col min="12289" max="12289" width="6.85546875" style="28" customWidth="1"/>
    <col min="12290" max="12290" width="39.5703125" style="28" customWidth="1"/>
    <col min="12291" max="12292" width="14.85546875" style="28" customWidth="1"/>
    <col min="12293" max="12293" width="16.28515625" style="28" customWidth="1"/>
    <col min="12294" max="12544" width="9.140625" style="28"/>
    <col min="12545" max="12545" width="6.85546875" style="28" customWidth="1"/>
    <col min="12546" max="12546" width="39.5703125" style="28" customWidth="1"/>
    <col min="12547" max="12548" width="14.85546875" style="28" customWidth="1"/>
    <col min="12549" max="12549" width="16.28515625" style="28" customWidth="1"/>
    <col min="12550" max="12800" width="9.140625" style="28"/>
    <col min="12801" max="12801" width="6.85546875" style="28" customWidth="1"/>
    <col min="12802" max="12802" width="39.5703125" style="28" customWidth="1"/>
    <col min="12803" max="12804" width="14.85546875" style="28" customWidth="1"/>
    <col min="12805" max="12805" width="16.28515625" style="28" customWidth="1"/>
    <col min="12806" max="13056" width="9.140625" style="28"/>
    <col min="13057" max="13057" width="6.85546875" style="28" customWidth="1"/>
    <col min="13058" max="13058" width="39.5703125" style="28" customWidth="1"/>
    <col min="13059" max="13060" width="14.85546875" style="28" customWidth="1"/>
    <col min="13061" max="13061" width="16.28515625" style="28" customWidth="1"/>
    <col min="13062" max="13312" width="9.140625" style="28"/>
    <col min="13313" max="13313" width="6.85546875" style="28" customWidth="1"/>
    <col min="13314" max="13314" width="39.5703125" style="28" customWidth="1"/>
    <col min="13315" max="13316" width="14.85546875" style="28" customWidth="1"/>
    <col min="13317" max="13317" width="16.28515625" style="28" customWidth="1"/>
    <col min="13318" max="13568" width="9.140625" style="28"/>
    <col min="13569" max="13569" width="6.85546875" style="28" customWidth="1"/>
    <col min="13570" max="13570" width="39.5703125" style="28" customWidth="1"/>
    <col min="13571" max="13572" width="14.85546875" style="28" customWidth="1"/>
    <col min="13573" max="13573" width="16.28515625" style="28" customWidth="1"/>
    <col min="13574" max="13824" width="9.140625" style="28"/>
    <col min="13825" max="13825" width="6.85546875" style="28" customWidth="1"/>
    <col min="13826" max="13826" width="39.5703125" style="28" customWidth="1"/>
    <col min="13827" max="13828" width="14.85546875" style="28" customWidth="1"/>
    <col min="13829" max="13829" width="16.28515625" style="28" customWidth="1"/>
    <col min="13830" max="14080" width="9.140625" style="28"/>
    <col min="14081" max="14081" width="6.85546875" style="28" customWidth="1"/>
    <col min="14082" max="14082" width="39.5703125" style="28" customWidth="1"/>
    <col min="14083" max="14084" width="14.85546875" style="28" customWidth="1"/>
    <col min="14085" max="14085" width="16.28515625" style="28" customWidth="1"/>
    <col min="14086" max="14336" width="9.140625" style="28"/>
    <col min="14337" max="14337" width="6.85546875" style="28" customWidth="1"/>
    <col min="14338" max="14338" width="39.5703125" style="28" customWidth="1"/>
    <col min="14339" max="14340" width="14.85546875" style="28" customWidth="1"/>
    <col min="14341" max="14341" width="16.28515625" style="28" customWidth="1"/>
    <col min="14342" max="14592" width="9.140625" style="28"/>
    <col min="14593" max="14593" width="6.85546875" style="28" customWidth="1"/>
    <col min="14594" max="14594" width="39.5703125" style="28" customWidth="1"/>
    <col min="14595" max="14596" width="14.85546875" style="28" customWidth="1"/>
    <col min="14597" max="14597" width="16.28515625" style="28" customWidth="1"/>
    <col min="14598" max="14848" width="9.140625" style="28"/>
    <col min="14849" max="14849" width="6.85546875" style="28" customWidth="1"/>
    <col min="14850" max="14850" width="39.5703125" style="28" customWidth="1"/>
    <col min="14851" max="14852" width="14.85546875" style="28" customWidth="1"/>
    <col min="14853" max="14853" width="16.28515625" style="28" customWidth="1"/>
    <col min="14854" max="15104" width="9.140625" style="28"/>
    <col min="15105" max="15105" width="6.85546875" style="28" customWidth="1"/>
    <col min="15106" max="15106" width="39.5703125" style="28" customWidth="1"/>
    <col min="15107" max="15108" width="14.85546875" style="28" customWidth="1"/>
    <col min="15109" max="15109" width="16.28515625" style="28" customWidth="1"/>
    <col min="15110" max="15360" width="9.140625" style="28"/>
    <col min="15361" max="15361" width="6.85546875" style="28" customWidth="1"/>
    <col min="15362" max="15362" width="39.5703125" style="28" customWidth="1"/>
    <col min="15363" max="15364" width="14.85546875" style="28" customWidth="1"/>
    <col min="15365" max="15365" width="16.28515625" style="28" customWidth="1"/>
    <col min="15366" max="15616" width="9.140625" style="28"/>
    <col min="15617" max="15617" width="6.85546875" style="28" customWidth="1"/>
    <col min="15618" max="15618" width="39.5703125" style="28" customWidth="1"/>
    <col min="15619" max="15620" width="14.85546875" style="28" customWidth="1"/>
    <col min="15621" max="15621" width="16.28515625" style="28" customWidth="1"/>
    <col min="15622" max="15872" width="9.140625" style="28"/>
    <col min="15873" max="15873" width="6.85546875" style="28" customWidth="1"/>
    <col min="15874" max="15874" width="39.5703125" style="28" customWidth="1"/>
    <col min="15875" max="15876" width="14.85546875" style="28" customWidth="1"/>
    <col min="15877" max="15877" width="16.28515625" style="28" customWidth="1"/>
    <col min="15878" max="16128" width="9.140625" style="28"/>
    <col min="16129" max="16129" width="6.85546875" style="28" customWidth="1"/>
    <col min="16130" max="16130" width="39.5703125" style="28" customWidth="1"/>
    <col min="16131" max="16132" width="14.85546875" style="28" customWidth="1"/>
    <col min="16133" max="16133" width="16.28515625" style="28" customWidth="1"/>
    <col min="16134" max="16384" width="9.140625" style="28"/>
  </cols>
  <sheetData>
    <row r="1" spans="1:6" x14ac:dyDescent="0.25">
      <c r="B1" s="29"/>
      <c r="C1" s="29"/>
      <c r="D1" s="2"/>
      <c r="E1" s="49" t="s">
        <v>676</v>
      </c>
    </row>
    <row r="2" spans="1:6" x14ac:dyDescent="0.25">
      <c r="B2" s="29"/>
      <c r="C2" s="29"/>
      <c r="D2" s="2"/>
      <c r="E2" s="2" t="s">
        <v>128</v>
      </c>
    </row>
    <row r="3" spans="1:6" x14ac:dyDescent="0.25">
      <c r="B3" s="349" t="s">
        <v>284</v>
      </c>
      <c r="C3" s="349"/>
      <c r="D3" s="349"/>
      <c r="E3" s="349"/>
    </row>
    <row r="4" spans="1:6" x14ac:dyDescent="0.25">
      <c r="B4" s="29"/>
      <c r="C4" s="29"/>
      <c r="D4" s="2"/>
      <c r="E4" s="2" t="s">
        <v>169</v>
      </c>
    </row>
    <row r="5" spans="1:6" x14ac:dyDescent="0.25">
      <c r="B5" s="29"/>
      <c r="C5" s="29"/>
      <c r="D5" s="2"/>
      <c r="E5" s="107" t="s">
        <v>561</v>
      </c>
    </row>
    <row r="6" spans="1:6" ht="14.25" customHeight="1" x14ac:dyDescent="0.25">
      <c r="C6" s="2"/>
    </row>
    <row r="7" spans="1:6" ht="14.25" customHeight="1" x14ac:dyDescent="0.25">
      <c r="B7" s="385" t="s">
        <v>149</v>
      </c>
      <c r="C7" s="385"/>
      <c r="D7" s="385"/>
      <c r="E7" s="385"/>
    </row>
    <row r="8" spans="1:6" ht="111.75" customHeight="1" x14ac:dyDescent="0.25">
      <c r="A8" s="34"/>
      <c r="B8" s="347" t="s">
        <v>574</v>
      </c>
      <c r="C8" s="347"/>
      <c r="D8" s="347"/>
      <c r="E8" s="347"/>
    </row>
    <row r="9" spans="1:6" ht="14.25" customHeight="1" x14ac:dyDescent="0.25">
      <c r="C9" s="2"/>
    </row>
    <row r="10" spans="1:6" ht="18.75" customHeight="1" x14ac:dyDescent="0.25">
      <c r="C10" s="30"/>
      <c r="D10" s="30"/>
      <c r="E10" s="31" t="s">
        <v>115</v>
      </c>
    </row>
    <row r="11" spans="1:6" ht="22.5" customHeight="1" x14ac:dyDescent="0.25">
      <c r="A11" s="32" t="s">
        <v>271</v>
      </c>
      <c r="B11" s="32" t="s">
        <v>274</v>
      </c>
      <c r="C11" s="32" t="s">
        <v>525</v>
      </c>
      <c r="D11" s="236" t="s">
        <v>655</v>
      </c>
      <c r="E11" s="236" t="s">
        <v>656</v>
      </c>
    </row>
    <row r="12" spans="1:6" ht="16.5" customHeight="1" x14ac:dyDescent="0.25">
      <c r="A12" s="35" t="s">
        <v>272</v>
      </c>
      <c r="B12" s="36" t="s">
        <v>275</v>
      </c>
      <c r="C12" s="37">
        <v>297.87101999999999</v>
      </c>
      <c r="D12" s="268">
        <v>144.27889999999999</v>
      </c>
      <c r="E12" s="346">
        <f>D12/C12*100</f>
        <v>48.436702570125824</v>
      </c>
    </row>
    <row r="13" spans="1:6" s="16" customFormat="1" ht="16.5" customHeight="1" x14ac:dyDescent="0.25">
      <c r="A13" s="38" t="s">
        <v>129</v>
      </c>
      <c r="B13" s="39" t="s">
        <v>276</v>
      </c>
      <c r="C13" s="37">
        <v>74.082059999999998</v>
      </c>
      <c r="D13" s="268">
        <v>7.6921399999999993</v>
      </c>
      <c r="E13" s="346">
        <f t="shared" ref="E13:E17" si="0">D13/C13*100</f>
        <v>10.38326957970661</v>
      </c>
    </row>
    <row r="14" spans="1:6" s="16" customFormat="1" ht="27.75" customHeight="1" x14ac:dyDescent="0.25">
      <c r="A14" s="38" t="s">
        <v>277</v>
      </c>
      <c r="B14" s="40" t="s">
        <v>278</v>
      </c>
      <c r="C14" s="37">
        <v>74.086359999999999</v>
      </c>
      <c r="D14" s="268">
        <v>5.8922600000000003</v>
      </c>
      <c r="E14" s="346">
        <f t="shared" si="0"/>
        <v>7.9532318769608885</v>
      </c>
    </row>
    <row r="15" spans="1:6" s="16" customFormat="1" x14ac:dyDescent="0.25">
      <c r="A15" s="38" t="s">
        <v>279</v>
      </c>
      <c r="B15" s="40" t="s">
        <v>280</v>
      </c>
      <c r="C15" s="37">
        <v>49.388039999999997</v>
      </c>
      <c r="D15" s="268">
        <v>25.02103</v>
      </c>
      <c r="E15" s="346">
        <f t="shared" si="0"/>
        <v>50.662123866425965</v>
      </c>
      <c r="F15" s="16">
        <v>1000</v>
      </c>
    </row>
    <row r="16" spans="1:6" ht="18.75" customHeight="1" x14ac:dyDescent="0.25">
      <c r="A16" s="38" t="s">
        <v>281</v>
      </c>
      <c r="B16" s="40" t="s">
        <v>282</v>
      </c>
      <c r="C16" s="41">
        <v>230.47752</v>
      </c>
      <c r="D16" s="268">
        <v>71.112399999999994</v>
      </c>
      <c r="E16" s="346">
        <f t="shared" si="0"/>
        <v>30.854375732609405</v>
      </c>
    </row>
    <row r="17" spans="1:5" s="45" customFormat="1" ht="18.75" customHeight="1" x14ac:dyDescent="0.25">
      <c r="A17" s="42"/>
      <c r="B17" s="43" t="s">
        <v>283</v>
      </c>
      <c r="C17" s="44">
        <f>SUM(C12:C16)</f>
        <v>725.90499999999997</v>
      </c>
      <c r="D17" s="44">
        <f t="shared" ref="D17" si="1">SUM(D12:D16)</f>
        <v>253.99672999999996</v>
      </c>
      <c r="E17" s="346">
        <f t="shared" si="0"/>
        <v>34.990354109697549</v>
      </c>
    </row>
    <row r="19" spans="1:5" x14ac:dyDescent="0.25">
      <c r="D19" s="28">
        <f>+'11+'!V717</f>
        <v>253.99673000000001</v>
      </c>
    </row>
    <row r="20" spans="1:5" x14ac:dyDescent="0.25">
      <c r="C20" s="33"/>
      <c r="D20" s="270">
        <f>D19-D17</f>
        <v>0</v>
      </c>
      <c r="E20" s="33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20"/>
  <sheetViews>
    <sheetView view="pageBreakPreview" workbookViewId="0">
      <selection activeCell="I9" sqref="I9"/>
    </sheetView>
  </sheetViews>
  <sheetFormatPr defaultRowHeight="15.75" x14ac:dyDescent="0.25"/>
  <cols>
    <col min="1" max="1" width="6.85546875" style="28" customWidth="1"/>
    <col min="2" max="2" width="39.5703125" style="28" customWidth="1"/>
    <col min="3" max="4" width="14.85546875" style="28" customWidth="1"/>
    <col min="5" max="5" width="16.28515625" style="28" customWidth="1"/>
    <col min="6" max="256" width="9.140625" style="28"/>
    <col min="257" max="257" width="6.85546875" style="28" customWidth="1"/>
    <col min="258" max="258" width="39.5703125" style="28" customWidth="1"/>
    <col min="259" max="260" width="14.85546875" style="28" customWidth="1"/>
    <col min="261" max="261" width="16.28515625" style="28" customWidth="1"/>
    <col min="262" max="512" width="9.140625" style="28"/>
    <col min="513" max="513" width="6.85546875" style="28" customWidth="1"/>
    <col min="514" max="514" width="39.5703125" style="28" customWidth="1"/>
    <col min="515" max="516" width="14.85546875" style="28" customWidth="1"/>
    <col min="517" max="517" width="16.28515625" style="28" customWidth="1"/>
    <col min="518" max="768" width="9.140625" style="28"/>
    <col min="769" max="769" width="6.85546875" style="28" customWidth="1"/>
    <col min="770" max="770" width="39.5703125" style="28" customWidth="1"/>
    <col min="771" max="772" width="14.85546875" style="28" customWidth="1"/>
    <col min="773" max="773" width="16.28515625" style="28" customWidth="1"/>
    <col min="774" max="1024" width="9.140625" style="28"/>
    <col min="1025" max="1025" width="6.85546875" style="28" customWidth="1"/>
    <col min="1026" max="1026" width="39.5703125" style="28" customWidth="1"/>
    <col min="1027" max="1028" width="14.85546875" style="28" customWidth="1"/>
    <col min="1029" max="1029" width="16.28515625" style="28" customWidth="1"/>
    <col min="1030" max="1280" width="9.140625" style="28"/>
    <col min="1281" max="1281" width="6.85546875" style="28" customWidth="1"/>
    <col min="1282" max="1282" width="39.5703125" style="28" customWidth="1"/>
    <col min="1283" max="1284" width="14.85546875" style="28" customWidth="1"/>
    <col min="1285" max="1285" width="16.28515625" style="28" customWidth="1"/>
    <col min="1286" max="1536" width="9.140625" style="28"/>
    <col min="1537" max="1537" width="6.85546875" style="28" customWidth="1"/>
    <col min="1538" max="1538" width="39.5703125" style="28" customWidth="1"/>
    <col min="1539" max="1540" width="14.85546875" style="28" customWidth="1"/>
    <col min="1541" max="1541" width="16.28515625" style="28" customWidth="1"/>
    <col min="1542" max="1792" width="9.140625" style="28"/>
    <col min="1793" max="1793" width="6.85546875" style="28" customWidth="1"/>
    <col min="1794" max="1794" width="39.5703125" style="28" customWidth="1"/>
    <col min="1795" max="1796" width="14.85546875" style="28" customWidth="1"/>
    <col min="1797" max="1797" width="16.28515625" style="28" customWidth="1"/>
    <col min="1798" max="2048" width="9.140625" style="28"/>
    <col min="2049" max="2049" width="6.85546875" style="28" customWidth="1"/>
    <col min="2050" max="2050" width="39.5703125" style="28" customWidth="1"/>
    <col min="2051" max="2052" width="14.85546875" style="28" customWidth="1"/>
    <col min="2053" max="2053" width="16.28515625" style="28" customWidth="1"/>
    <col min="2054" max="2304" width="9.140625" style="28"/>
    <col min="2305" max="2305" width="6.85546875" style="28" customWidth="1"/>
    <col min="2306" max="2306" width="39.5703125" style="28" customWidth="1"/>
    <col min="2307" max="2308" width="14.85546875" style="28" customWidth="1"/>
    <col min="2309" max="2309" width="16.28515625" style="28" customWidth="1"/>
    <col min="2310" max="2560" width="9.140625" style="28"/>
    <col min="2561" max="2561" width="6.85546875" style="28" customWidth="1"/>
    <col min="2562" max="2562" width="39.5703125" style="28" customWidth="1"/>
    <col min="2563" max="2564" width="14.85546875" style="28" customWidth="1"/>
    <col min="2565" max="2565" width="16.28515625" style="28" customWidth="1"/>
    <col min="2566" max="2816" width="9.140625" style="28"/>
    <col min="2817" max="2817" width="6.85546875" style="28" customWidth="1"/>
    <col min="2818" max="2818" width="39.5703125" style="28" customWidth="1"/>
    <col min="2819" max="2820" width="14.85546875" style="28" customWidth="1"/>
    <col min="2821" max="2821" width="16.28515625" style="28" customWidth="1"/>
    <col min="2822" max="3072" width="9.140625" style="28"/>
    <col min="3073" max="3073" width="6.85546875" style="28" customWidth="1"/>
    <col min="3074" max="3074" width="39.5703125" style="28" customWidth="1"/>
    <col min="3075" max="3076" width="14.85546875" style="28" customWidth="1"/>
    <col min="3077" max="3077" width="16.28515625" style="28" customWidth="1"/>
    <col min="3078" max="3328" width="9.140625" style="28"/>
    <col min="3329" max="3329" width="6.85546875" style="28" customWidth="1"/>
    <col min="3330" max="3330" width="39.5703125" style="28" customWidth="1"/>
    <col min="3331" max="3332" width="14.85546875" style="28" customWidth="1"/>
    <col min="3333" max="3333" width="16.28515625" style="28" customWidth="1"/>
    <col min="3334" max="3584" width="9.140625" style="28"/>
    <col min="3585" max="3585" width="6.85546875" style="28" customWidth="1"/>
    <col min="3586" max="3586" width="39.5703125" style="28" customWidth="1"/>
    <col min="3587" max="3588" width="14.85546875" style="28" customWidth="1"/>
    <col min="3589" max="3589" width="16.28515625" style="28" customWidth="1"/>
    <col min="3590" max="3840" width="9.140625" style="28"/>
    <col min="3841" max="3841" width="6.85546875" style="28" customWidth="1"/>
    <col min="3842" max="3842" width="39.5703125" style="28" customWidth="1"/>
    <col min="3843" max="3844" width="14.85546875" style="28" customWidth="1"/>
    <col min="3845" max="3845" width="16.28515625" style="28" customWidth="1"/>
    <col min="3846" max="4096" width="9.140625" style="28"/>
    <col min="4097" max="4097" width="6.85546875" style="28" customWidth="1"/>
    <col min="4098" max="4098" width="39.5703125" style="28" customWidth="1"/>
    <col min="4099" max="4100" width="14.85546875" style="28" customWidth="1"/>
    <col min="4101" max="4101" width="16.28515625" style="28" customWidth="1"/>
    <col min="4102" max="4352" width="9.140625" style="28"/>
    <col min="4353" max="4353" width="6.85546875" style="28" customWidth="1"/>
    <col min="4354" max="4354" width="39.5703125" style="28" customWidth="1"/>
    <col min="4355" max="4356" width="14.85546875" style="28" customWidth="1"/>
    <col min="4357" max="4357" width="16.28515625" style="28" customWidth="1"/>
    <col min="4358" max="4608" width="9.140625" style="28"/>
    <col min="4609" max="4609" width="6.85546875" style="28" customWidth="1"/>
    <col min="4610" max="4610" width="39.5703125" style="28" customWidth="1"/>
    <col min="4611" max="4612" width="14.85546875" style="28" customWidth="1"/>
    <col min="4613" max="4613" width="16.28515625" style="28" customWidth="1"/>
    <col min="4614" max="4864" width="9.140625" style="28"/>
    <col min="4865" max="4865" width="6.85546875" style="28" customWidth="1"/>
    <col min="4866" max="4866" width="39.5703125" style="28" customWidth="1"/>
    <col min="4867" max="4868" width="14.85546875" style="28" customWidth="1"/>
    <col min="4869" max="4869" width="16.28515625" style="28" customWidth="1"/>
    <col min="4870" max="5120" width="9.140625" style="28"/>
    <col min="5121" max="5121" width="6.85546875" style="28" customWidth="1"/>
    <col min="5122" max="5122" width="39.5703125" style="28" customWidth="1"/>
    <col min="5123" max="5124" width="14.85546875" style="28" customWidth="1"/>
    <col min="5125" max="5125" width="16.28515625" style="28" customWidth="1"/>
    <col min="5126" max="5376" width="9.140625" style="28"/>
    <col min="5377" max="5377" width="6.85546875" style="28" customWidth="1"/>
    <col min="5378" max="5378" width="39.5703125" style="28" customWidth="1"/>
    <col min="5379" max="5380" width="14.85546875" style="28" customWidth="1"/>
    <col min="5381" max="5381" width="16.28515625" style="28" customWidth="1"/>
    <col min="5382" max="5632" width="9.140625" style="28"/>
    <col min="5633" max="5633" width="6.85546875" style="28" customWidth="1"/>
    <col min="5634" max="5634" width="39.5703125" style="28" customWidth="1"/>
    <col min="5635" max="5636" width="14.85546875" style="28" customWidth="1"/>
    <col min="5637" max="5637" width="16.28515625" style="28" customWidth="1"/>
    <col min="5638" max="5888" width="9.140625" style="28"/>
    <col min="5889" max="5889" width="6.85546875" style="28" customWidth="1"/>
    <col min="5890" max="5890" width="39.5703125" style="28" customWidth="1"/>
    <col min="5891" max="5892" width="14.85546875" style="28" customWidth="1"/>
    <col min="5893" max="5893" width="16.28515625" style="28" customWidth="1"/>
    <col min="5894" max="6144" width="9.140625" style="28"/>
    <col min="6145" max="6145" width="6.85546875" style="28" customWidth="1"/>
    <col min="6146" max="6146" width="39.5703125" style="28" customWidth="1"/>
    <col min="6147" max="6148" width="14.85546875" style="28" customWidth="1"/>
    <col min="6149" max="6149" width="16.28515625" style="28" customWidth="1"/>
    <col min="6150" max="6400" width="9.140625" style="28"/>
    <col min="6401" max="6401" width="6.85546875" style="28" customWidth="1"/>
    <col min="6402" max="6402" width="39.5703125" style="28" customWidth="1"/>
    <col min="6403" max="6404" width="14.85546875" style="28" customWidth="1"/>
    <col min="6405" max="6405" width="16.28515625" style="28" customWidth="1"/>
    <col min="6406" max="6656" width="9.140625" style="28"/>
    <col min="6657" max="6657" width="6.85546875" style="28" customWidth="1"/>
    <col min="6658" max="6658" width="39.5703125" style="28" customWidth="1"/>
    <col min="6659" max="6660" width="14.85546875" style="28" customWidth="1"/>
    <col min="6661" max="6661" width="16.28515625" style="28" customWidth="1"/>
    <col min="6662" max="6912" width="9.140625" style="28"/>
    <col min="6913" max="6913" width="6.85546875" style="28" customWidth="1"/>
    <col min="6914" max="6914" width="39.5703125" style="28" customWidth="1"/>
    <col min="6915" max="6916" width="14.85546875" style="28" customWidth="1"/>
    <col min="6917" max="6917" width="16.28515625" style="28" customWidth="1"/>
    <col min="6918" max="7168" width="9.140625" style="28"/>
    <col min="7169" max="7169" width="6.85546875" style="28" customWidth="1"/>
    <col min="7170" max="7170" width="39.5703125" style="28" customWidth="1"/>
    <col min="7171" max="7172" width="14.85546875" style="28" customWidth="1"/>
    <col min="7173" max="7173" width="16.28515625" style="28" customWidth="1"/>
    <col min="7174" max="7424" width="9.140625" style="28"/>
    <col min="7425" max="7425" width="6.85546875" style="28" customWidth="1"/>
    <col min="7426" max="7426" width="39.5703125" style="28" customWidth="1"/>
    <col min="7427" max="7428" width="14.85546875" style="28" customWidth="1"/>
    <col min="7429" max="7429" width="16.28515625" style="28" customWidth="1"/>
    <col min="7430" max="7680" width="9.140625" style="28"/>
    <col min="7681" max="7681" width="6.85546875" style="28" customWidth="1"/>
    <col min="7682" max="7682" width="39.5703125" style="28" customWidth="1"/>
    <col min="7683" max="7684" width="14.85546875" style="28" customWidth="1"/>
    <col min="7685" max="7685" width="16.28515625" style="28" customWidth="1"/>
    <col min="7686" max="7936" width="9.140625" style="28"/>
    <col min="7937" max="7937" width="6.85546875" style="28" customWidth="1"/>
    <col min="7938" max="7938" width="39.5703125" style="28" customWidth="1"/>
    <col min="7939" max="7940" width="14.85546875" style="28" customWidth="1"/>
    <col min="7941" max="7941" width="16.28515625" style="28" customWidth="1"/>
    <col min="7942" max="8192" width="9.140625" style="28"/>
    <col min="8193" max="8193" width="6.85546875" style="28" customWidth="1"/>
    <col min="8194" max="8194" width="39.5703125" style="28" customWidth="1"/>
    <col min="8195" max="8196" width="14.85546875" style="28" customWidth="1"/>
    <col min="8197" max="8197" width="16.28515625" style="28" customWidth="1"/>
    <col min="8198" max="8448" width="9.140625" style="28"/>
    <col min="8449" max="8449" width="6.85546875" style="28" customWidth="1"/>
    <col min="8450" max="8450" width="39.5703125" style="28" customWidth="1"/>
    <col min="8451" max="8452" width="14.85546875" style="28" customWidth="1"/>
    <col min="8453" max="8453" width="16.28515625" style="28" customWidth="1"/>
    <col min="8454" max="8704" width="9.140625" style="28"/>
    <col min="8705" max="8705" width="6.85546875" style="28" customWidth="1"/>
    <col min="8706" max="8706" width="39.5703125" style="28" customWidth="1"/>
    <col min="8707" max="8708" width="14.85546875" style="28" customWidth="1"/>
    <col min="8709" max="8709" width="16.28515625" style="28" customWidth="1"/>
    <col min="8710" max="8960" width="9.140625" style="28"/>
    <col min="8961" max="8961" width="6.85546875" style="28" customWidth="1"/>
    <col min="8962" max="8962" width="39.5703125" style="28" customWidth="1"/>
    <col min="8963" max="8964" width="14.85546875" style="28" customWidth="1"/>
    <col min="8965" max="8965" width="16.28515625" style="28" customWidth="1"/>
    <col min="8966" max="9216" width="9.140625" style="28"/>
    <col min="9217" max="9217" width="6.85546875" style="28" customWidth="1"/>
    <col min="9218" max="9218" width="39.5703125" style="28" customWidth="1"/>
    <col min="9219" max="9220" width="14.85546875" style="28" customWidth="1"/>
    <col min="9221" max="9221" width="16.28515625" style="28" customWidth="1"/>
    <col min="9222" max="9472" width="9.140625" style="28"/>
    <col min="9473" max="9473" width="6.85546875" style="28" customWidth="1"/>
    <col min="9474" max="9474" width="39.5703125" style="28" customWidth="1"/>
    <col min="9475" max="9476" width="14.85546875" style="28" customWidth="1"/>
    <col min="9477" max="9477" width="16.28515625" style="28" customWidth="1"/>
    <col min="9478" max="9728" width="9.140625" style="28"/>
    <col min="9729" max="9729" width="6.85546875" style="28" customWidth="1"/>
    <col min="9730" max="9730" width="39.5703125" style="28" customWidth="1"/>
    <col min="9731" max="9732" width="14.85546875" style="28" customWidth="1"/>
    <col min="9733" max="9733" width="16.28515625" style="28" customWidth="1"/>
    <col min="9734" max="9984" width="9.140625" style="28"/>
    <col min="9985" max="9985" width="6.85546875" style="28" customWidth="1"/>
    <col min="9986" max="9986" width="39.5703125" style="28" customWidth="1"/>
    <col min="9987" max="9988" width="14.85546875" style="28" customWidth="1"/>
    <col min="9989" max="9989" width="16.28515625" style="28" customWidth="1"/>
    <col min="9990" max="10240" width="9.140625" style="28"/>
    <col min="10241" max="10241" width="6.85546875" style="28" customWidth="1"/>
    <col min="10242" max="10242" width="39.5703125" style="28" customWidth="1"/>
    <col min="10243" max="10244" width="14.85546875" style="28" customWidth="1"/>
    <col min="10245" max="10245" width="16.28515625" style="28" customWidth="1"/>
    <col min="10246" max="10496" width="9.140625" style="28"/>
    <col min="10497" max="10497" width="6.85546875" style="28" customWidth="1"/>
    <col min="10498" max="10498" width="39.5703125" style="28" customWidth="1"/>
    <col min="10499" max="10500" width="14.85546875" style="28" customWidth="1"/>
    <col min="10501" max="10501" width="16.28515625" style="28" customWidth="1"/>
    <col min="10502" max="10752" width="9.140625" style="28"/>
    <col min="10753" max="10753" width="6.85546875" style="28" customWidth="1"/>
    <col min="10754" max="10754" width="39.5703125" style="28" customWidth="1"/>
    <col min="10755" max="10756" width="14.85546875" style="28" customWidth="1"/>
    <col min="10757" max="10757" width="16.28515625" style="28" customWidth="1"/>
    <col min="10758" max="11008" width="9.140625" style="28"/>
    <col min="11009" max="11009" width="6.85546875" style="28" customWidth="1"/>
    <col min="11010" max="11010" width="39.5703125" style="28" customWidth="1"/>
    <col min="11011" max="11012" width="14.85546875" style="28" customWidth="1"/>
    <col min="11013" max="11013" width="16.28515625" style="28" customWidth="1"/>
    <col min="11014" max="11264" width="9.140625" style="28"/>
    <col min="11265" max="11265" width="6.85546875" style="28" customWidth="1"/>
    <col min="11266" max="11266" width="39.5703125" style="28" customWidth="1"/>
    <col min="11267" max="11268" width="14.85546875" style="28" customWidth="1"/>
    <col min="11269" max="11269" width="16.28515625" style="28" customWidth="1"/>
    <col min="11270" max="11520" width="9.140625" style="28"/>
    <col min="11521" max="11521" width="6.85546875" style="28" customWidth="1"/>
    <col min="11522" max="11522" width="39.5703125" style="28" customWidth="1"/>
    <col min="11523" max="11524" width="14.85546875" style="28" customWidth="1"/>
    <col min="11525" max="11525" width="16.28515625" style="28" customWidth="1"/>
    <col min="11526" max="11776" width="9.140625" style="28"/>
    <col min="11777" max="11777" width="6.85546875" style="28" customWidth="1"/>
    <col min="11778" max="11778" width="39.5703125" style="28" customWidth="1"/>
    <col min="11779" max="11780" width="14.85546875" style="28" customWidth="1"/>
    <col min="11781" max="11781" width="16.28515625" style="28" customWidth="1"/>
    <col min="11782" max="12032" width="9.140625" style="28"/>
    <col min="12033" max="12033" width="6.85546875" style="28" customWidth="1"/>
    <col min="12034" max="12034" width="39.5703125" style="28" customWidth="1"/>
    <col min="12035" max="12036" width="14.85546875" style="28" customWidth="1"/>
    <col min="12037" max="12037" width="16.28515625" style="28" customWidth="1"/>
    <col min="12038" max="12288" width="9.140625" style="28"/>
    <col min="12289" max="12289" width="6.85546875" style="28" customWidth="1"/>
    <col min="12290" max="12290" width="39.5703125" style="28" customWidth="1"/>
    <col min="12291" max="12292" width="14.85546875" style="28" customWidth="1"/>
    <col min="12293" max="12293" width="16.28515625" style="28" customWidth="1"/>
    <col min="12294" max="12544" width="9.140625" style="28"/>
    <col min="12545" max="12545" width="6.85546875" style="28" customWidth="1"/>
    <col min="12546" max="12546" width="39.5703125" style="28" customWidth="1"/>
    <col min="12547" max="12548" width="14.85546875" style="28" customWidth="1"/>
    <col min="12549" max="12549" width="16.28515625" style="28" customWidth="1"/>
    <col min="12550" max="12800" width="9.140625" style="28"/>
    <col min="12801" max="12801" width="6.85546875" style="28" customWidth="1"/>
    <col min="12802" max="12802" width="39.5703125" style="28" customWidth="1"/>
    <col min="12803" max="12804" width="14.85546875" style="28" customWidth="1"/>
    <col min="12805" max="12805" width="16.28515625" style="28" customWidth="1"/>
    <col min="12806" max="13056" width="9.140625" style="28"/>
    <col min="13057" max="13057" width="6.85546875" style="28" customWidth="1"/>
    <col min="13058" max="13058" width="39.5703125" style="28" customWidth="1"/>
    <col min="13059" max="13060" width="14.85546875" style="28" customWidth="1"/>
    <col min="13061" max="13061" width="16.28515625" style="28" customWidth="1"/>
    <col min="13062" max="13312" width="9.140625" style="28"/>
    <col min="13313" max="13313" width="6.85546875" style="28" customWidth="1"/>
    <col min="13314" max="13314" width="39.5703125" style="28" customWidth="1"/>
    <col min="13315" max="13316" width="14.85546875" style="28" customWidth="1"/>
    <col min="13317" max="13317" width="16.28515625" style="28" customWidth="1"/>
    <col min="13318" max="13568" width="9.140625" style="28"/>
    <col min="13569" max="13569" width="6.85546875" style="28" customWidth="1"/>
    <col min="13570" max="13570" width="39.5703125" style="28" customWidth="1"/>
    <col min="13571" max="13572" width="14.85546875" style="28" customWidth="1"/>
    <col min="13573" max="13573" width="16.28515625" style="28" customWidth="1"/>
    <col min="13574" max="13824" width="9.140625" style="28"/>
    <col min="13825" max="13825" width="6.85546875" style="28" customWidth="1"/>
    <col min="13826" max="13826" width="39.5703125" style="28" customWidth="1"/>
    <col min="13827" max="13828" width="14.85546875" style="28" customWidth="1"/>
    <col min="13829" max="13829" width="16.28515625" style="28" customWidth="1"/>
    <col min="13830" max="14080" width="9.140625" style="28"/>
    <col min="14081" max="14081" width="6.85546875" style="28" customWidth="1"/>
    <col min="14082" max="14082" width="39.5703125" style="28" customWidth="1"/>
    <col min="14083" max="14084" width="14.85546875" style="28" customWidth="1"/>
    <col min="14085" max="14085" width="16.28515625" style="28" customWidth="1"/>
    <col min="14086" max="14336" width="9.140625" style="28"/>
    <col min="14337" max="14337" width="6.85546875" style="28" customWidth="1"/>
    <col min="14338" max="14338" width="39.5703125" style="28" customWidth="1"/>
    <col min="14339" max="14340" width="14.85546875" style="28" customWidth="1"/>
    <col min="14341" max="14341" width="16.28515625" style="28" customWidth="1"/>
    <col min="14342" max="14592" width="9.140625" style="28"/>
    <col min="14593" max="14593" width="6.85546875" style="28" customWidth="1"/>
    <col min="14594" max="14594" width="39.5703125" style="28" customWidth="1"/>
    <col min="14595" max="14596" width="14.85546875" style="28" customWidth="1"/>
    <col min="14597" max="14597" width="16.28515625" style="28" customWidth="1"/>
    <col min="14598" max="14848" width="9.140625" style="28"/>
    <col min="14849" max="14849" width="6.85546875" style="28" customWidth="1"/>
    <col min="14850" max="14850" width="39.5703125" style="28" customWidth="1"/>
    <col min="14851" max="14852" width="14.85546875" style="28" customWidth="1"/>
    <col min="14853" max="14853" width="16.28515625" style="28" customWidth="1"/>
    <col min="14854" max="15104" width="9.140625" style="28"/>
    <col min="15105" max="15105" width="6.85546875" style="28" customWidth="1"/>
    <col min="15106" max="15106" width="39.5703125" style="28" customWidth="1"/>
    <col min="15107" max="15108" width="14.85546875" style="28" customWidth="1"/>
    <col min="15109" max="15109" width="16.28515625" style="28" customWidth="1"/>
    <col min="15110" max="15360" width="9.140625" style="28"/>
    <col min="15361" max="15361" width="6.85546875" style="28" customWidth="1"/>
    <col min="15362" max="15362" width="39.5703125" style="28" customWidth="1"/>
    <col min="15363" max="15364" width="14.85546875" style="28" customWidth="1"/>
    <col min="15365" max="15365" width="16.28515625" style="28" customWidth="1"/>
    <col min="15366" max="15616" width="9.140625" style="28"/>
    <col min="15617" max="15617" width="6.85546875" style="28" customWidth="1"/>
    <col min="15618" max="15618" width="39.5703125" style="28" customWidth="1"/>
    <col min="15619" max="15620" width="14.85546875" style="28" customWidth="1"/>
    <col min="15621" max="15621" width="16.28515625" style="28" customWidth="1"/>
    <col min="15622" max="15872" width="9.140625" style="28"/>
    <col min="15873" max="15873" width="6.85546875" style="28" customWidth="1"/>
    <col min="15874" max="15874" width="39.5703125" style="28" customWidth="1"/>
    <col min="15875" max="15876" width="14.85546875" style="28" customWidth="1"/>
    <col min="15877" max="15877" width="16.28515625" style="28" customWidth="1"/>
    <col min="15878" max="16128" width="9.140625" style="28"/>
    <col min="16129" max="16129" width="6.85546875" style="28" customWidth="1"/>
    <col min="16130" max="16130" width="39.5703125" style="28" customWidth="1"/>
    <col min="16131" max="16132" width="14.85546875" style="28" customWidth="1"/>
    <col min="16133" max="16133" width="16.28515625" style="28" customWidth="1"/>
    <col min="16134" max="16384" width="9.140625" style="28"/>
  </cols>
  <sheetData>
    <row r="1" spans="1:5" x14ac:dyDescent="0.25">
      <c r="B1" s="29"/>
      <c r="C1" s="29"/>
      <c r="D1" s="2"/>
      <c r="E1" s="49" t="s">
        <v>514</v>
      </c>
    </row>
    <row r="2" spans="1:5" x14ac:dyDescent="0.25">
      <c r="B2" s="29"/>
      <c r="C2" s="29"/>
      <c r="D2" s="2"/>
      <c r="E2" s="2" t="s">
        <v>128</v>
      </c>
    </row>
    <row r="3" spans="1:5" x14ac:dyDescent="0.25">
      <c r="B3" s="349" t="s">
        <v>284</v>
      </c>
      <c r="C3" s="349"/>
      <c r="D3" s="349"/>
      <c r="E3" s="349"/>
    </row>
    <row r="4" spans="1:5" x14ac:dyDescent="0.25">
      <c r="B4" s="29"/>
      <c r="C4" s="29"/>
      <c r="D4" s="2"/>
      <c r="E4" s="2" t="s">
        <v>169</v>
      </c>
    </row>
    <row r="5" spans="1:5" x14ac:dyDescent="0.25">
      <c r="B5" s="29"/>
      <c r="C5" s="29"/>
      <c r="D5" s="2"/>
      <c r="E5" s="107" t="s">
        <v>561</v>
      </c>
    </row>
    <row r="6" spans="1:5" ht="14.25" customHeight="1" x14ac:dyDescent="0.25">
      <c r="C6" s="2"/>
    </row>
    <row r="7" spans="1:5" ht="14.25" customHeight="1" x14ac:dyDescent="0.25">
      <c r="B7" s="385" t="s">
        <v>149</v>
      </c>
      <c r="C7" s="385"/>
      <c r="D7" s="385"/>
      <c r="E7" s="385"/>
    </row>
    <row r="8" spans="1:5" ht="74.25" customHeight="1" x14ac:dyDescent="0.25">
      <c r="A8" s="34"/>
      <c r="B8" s="347" t="s">
        <v>575</v>
      </c>
      <c r="C8" s="347"/>
      <c r="D8" s="347"/>
      <c r="E8" s="347"/>
    </row>
    <row r="9" spans="1:5" ht="14.25" customHeight="1" x14ac:dyDescent="0.25">
      <c r="C9" s="2"/>
    </row>
    <row r="10" spans="1:5" ht="18.75" customHeight="1" x14ac:dyDescent="0.25">
      <c r="C10" s="30"/>
      <c r="D10" s="30"/>
      <c r="E10" s="31" t="s">
        <v>115</v>
      </c>
    </row>
    <row r="11" spans="1:5" ht="22.5" customHeight="1" x14ac:dyDescent="0.25">
      <c r="A11" s="32" t="s">
        <v>271</v>
      </c>
      <c r="B11" s="32" t="s">
        <v>274</v>
      </c>
      <c r="C11" s="32" t="s">
        <v>525</v>
      </c>
      <c r="D11" s="236" t="s">
        <v>655</v>
      </c>
      <c r="E11" s="236" t="s">
        <v>656</v>
      </c>
    </row>
    <row r="12" spans="1:5" s="16" customFormat="1" ht="16.5" customHeight="1" x14ac:dyDescent="0.25">
      <c r="A12" s="38" t="s">
        <v>129</v>
      </c>
      <c r="B12" s="39" t="s">
        <v>276</v>
      </c>
      <c r="C12" s="37">
        <v>117.0027</v>
      </c>
      <c r="D12" s="37"/>
      <c r="E12" s="346">
        <f>D12/C12*100</f>
        <v>0</v>
      </c>
    </row>
    <row r="13" spans="1:5" s="16" customFormat="1" ht="27.75" customHeight="1" x14ac:dyDescent="0.25">
      <c r="A13" s="38" t="s">
        <v>277</v>
      </c>
      <c r="B13" s="40" t="s">
        <v>278</v>
      </c>
      <c r="C13" s="37">
        <v>132.94684000000001</v>
      </c>
      <c r="D13" s="37"/>
      <c r="E13" s="346">
        <f t="shared" ref="E13:E16" si="0">D13/C13*100</f>
        <v>0</v>
      </c>
    </row>
    <row r="14" spans="1:5" s="16" customFormat="1" x14ac:dyDescent="0.25">
      <c r="A14" s="38" t="s">
        <v>279</v>
      </c>
      <c r="B14" s="40" t="s">
        <v>280</v>
      </c>
      <c r="C14" s="37">
        <v>141.88552000000001</v>
      </c>
      <c r="D14" s="37"/>
      <c r="E14" s="346">
        <f t="shared" si="0"/>
        <v>0</v>
      </c>
    </row>
    <row r="15" spans="1:5" ht="18.75" customHeight="1" x14ac:dyDescent="0.25">
      <c r="A15" s="38" t="s">
        <v>281</v>
      </c>
      <c r="B15" s="40" t="s">
        <v>282</v>
      </c>
      <c r="C15" s="41">
        <v>145.6377</v>
      </c>
      <c r="D15" s="41"/>
      <c r="E15" s="346">
        <f t="shared" si="0"/>
        <v>0</v>
      </c>
    </row>
    <row r="16" spans="1:5" s="45" customFormat="1" ht="18.75" customHeight="1" x14ac:dyDescent="0.25">
      <c r="A16" s="42"/>
      <c r="B16" s="43" t="s">
        <v>283</v>
      </c>
      <c r="C16" s="44">
        <f>SUM(C12:C15)</f>
        <v>537.47275999999999</v>
      </c>
      <c r="D16" s="44">
        <f t="shared" ref="D16" si="1">SUM(D12:D15)</f>
        <v>0</v>
      </c>
      <c r="E16" s="346">
        <f t="shared" si="0"/>
        <v>0</v>
      </c>
    </row>
    <row r="17" spans="3:5" x14ac:dyDescent="0.25">
      <c r="E17" s="37"/>
    </row>
    <row r="19" spans="3:5" x14ac:dyDescent="0.25">
      <c r="C19" s="33"/>
      <c r="D19" s="33"/>
      <c r="E19" s="33"/>
    </row>
    <row r="20" spans="3:5" x14ac:dyDescent="0.25">
      <c r="C20" s="141">
        <f>+'15'!C17+'16'!C17+'17'!C17+'18+'!C17+'19+'!C17+'20'!C16</f>
        <v>21381.781760000002</v>
      </c>
      <c r="D20" s="141">
        <f>+'15'!D17+'16'!D17+'17'!D17+'18+'!D17+'19+'!D17+'20'!D16</f>
        <v>5419.3324000000002</v>
      </c>
      <c r="E20" s="141">
        <f>+'15'!E17+'16'!E17+'17'!E17+'18+'!E17+'19+'!E17+'20'!E16</f>
        <v>110.71724388126793</v>
      </c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X260"/>
  <sheetViews>
    <sheetView view="pageBreakPreview" topLeftCell="A98" zoomScaleSheetLayoutView="100" workbookViewId="0">
      <selection activeCell="H105" sqref="H105"/>
    </sheetView>
  </sheetViews>
  <sheetFormatPr defaultRowHeight="15" x14ac:dyDescent="0.25"/>
  <cols>
    <col min="1" max="1" width="21.5703125" style="18" customWidth="1"/>
    <col min="2" max="2" width="67.28515625" style="18" customWidth="1"/>
    <col min="3" max="3" width="18" style="147" customWidth="1"/>
    <col min="4" max="4" width="16.42578125" style="18" customWidth="1"/>
    <col min="5" max="5" width="15" style="147" customWidth="1"/>
    <col min="6" max="6" width="16.5703125" style="18" customWidth="1"/>
    <col min="7" max="7" width="11.28515625" style="18" customWidth="1"/>
    <col min="8" max="8" width="11.140625" style="18" customWidth="1"/>
    <col min="9" max="9" width="10.42578125" style="18" customWidth="1"/>
    <col min="10" max="10" width="9.140625" style="18"/>
    <col min="11" max="11" width="15.5703125" style="18" customWidth="1"/>
    <col min="12" max="256" width="9.140625" style="18"/>
    <col min="257" max="257" width="21.5703125" style="18" customWidth="1"/>
    <col min="258" max="258" width="67.28515625" style="18" customWidth="1"/>
    <col min="259" max="259" width="18" style="18" customWidth="1"/>
    <col min="260" max="512" width="9.140625" style="18"/>
    <col min="513" max="513" width="21.5703125" style="18" customWidth="1"/>
    <col min="514" max="514" width="67.28515625" style="18" customWidth="1"/>
    <col min="515" max="515" width="18" style="18" customWidth="1"/>
    <col min="516" max="768" width="9.140625" style="18"/>
    <col min="769" max="769" width="21.5703125" style="18" customWidth="1"/>
    <col min="770" max="770" width="67.28515625" style="18" customWidth="1"/>
    <col min="771" max="771" width="18" style="18" customWidth="1"/>
    <col min="772" max="1024" width="9.140625" style="18"/>
    <col min="1025" max="1025" width="21.5703125" style="18" customWidth="1"/>
    <col min="1026" max="1026" width="67.28515625" style="18" customWidth="1"/>
    <col min="1027" max="1027" width="18" style="18" customWidth="1"/>
    <col min="1028" max="1280" width="9.140625" style="18"/>
    <col min="1281" max="1281" width="21.5703125" style="18" customWidth="1"/>
    <col min="1282" max="1282" width="67.28515625" style="18" customWidth="1"/>
    <col min="1283" max="1283" width="18" style="18" customWidth="1"/>
    <col min="1284" max="1536" width="9.140625" style="18"/>
    <col min="1537" max="1537" width="21.5703125" style="18" customWidth="1"/>
    <col min="1538" max="1538" width="67.28515625" style="18" customWidth="1"/>
    <col min="1539" max="1539" width="18" style="18" customWidth="1"/>
    <col min="1540" max="1792" width="9.140625" style="18"/>
    <col min="1793" max="1793" width="21.5703125" style="18" customWidth="1"/>
    <col min="1794" max="1794" width="67.28515625" style="18" customWidth="1"/>
    <col min="1795" max="1795" width="18" style="18" customWidth="1"/>
    <col min="1796" max="2048" width="9.140625" style="18"/>
    <col min="2049" max="2049" width="21.5703125" style="18" customWidth="1"/>
    <col min="2050" max="2050" width="67.28515625" style="18" customWidth="1"/>
    <col min="2051" max="2051" width="18" style="18" customWidth="1"/>
    <col min="2052" max="2304" width="9.140625" style="18"/>
    <col min="2305" max="2305" width="21.5703125" style="18" customWidth="1"/>
    <col min="2306" max="2306" width="67.28515625" style="18" customWidth="1"/>
    <col min="2307" max="2307" width="18" style="18" customWidth="1"/>
    <col min="2308" max="2560" width="9.140625" style="18"/>
    <col min="2561" max="2561" width="21.5703125" style="18" customWidth="1"/>
    <col min="2562" max="2562" width="67.28515625" style="18" customWidth="1"/>
    <col min="2563" max="2563" width="18" style="18" customWidth="1"/>
    <col min="2564" max="2816" width="9.140625" style="18"/>
    <col min="2817" max="2817" width="21.5703125" style="18" customWidth="1"/>
    <col min="2818" max="2818" width="67.28515625" style="18" customWidth="1"/>
    <col min="2819" max="2819" width="18" style="18" customWidth="1"/>
    <col min="2820" max="3072" width="9.140625" style="18"/>
    <col min="3073" max="3073" width="21.5703125" style="18" customWidth="1"/>
    <col min="3074" max="3074" width="67.28515625" style="18" customWidth="1"/>
    <col min="3075" max="3075" width="18" style="18" customWidth="1"/>
    <col min="3076" max="3328" width="9.140625" style="18"/>
    <col min="3329" max="3329" width="21.5703125" style="18" customWidth="1"/>
    <col min="3330" max="3330" width="67.28515625" style="18" customWidth="1"/>
    <col min="3331" max="3331" width="18" style="18" customWidth="1"/>
    <col min="3332" max="3584" width="9.140625" style="18"/>
    <col min="3585" max="3585" width="21.5703125" style="18" customWidth="1"/>
    <col min="3586" max="3586" width="67.28515625" style="18" customWidth="1"/>
    <col min="3587" max="3587" width="18" style="18" customWidth="1"/>
    <col min="3588" max="3840" width="9.140625" style="18"/>
    <col min="3841" max="3841" width="21.5703125" style="18" customWidth="1"/>
    <col min="3842" max="3842" width="67.28515625" style="18" customWidth="1"/>
    <col min="3843" max="3843" width="18" style="18" customWidth="1"/>
    <col min="3844" max="4096" width="9.140625" style="18"/>
    <col min="4097" max="4097" width="21.5703125" style="18" customWidth="1"/>
    <col min="4098" max="4098" width="67.28515625" style="18" customWidth="1"/>
    <col min="4099" max="4099" width="18" style="18" customWidth="1"/>
    <col min="4100" max="4352" width="9.140625" style="18"/>
    <col min="4353" max="4353" width="21.5703125" style="18" customWidth="1"/>
    <col min="4354" max="4354" width="67.28515625" style="18" customWidth="1"/>
    <col min="4355" max="4355" width="18" style="18" customWidth="1"/>
    <col min="4356" max="4608" width="9.140625" style="18"/>
    <col min="4609" max="4609" width="21.5703125" style="18" customWidth="1"/>
    <col min="4610" max="4610" width="67.28515625" style="18" customWidth="1"/>
    <col min="4611" max="4611" width="18" style="18" customWidth="1"/>
    <col min="4612" max="4864" width="9.140625" style="18"/>
    <col min="4865" max="4865" width="21.5703125" style="18" customWidth="1"/>
    <col min="4866" max="4866" width="67.28515625" style="18" customWidth="1"/>
    <col min="4867" max="4867" width="18" style="18" customWidth="1"/>
    <col min="4868" max="5120" width="9.140625" style="18"/>
    <col min="5121" max="5121" width="21.5703125" style="18" customWidth="1"/>
    <col min="5122" max="5122" width="67.28515625" style="18" customWidth="1"/>
    <col min="5123" max="5123" width="18" style="18" customWidth="1"/>
    <col min="5124" max="5376" width="9.140625" style="18"/>
    <col min="5377" max="5377" width="21.5703125" style="18" customWidth="1"/>
    <col min="5378" max="5378" width="67.28515625" style="18" customWidth="1"/>
    <col min="5379" max="5379" width="18" style="18" customWidth="1"/>
    <col min="5380" max="5632" width="9.140625" style="18"/>
    <col min="5633" max="5633" width="21.5703125" style="18" customWidth="1"/>
    <col min="5634" max="5634" width="67.28515625" style="18" customWidth="1"/>
    <col min="5635" max="5635" width="18" style="18" customWidth="1"/>
    <col min="5636" max="5888" width="9.140625" style="18"/>
    <col min="5889" max="5889" width="21.5703125" style="18" customWidth="1"/>
    <col min="5890" max="5890" width="67.28515625" style="18" customWidth="1"/>
    <col min="5891" max="5891" width="18" style="18" customWidth="1"/>
    <col min="5892" max="6144" width="9.140625" style="18"/>
    <col min="6145" max="6145" width="21.5703125" style="18" customWidth="1"/>
    <col min="6146" max="6146" width="67.28515625" style="18" customWidth="1"/>
    <col min="6147" max="6147" width="18" style="18" customWidth="1"/>
    <col min="6148" max="6400" width="9.140625" style="18"/>
    <col min="6401" max="6401" width="21.5703125" style="18" customWidth="1"/>
    <col min="6402" max="6402" width="67.28515625" style="18" customWidth="1"/>
    <col min="6403" max="6403" width="18" style="18" customWidth="1"/>
    <col min="6404" max="6656" width="9.140625" style="18"/>
    <col min="6657" max="6657" width="21.5703125" style="18" customWidth="1"/>
    <col min="6658" max="6658" width="67.28515625" style="18" customWidth="1"/>
    <col min="6659" max="6659" width="18" style="18" customWidth="1"/>
    <col min="6660" max="6912" width="9.140625" style="18"/>
    <col min="6913" max="6913" width="21.5703125" style="18" customWidth="1"/>
    <col min="6914" max="6914" width="67.28515625" style="18" customWidth="1"/>
    <col min="6915" max="6915" width="18" style="18" customWidth="1"/>
    <col min="6916" max="7168" width="9.140625" style="18"/>
    <col min="7169" max="7169" width="21.5703125" style="18" customWidth="1"/>
    <col min="7170" max="7170" width="67.28515625" style="18" customWidth="1"/>
    <col min="7171" max="7171" width="18" style="18" customWidth="1"/>
    <col min="7172" max="7424" width="9.140625" style="18"/>
    <col min="7425" max="7425" width="21.5703125" style="18" customWidth="1"/>
    <col min="7426" max="7426" width="67.28515625" style="18" customWidth="1"/>
    <col min="7427" max="7427" width="18" style="18" customWidth="1"/>
    <col min="7428" max="7680" width="9.140625" style="18"/>
    <col min="7681" max="7681" width="21.5703125" style="18" customWidth="1"/>
    <col min="7682" max="7682" width="67.28515625" style="18" customWidth="1"/>
    <col min="7683" max="7683" width="18" style="18" customWidth="1"/>
    <col min="7684" max="7936" width="9.140625" style="18"/>
    <col min="7937" max="7937" width="21.5703125" style="18" customWidth="1"/>
    <col min="7938" max="7938" width="67.28515625" style="18" customWidth="1"/>
    <col min="7939" max="7939" width="18" style="18" customWidth="1"/>
    <col min="7940" max="8192" width="9.140625" style="18"/>
    <col min="8193" max="8193" width="21.5703125" style="18" customWidth="1"/>
    <col min="8194" max="8194" width="67.28515625" style="18" customWidth="1"/>
    <col min="8195" max="8195" width="18" style="18" customWidth="1"/>
    <col min="8196" max="8448" width="9.140625" style="18"/>
    <col min="8449" max="8449" width="21.5703125" style="18" customWidth="1"/>
    <col min="8450" max="8450" width="67.28515625" style="18" customWidth="1"/>
    <col min="8451" max="8451" width="18" style="18" customWidth="1"/>
    <col min="8452" max="8704" width="9.140625" style="18"/>
    <col min="8705" max="8705" width="21.5703125" style="18" customWidth="1"/>
    <col min="8706" max="8706" width="67.28515625" style="18" customWidth="1"/>
    <col min="8707" max="8707" width="18" style="18" customWidth="1"/>
    <col min="8708" max="8960" width="9.140625" style="18"/>
    <col min="8961" max="8961" width="21.5703125" style="18" customWidth="1"/>
    <col min="8962" max="8962" width="67.28515625" style="18" customWidth="1"/>
    <col min="8963" max="8963" width="18" style="18" customWidth="1"/>
    <col min="8964" max="9216" width="9.140625" style="18"/>
    <col min="9217" max="9217" width="21.5703125" style="18" customWidth="1"/>
    <col min="9218" max="9218" width="67.28515625" style="18" customWidth="1"/>
    <col min="9219" max="9219" width="18" style="18" customWidth="1"/>
    <col min="9220" max="9472" width="9.140625" style="18"/>
    <col min="9473" max="9473" width="21.5703125" style="18" customWidth="1"/>
    <col min="9474" max="9474" width="67.28515625" style="18" customWidth="1"/>
    <col min="9475" max="9475" width="18" style="18" customWidth="1"/>
    <col min="9476" max="9728" width="9.140625" style="18"/>
    <col min="9729" max="9729" width="21.5703125" style="18" customWidth="1"/>
    <col min="9730" max="9730" width="67.28515625" style="18" customWidth="1"/>
    <col min="9731" max="9731" width="18" style="18" customWidth="1"/>
    <col min="9732" max="9984" width="9.140625" style="18"/>
    <col min="9985" max="9985" width="21.5703125" style="18" customWidth="1"/>
    <col min="9986" max="9986" width="67.28515625" style="18" customWidth="1"/>
    <col min="9987" max="9987" width="18" style="18" customWidth="1"/>
    <col min="9988" max="10240" width="9.140625" style="18"/>
    <col min="10241" max="10241" width="21.5703125" style="18" customWidth="1"/>
    <col min="10242" max="10242" width="67.28515625" style="18" customWidth="1"/>
    <col min="10243" max="10243" width="18" style="18" customWidth="1"/>
    <col min="10244" max="10496" width="9.140625" style="18"/>
    <col min="10497" max="10497" width="21.5703125" style="18" customWidth="1"/>
    <col min="10498" max="10498" width="67.28515625" style="18" customWidth="1"/>
    <col min="10499" max="10499" width="18" style="18" customWidth="1"/>
    <col min="10500" max="10752" width="9.140625" style="18"/>
    <col min="10753" max="10753" width="21.5703125" style="18" customWidth="1"/>
    <col min="10754" max="10754" width="67.28515625" style="18" customWidth="1"/>
    <col min="10755" max="10755" width="18" style="18" customWidth="1"/>
    <col min="10756" max="11008" width="9.140625" style="18"/>
    <col min="11009" max="11009" width="21.5703125" style="18" customWidth="1"/>
    <col min="11010" max="11010" width="67.28515625" style="18" customWidth="1"/>
    <col min="11011" max="11011" width="18" style="18" customWidth="1"/>
    <col min="11012" max="11264" width="9.140625" style="18"/>
    <col min="11265" max="11265" width="21.5703125" style="18" customWidth="1"/>
    <col min="11266" max="11266" width="67.28515625" style="18" customWidth="1"/>
    <col min="11267" max="11267" width="18" style="18" customWidth="1"/>
    <col min="11268" max="11520" width="9.140625" style="18"/>
    <col min="11521" max="11521" width="21.5703125" style="18" customWidth="1"/>
    <col min="11522" max="11522" width="67.28515625" style="18" customWidth="1"/>
    <col min="11523" max="11523" width="18" style="18" customWidth="1"/>
    <col min="11524" max="11776" width="9.140625" style="18"/>
    <col min="11777" max="11777" width="21.5703125" style="18" customWidth="1"/>
    <col min="11778" max="11778" width="67.28515625" style="18" customWidth="1"/>
    <col min="11779" max="11779" width="18" style="18" customWidth="1"/>
    <col min="11780" max="12032" width="9.140625" style="18"/>
    <col min="12033" max="12033" width="21.5703125" style="18" customWidth="1"/>
    <col min="12034" max="12034" width="67.28515625" style="18" customWidth="1"/>
    <col min="12035" max="12035" width="18" style="18" customWidth="1"/>
    <col min="12036" max="12288" width="9.140625" style="18"/>
    <col min="12289" max="12289" width="21.5703125" style="18" customWidth="1"/>
    <col min="12290" max="12290" width="67.28515625" style="18" customWidth="1"/>
    <col min="12291" max="12291" width="18" style="18" customWidth="1"/>
    <col min="12292" max="12544" width="9.140625" style="18"/>
    <col min="12545" max="12545" width="21.5703125" style="18" customWidth="1"/>
    <col min="12546" max="12546" width="67.28515625" style="18" customWidth="1"/>
    <col min="12547" max="12547" width="18" style="18" customWidth="1"/>
    <col min="12548" max="12800" width="9.140625" style="18"/>
    <col min="12801" max="12801" width="21.5703125" style="18" customWidth="1"/>
    <col min="12802" max="12802" width="67.28515625" style="18" customWidth="1"/>
    <col min="12803" max="12803" width="18" style="18" customWidth="1"/>
    <col min="12804" max="13056" width="9.140625" style="18"/>
    <col min="13057" max="13057" width="21.5703125" style="18" customWidth="1"/>
    <col min="13058" max="13058" width="67.28515625" style="18" customWidth="1"/>
    <col min="13059" max="13059" width="18" style="18" customWidth="1"/>
    <col min="13060" max="13312" width="9.140625" style="18"/>
    <col min="13313" max="13313" width="21.5703125" style="18" customWidth="1"/>
    <col min="13314" max="13314" width="67.28515625" style="18" customWidth="1"/>
    <col min="13315" max="13315" width="18" style="18" customWidth="1"/>
    <col min="13316" max="13568" width="9.140625" style="18"/>
    <col min="13569" max="13569" width="21.5703125" style="18" customWidth="1"/>
    <col min="13570" max="13570" width="67.28515625" style="18" customWidth="1"/>
    <col min="13571" max="13571" width="18" style="18" customWidth="1"/>
    <col min="13572" max="13824" width="9.140625" style="18"/>
    <col min="13825" max="13825" width="21.5703125" style="18" customWidth="1"/>
    <col min="13826" max="13826" width="67.28515625" style="18" customWidth="1"/>
    <col min="13827" max="13827" width="18" style="18" customWidth="1"/>
    <col min="13828" max="14080" width="9.140625" style="18"/>
    <col min="14081" max="14081" width="21.5703125" style="18" customWidth="1"/>
    <col min="14082" max="14082" width="67.28515625" style="18" customWidth="1"/>
    <col min="14083" max="14083" width="18" style="18" customWidth="1"/>
    <col min="14084" max="14336" width="9.140625" style="18"/>
    <col min="14337" max="14337" width="21.5703125" style="18" customWidth="1"/>
    <col min="14338" max="14338" width="67.28515625" style="18" customWidth="1"/>
    <col min="14339" max="14339" width="18" style="18" customWidth="1"/>
    <col min="14340" max="14592" width="9.140625" style="18"/>
    <col min="14593" max="14593" width="21.5703125" style="18" customWidth="1"/>
    <col min="14594" max="14594" width="67.28515625" style="18" customWidth="1"/>
    <col min="14595" max="14595" width="18" style="18" customWidth="1"/>
    <col min="14596" max="14848" width="9.140625" style="18"/>
    <col min="14849" max="14849" width="21.5703125" style="18" customWidth="1"/>
    <col min="14850" max="14850" width="67.28515625" style="18" customWidth="1"/>
    <col min="14851" max="14851" width="18" style="18" customWidth="1"/>
    <col min="14852" max="15104" width="9.140625" style="18"/>
    <col min="15105" max="15105" width="21.5703125" style="18" customWidth="1"/>
    <col min="15106" max="15106" width="67.28515625" style="18" customWidth="1"/>
    <col min="15107" max="15107" width="18" style="18" customWidth="1"/>
    <col min="15108" max="15360" width="9.140625" style="18"/>
    <col min="15361" max="15361" width="21.5703125" style="18" customWidth="1"/>
    <col min="15362" max="15362" width="67.28515625" style="18" customWidth="1"/>
    <col min="15363" max="15363" width="18" style="18" customWidth="1"/>
    <col min="15364" max="15616" width="9.140625" style="18"/>
    <col min="15617" max="15617" width="21.5703125" style="18" customWidth="1"/>
    <col min="15618" max="15618" width="67.28515625" style="18" customWidth="1"/>
    <col min="15619" max="15619" width="18" style="18" customWidth="1"/>
    <col min="15620" max="15872" width="9.140625" style="18"/>
    <col min="15873" max="15873" width="21.5703125" style="18" customWidth="1"/>
    <col min="15874" max="15874" width="67.28515625" style="18" customWidth="1"/>
    <col min="15875" max="15875" width="18" style="18" customWidth="1"/>
    <col min="15876" max="16128" width="9.140625" style="18"/>
    <col min="16129" max="16129" width="21.5703125" style="18" customWidth="1"/>
    <col min="16130" max="16130" width="67.28515625" style="18" customWidth="1"/>
    <col min="16131" max="16131" width="18" style="18" customWidth="1"/>
    <col min="16132" max="16384" width="9.140625" style="18"/>
  </cols>
  <sheetData>
    <row r="1" spans="1:24" x14ac:dyDescent="0.25">
      <c r="A1" s="316"/>
      <c r="B1" s="317"/>
      <c r="C1" s="386" t="s">
        <v>677</v>
      </c>
      <c r="D1" s="386"/>
      <c r="E1" s="386"/>
    </row>
    <row r="2" spans="1:24" ht="15" customHeight="1" x14ac:dyDescent="0.25">
      <c r="A2" s="316"/>
      <c r="B2" s="386" t="s">
        <v>128</v>
      </c>
      <c r="C2" s="386"/>
      <c r="D2" s="386"/>
      <c r="E2" s="386"/>
    </row>
    <row r="3" spans="1:24" ht="15" customHeight="1" x14ac:dyDescent="0.25">
      <c r="A3" s="316"/>
      <c r="B3" s="386" t="s">
        <v>168</v>
      </c>
      <c r="C3" s="386"/>
      <c r="D3" s="386"/>
      <c r="E3" s="386"/>
    </row>
    <row r="4" spans="1:24" ht="15" customHeight="1" x14ac:dyDescent="0.25">
      <c r="A4" s="316"/>
      <c r="B4" s="386" t="s">
        <v>169</v>
      </c>
      <c r="C4" s="386"/>
      <c r="D4" s="386"/>
      <c r="E4" s="386"/>
    </row>
    <row r="5" spans="1:24" ht="15" customHeight="1" x14ac:dyDescent="0.25">
      <c r="A5" s="316"/>
      <c r="B5" s="386" t="s">
        <v>561</v>
      </c>
      <c r="C5" s="386"/>
      <c r="D5" s="386"/>
      <c r="E5" s="386"/>
    </row>
    <row r="6" spans="1:24" x14ac:dyDescent="0.25">
      <c r="A6" s="19"/>
      <c r="B6" s="21"/>
      <c r="C6" s="21"/>
      <c r="D6" s="21"/>
      <c r="E6" s="21"/>
    </row>
    <row r="7" spans="1:24" x14ac:dyDescent="0.25">
      <c r="A7" s="350" t="s">
        <v>185</v>
      </c>
      <c r="B7" s="350"/>
      <c r="C7" s="350"/>
      <c r="D7" s="350"/>
      <c r="E7" s="350"/>
    </row>
    <row r="8" spans="1:24" x14ac:dyDescent="0.25">
      <c r="A8" s="350" t="s">
        <v>563</v>
      </c>
      <c r="B8" s="350"/>
      <c r="C8" s="350"/>
      <c r="D8" s="350"/>
      <c r="E8" s="350"/>
    </row>
    <row r="9" spans="1:24" x14ac:dyDescent="0.25">
      <c r="A9" s="20"/>
      <c r="B9" s="20"/>
      <c r="E9" s="147" t="s">
        <v>115</v>
      </c>
    </row>
    <row r="10" spans="1:24" ht="28.5" x14ac:dyDescent="0.25">
      <c r="A10" s="5" t="s">
        <v>186</v>
      </c>
      <c r="B10" s="5" t="s">
        <v>187</v>
      </c>
      <c r="C10" s="5" t="s">
        <v>113</v>
      </c>
      <c r="D10" s="181" t="s">
        <v>655</v>
      </c>
      <c r="E10" s="181" t="s">
        <v>656</v>
      </c>
    </row>
    <row r="11" spans="1:24" x14ac:dyDescent="0.25">
      <c r="A11" s="318">
        <v>1</v>
      </c>
      <c r="B11" s="319">
        <v>2</v>
      </c>
      <c r="C11" s="319">
        <v>3</v>
      </c>
      <c r="D11" s="319">
        <v>4</v>
      </c>
      <c r="E11" s="319">
        <v>5</v>
      </c>
      <c r="F11" s="309"/>
      <c r="G11" s="309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  <c r="T11" s="309"/>
      <c r="U11" s="309"/>
      <c r="V11" s="309"/>
      <c r="W11" s="309"/>
      <c r="X11" s="309"/>
    </row>
    <row r="12" spans="1:24" ht="28.5" x14ac:dyDescent="0.25">
      <c r="A12" s="320" t="s">
        <v>130</v>
      </c>
      <c r="B12" s="272" t="s">
        <v>131</v>
      </c>
      <c r="C12" s="273">
        <f>+C13+C14+C19+C24+C31+C32+C35+C38+C41+C43+C44</f>
        <v>40052</v>
      </c>
      <c r="D12" s="273">
        <f>+D13+D14+D19+D24+D31+D32+D35+D38+D41+D43+D44</f>
        <v>9632.5056899999981</v>
      </c>
      <c r="E12" s="310">
        <f>D12/C12*100</f>
        <v>24.049999226006189</v>
      </c>
      <c r="F12" s="309">
        <v>9632.50569</v>
      </c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</row>
    <row r="13" spans="1:24" ht="21" customHeight="1" x14ac:dyDescent="0.25">
      <c r="A13" s="320" t="s">
        <v>188</v>
      </c>
      <c r="B13" s="272" t="s">
        <v>189</v>
      </c>
      <c r="C13" s="273">
        <v>29666</v>
      </c>
      <c r="D13" s="273">
        <v>7401.03935</v>
      </c>
      <c r="E13" s="310">
        <f t="shared" ref="E13:E45" si="0">D13/C13*100</f>
        <v>24.947884278298389</v>
      </c>
      <c r="F13" s="311">
        <f>D12-F12</f>
        <v>0</v>
      </c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</row>
    <row r="14" spans="1:24" ht="32.25" customHeight="1" x14ac:dyDescent="0.25">
      <c r="A14" s="320" t="s">
        <v>132</v>
      </c>
      <c r="B14" s="272" t="s">
        <v>190</v>
      </c>
      <c r="C14" s="273">
        <f>C16+C15+C17+C18</f>
        <v>1010</v>
      </c>
      <c r="D14" s="273">
        <f>D16+D15+D17+D18</f>
        <v>226.48245000000003</v>
      </c>
      <c r="E14" s="310">
        <f t="shared" si="0"/>
        <v>22.424004950495053</v>
      </c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</row>
    <row r="15" spans="1:24" s="313" customFormat="1" ht="29.25" customHeight="1" x14ac:dyDescent="0.2">
      <c r="A15" s="321" t="s">
        <v>191</v>
      </c>
      <c r="B15" s="274" t="s">
        <v>192</v>
      </c>
      <c r="C15" s="275">
        <v>500</v>
      </c>
      <c r="D15" s="275">
        <v>101.64127000000001</v>
      </c>
      <c r="E15" s="310">
        <f t="shared" si="0"/>
        <v>20.328254000000001</v>
      </c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</row>
    <row r="16" spans="1:24" s="313" customFormat="1" ht="75" x14ac:dyDescent="0.2">
      <c r="A16" s="321" t="s">
        <v>193</v>
      </c>
      <c r="B16" s="274" t="s">
        <v>194</v>
      </c>
      <c r="C16" s="275">
        <v>250</v>
      </c>
      <c r="D16" s="275">
        <v>0.71286000000000005</v>
      </c>
      <c r="E16" s="310">
        <f t="shared" si="0"/>
        <v>0.28514400000000001</v>
      </c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</row>
    <row r="17" spans="1:24" s="313" customFormat="1" ht="60" x14ac:dyDescent="0.2">
      <c r="A17" s="321" t="s">
        <v>195</v>
      </c>
      <c r="B17" s="274" t="s">
        <v>196</v>
      </c>
      <c r="C17" s="275">
        <v>180</v>
      </c>
      <c r="D17" s="275">
        <v>142.28074000000001</v>
      </c>
      <c r="E17" s="310">
        <f t="shared" si="0"/>
        <v>79.044855555555557</v>
      </c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</row>
    <row r="18" spans="1:24" s="313" customFormat="1" ht="60" x14ac:dyDescent="0.2">
      <c r="A18" s="321" t="s">
        <v>197</v>
      </c>
      <c r="B18" s="274" t="s">
        <v>198</v>
      </c>
      <c r="C18" s="275">
        <v>80</v>
      </c>
      <c r="D18" s="275">
        <v>-18.152419999999999</v>
      </c>
      <c r="E18" s="310">
        <f t="shared" si="0"/>
        <v>-22.690525000000001</v>
      </c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</row>
    <row r="19" spans="1:24" ht="28.5" x14ac:dyDescent="0.25">
      <c r="A19" s="320" t="s">
        <v>199</v>
      </c>
      <c r="B19" s="272" t="s">
        <v>133</v>
      </c>
      <c r="C19" s="273">
        <f>+C20+C21+C22+C23</f>
        <v>2847</v>
      </c>
      <c r="D19" s="273">
        <f>+D20+D21+D22+D23</f>
        <v>457.04128999999995</v>
      </c>
      <c r="E19" s="310">
        <f t="shared" si="0"/>
        <v>16.053434843695115</v>
      </c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</row>
    <row r="20" spans="1:24" x14ac:dyDescent="0.25">
      <c r="A20" s="318" t="s">
        <v>576</v>
      </c>
      <c r="B20" s="276" t="s">
        <v>577</v>
      </c>
      <c r="C20" s="273">
        <v>2177</v>
      </c>
      <c r="D20" s="273">
        <f>154.76424+0.10805+24.50607+0.25+0.6</f>
        <v>180.22835999999998</v>
      </c>
      <c r="E20" s="310">
        <f t="shared" si="0"/>
        <v>8.2787487367937516</v>
      </c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4" x14ac:dyDescent="0.25">
      <c r="A21" s="318" t="s">
        <v>657</v>
      </c>
      <c r="B21" s="276" t="s">
        <v>658</v>
      </c>
      <c r="C21" s="273"/>
      <c r="D21" s="273">
        <f>251.492+0.09816+0.555</f>
        <v>252.14516</v>
      </c>
      <c r="E21" s="310" t="e">
        <f t="shared" si="0"/>
        <v>#DIV/0!</v>
      </c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</row>
    <row r="22" spans="1:24" x14ac:dyDescent="0.25">
      <c r="A22" s="318" t="s">
        <v>200</v>
      </c>
      <c r="B22" s="276" t="s">
        <v>134</v>
      </c>
      <c r="C22" s="275">
        <v>220</v>
      </c>
      <c r="D22" s="314">
        <v>5.3397699999999997</v>
      </c>
      <c r="E22" s="310">
        <f t="shared" si="0"/>
        <v>2.4271681818181818</v>
      </c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</row>
    <row r="23" spans="1:24" ht="30" x14ac:dyDescent="0.25">
      <c r="A23" s="318" t="s">
        <v>201</v>
      </c>
      <c r="B23" s="276" t="s">
        <v>135</v>
      </c>
      <c r="C23" s="275">
        <v>450</v>
      </c>
      <c r="D23" s="275">
        <f>19.242+0.086</f>
        <v>19.327999999999999</v>
      </c>
      <c r="E23" s="310">
        <f t="shared" si="0"/>
        <v>4.2951111111111109</v>
      </c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</row>
    <row r="24" spans="1:24" x14ac:dyDescent="0.25">
      <c r="A24" s="320" t="s">
        <v>202</v>
      </c>
      <c r="B24" s="272" t="s">
        <v>136</v>
      </c>
      <c r="C24" s="273">
        <f>+C25+C26+C27</f>
        <v>3088</v>
      </c>
      <c r="D24" s="273">
        <f>+D25+D26+D27</f>
        <v>924.11122999999998</v>
      </c>
      <c r="E24" s="310">
        <f t="shared" si="0"/>
        <v>29.925881800518134</v>
      </c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</row>
    <row r="25" spans="1:24" x14ac:dyDescent="0.25">
      <c r="A25" s="322" t="s">
        <v>678</v>
      </c>
      <c r="B25" s="276" t="s">
        <v>679</v>
      </c>
      <c r="C25" s="275">
        <v>410</v>
      </c>
      <c r="D25" s="275">
        <v>184.79781</v>
      </c>
      <c r="E25" s="310">
        <f t="shared" si="0"/>
        <v>45.072636585365856</v>
      </c>
      <c r="F25" s="309"/>
      <c r="G25" s="309"/>
      <c r="H25" s="309"/>
      <c r="I25" s="309"/>
      <c r="J25" s="309"/>
      <c r="K25" s="309"/>
      <c r="L25" s="309"/>
      <c r="M25" s="309"/>
      <c r="N25" s="309"/>
    </row>
    <row r="26" spans="1:24" x14ac:dyDescent="0.25">
      <c r="A26" s="318" t="s">
        <v>203</v>
      </c>
      <c r="B26" s="276" t="s">
        <v>137</v>
      </c>
      <c r="C26" s="275">
        <v>1632</v>
      </c>
      <c r="D26" s="275">
        <f>463.6805+0.00083</f>
        <v>463.68133</v>
      </c>
      <c r="E26" s="310">
        <f t="shared" si="0"/>
        <v>28.411846200980388</v>
      </c>
      <c r="F26" s="309"/>
      <c r="G26" s="309"/>
      <c r="H26" s="309"/>
      <c r="I26" s="309"/>
      <c r="J26" s="309"/>
      <c r="K26" s="309"/>
      <c r="L26" s="309"/>
      <c r="M26" s="309"/>
      <c r="N26" s="309"/>
    </row>
    <row r="27" spans="1:24" s="325" customFormat="1" ht="16.5" customHeight="1" x14ac:dyDescent="0.25">
      <c r="A27" s="322" t="s">
        <v>680</v>
      </c>
      <c r="B27" s="276" t="s">
        <v>681</v>
      </c>
      <c r="C27" s="323">
        <v>1046</v>
      </c>
      <c r="D27" s="323">
        <v>275.63209000000001</v>
      </c>
      <c r="E27" s="324">
        <f t="shared" si="0"/>
        <v>26.351060229445505</v>
      </c>
    </row>
    <row r="28" spans="1:24" ht="28.5" hidden="1" x14ac:dyDescent="0.25">
      <c r="A28" s="320" t="s">
        <v>204</v>
      </c>
      <c r="B28" s="272" t="s">
        <v>205</v>
      </c>
      <c r="C28" s="273">
        <f>C29+C30</f>
        <v>0</v>
      </c>
      <c r="D28" s="273">
        <f>D29+D30</f>
        <v>0</v>
      </c>
      <c r="E28" s="310" t="e">
        <f t="shared" si="0"/>
        <v>#DIV/0!</v>
      </c>
      <c r="F28" s="309"/>
      <c r="G28" s="309"/>
      <c r="H28" s="309"/>
      <c r="I28" s="309"/>
      <c r="J28" s="309"/>
      <c r="K28" s="309"/>
      <c r="L28" s="309"/>
      <c r="M28" s="309"/>
      <c r="N28" s="309"/>
    </row>
    <row r="29" spans="1:24" hidden="1" x14ac:dyDescent="0.25">
      <c r="A29" s="318" t="s">
        <v>206</v>
      </c>
      <c r="B29" s="276" t="s">
        <v>207</v>
      </c>
      <c r="C29" s="275"/>
      <c r="D29" s="275"/>
      <c r="E29" s="310" t="e">
        <f t="shared" si="0"/>
        <v>#DIV/0!</v>
      </c>
      <c r="F29" s="309"/>
      <c r="G29" s="309"/>
      <c r="H29" s="309"/>
      <c r="I29" s="309"/>
      <c r="J29" s="309"/>
      <c r="K29" s="309"/>
      <c r="L29" s="309"/>
      <c r="M29" s="309"/>
      <c r="N29" s="309"/>
    </row>
    <row r="30" spans="1:24" ht="30" hidden="1" x14ac:dyDescent="0.25">
      <c r="A30" s="318" t="s">
        <v>208</v>
      </c>
      <c r="B30" s="277" t="s">
        <v>209</v>
      </c>
      <c r="C30" s="275"/>
      <c r="D30" s="275"/>
      <c r="E30" s="310" t="e">
        <f t="shared" si="0"/>
        <v>#DIV/0!</v>
      </c>
      <c r="F30" s="309"/>
      <c r="G30" s="309"/>
      <c r="H30" s="309"/>
      <c r="I30" s="309"/>
      <c r="J30" s="309"/>
      <c r="K30" s="309"/>
      <c r="L30" s="309"/>
      <c r="M30" s="309"/>
      <c r="N30" s="309"/>
    </row>
    <row r="31" spans="1:24" x14ac:dyDescent="0.25">
      <c r="A31" s="320" t="s">
        <v>210</v>
      </c>
      <c r="B31" s="278" t="s">
        <v>138</v>
      </c>
      <c r="C31" s="275">
        <v>916</v>
      </c>
      <c r="D31" s="275">
        <v>126.10638</v>
      </c>
      <c r="E31" s="310">
        <f t="shared" si="0"/>
        <v>13.767072052401746</v>
      </c>
      <c r="F31" s="309"/>
      <c r="G31" s="309"/>
      <c r="H31" s="309"/>
      <c r="I31" s="309"/>
      <c r="J31" s="309"/>
      <c r="K31" s="309"/>
      <c r="L31" s="309"/>
      <c r="M31" s="309"/>
      <c r="N31" s="309"/>
    </row>
    <row r="32" spans="1:24" ht="42.75" x14ac:dyDescent="0.25">
      <c r="A32" s="320" t="s">
        <v>211</v>
      </c>
      <c r="B32" s="278" t="s">
        <v>139</v>
      </c>
      <c r="C32" s="273">
        <f>C33+C34</f>
        <v>1050</v>
      </c>
      <c r="D32" s="273">
        <f>D33+D34</f>
        <v>156.21259000000001</v>
      </c>
      <c r="E32" s="310">
        <f t="shared" si="0"/>
        <v>14.877389523809526</v>
      </c>
      <c r="F32" s="309"/>
      <c r="G32" s="309"/>
      <c r="H32" s="309"/>
      <c r="I32" s="309"/>
      <c r="J32" s="309"/>
      <c r="K32" s="309"/>
      <c r="L32" s="309"/>
      <c r="M32" s="309"/>
      <c r="N32" s="309"/>
    </row>
    <row r="33" spans="1:14" ht="75" x14ac:dyDescent="0.25">
      <c r="A33" s="318" t="s">
        <v>301</v>
      </c>
      <c r="B33" s="277" t="s">
        <v>299</v>
      </c>
      <c r="C33" s="279">
        <v>450</v>
      </c>
      <c r="D33" s="279">
        <v>75.70675</v>
      </c>
      <c r="E33" s="310">
        <f t="shared" si="0"/>
        <v>16.823722222222223</v>
      </c>
      <c r="F33" s="309"/>
      <c r="G33" s="309"/>
      <c r="H33" s="309"/>
      <c r="I33" s="309"/>
      <c r="J33" s="309"/>
      <c r="K33" s="309"/>
      <c r="L33" s="309"/>
      <c r="M33" s="309"/>
      <c r="N33" s="309"/>
    </row>
    <row r="34" spans="1:14" ht="60" x14ac:dyDescent="0.25">
      <c r="A34" s="326" t="s">
        <v>302</v>
      </c>
      <c r="B34" s="277" t="s">
        <v>300</v>
      </c>
      <c r="C34" s="280">
        <v>600</v>
      </c>
      <c r="D34" s="280">
        <v>80.505840000000006</v>
      </c>
      <c r="E34" s="310">
        <f t="shared" si="0"/>
        <v>13.41764</v>
      </c>
      <c r="F34" s="309"/>
      <c r="G34" s="309"/>
      <c r="H34" s="309"/>
      <c r="I34" s="309"/>
      <c r="J34" s="309"/>
      <c r="K34" s="309"/>
      <c r="L34" s="309"/>
      <c r="M34" s="309"/>
      <c r="N34" s="309"/>
    </row>
    <row r="35" spans="1:14" ht="28.5" x14ac:dyDescent="0.25">
      <c r="A35" s="320" t="s">
        <v>212</v>
      </c>
      <c r="B35" s="278" t="s">
        <v>213</v>
      </c>
      <c r="C35" s="280">
        <f>C36+C37</f>
        <v>460</v>
      </c>
      <c r="D35" s="280">
        <f>D36+D37</f>
        <v>282.19751000000002</v>
      </c>
      <c r="E35" s="310">
        <f t="shared" si="0"/>
        <v>61.347284782608703</v>
      </c>
      <c r="F35" s="309"/>
      <c r="G35" s="309"/>
      <c r="H35" s="309"/>
      <c r="I35" s="309"/>
      <c r="J35" s="309"/>
      <c r="K35" s="309"/>
      <c r="L35" s="309"/>
      <c r="M35" s="309"/>
      <c r="N35" s="309"/>
    </row>
    <row r="36" spans="1:14" ht="30" x14ac:dyDescent="0.25">
      <c r="A36" s="318" t="s">
        <v>214</v>
      </c>
      <c r="B36" s="277" t="s">
        <v>215</v>
      </c>
      <c r="C36" s="280">
        <v>460</v>
      </c>
      <c r="D36" s="280">
        <f>197.31675+84.88076</f>
        <v>282.19751000000002</v>
      </c>
      <c r="E36" s="310">
        <f t="shared" si="0"/>
        <v>61.347284782608703</v>
      </c>
      <c r="F36" s="309"/>
      <c r="G36" s="309"/>
      <c r="H36" s="309"/>
      <c r="I36" s="309"/>
      <c r="J36" s="309"/>
      <c r="K36" s="309"/>
      <c r="L36" s="309"/>
      <c r="M36" s="309"/>
      <c r="N36" s="309"/>
    </row>
    <row r="37" spans="1:14" hidden="1" x14ac:dyDescent="0.25">
      <c r="A37" s="318" t="s">
        <v>216</v>
      </c>
      <c r="B37" s="277" t="s">
        <v>217</v>
      </c>
      <c r="C37" s="280"/>
      <c r="D37" s="280"/>
      <c r="E37" s="310" t="e">
        <f t="shared" si="0"/>
        <v>#DIV/0!</v>
      </c>
      <c r="F37" s="309"/>
      <c r="G37" s="309"/>
      <c r="H37" s="309"/>
      <c r="I37" s="309"/>
      <c r="J37" s="309"/>
      <c r="K37" s="309"/>
      <c r="L37" s="309"/>
      <c r="M37" s="309"/>
      <c r="N37" s="309"/>
    </row>
    <row r="38" spans="1:14" ht="28.5" x14ac:dyDescent="0.25">
      <c r="A38" s="320" t="s">
        <v>218</v>
      </c>
      <c r="B38" s="278" t="s">
        <v>661</v>
      </c>
      <c r="C38" s="280">
        <f>C39+C40</f>
        <v>65</v>
      </c>
      <c r="D38" s="280">
        <f>D39+D40</f>
        <v>0</v>
      </c>
      <c r="E38" s="310">
        <f t="shared" si="0"/>
        <v>0</v>
      </c>
      <c r="F38" s="309"/>
      <c r="G38" s="309"/>
      <c r="H38" s="309"/>
      <c r="I38" s="309"/>
      <c r="J38" s="309"/>
      <c r="K38" s="309"/>
      <c r="L38" s="309"/>
      <c r="M38" s="309"/>
      <c r="N38" s="309"/>
    </row>
    <row r="39" spans="1:14" ht="30" hidden="1" x14ac:dyDescent="0.25">
      <c r="A39" s="318" t="s">
        <v>219</v>
      </c>
      <c r="B39" s="277" t="s">
        <v>220</v>
      </c>
      <c r="C39" s="279"/>
      <c r="D39" s="279"/>
      <c r="E39" s="310" t="e">
        <f t="shared" si="0"/>
        <v>#DIV/0!</v>
      </c>
      <c r="F39" s="309"/>
      <c r="G39" s="309"/>
      <c r="H39" s="309"/>
      <c r="I39" s="309"/>
      <c r="J39" s="309"/>
      <c r="K39" s="309"/>
      <c r="L39" s="309"/>
      <c r="M39" s="309"/>
      <c r="N39" s="309"/>
    </row>
    <row r="40" spans="1:14" ht="30" x14ac:dyDescent="0.25">
      <c r="A40" s="318" t="s">
        <v>221</v>
      </c>
      <c r="B40" s="277" t="s">
        <v>222</v>
      </c>
      <c r="C40" s="280">
        <v>65</v>
      </c>
      <c r="D40" s="280"/>
      <c r="E40" s="310">
        <f t="shared" si="0"/>
        <v>0</v>
      </c>
      <c r="F40" s="309"/>
      <c r="G40" s="309"/>
      <c r="H40" s="309"/>
      <c r="I40" s="309"/>
      <c r="J40" s="309"/>
      <c r="K40" s="309"/>
      <c r="L40" s="309"/>
      <c r="M40" s="309"/>
      <c r="N40" s="309"/>
    </row>
    <row r="41" spans="1:14" ht="28.5" x14ac:dyDescent="0.25">
      <c r="A41" s="320" t="s">
        <v>140</v>
      </c>
      <c r="B41" s="278" t="s">
        <v>141</v>
      </c>
      <c r="C41" s="280">
        <f>C42</f>
        <v>440</v>
      </c>
      <c r="D41" s="280">
        <f>D42</f>
        <v>4.4000000000000004</v>
      </c>
      <c r="E41" s="310">
        <f t="shared" si="0"/>
        <v>1</v>
      </c>
      <c r="F41" s="309"/>
      <c r="G41" s="309"/>
      <c r="H41" s="309"/>
      <c r="I41" s="309"/>
      <c r="J41" s="309"/>
      <c r="K41" s="309"/>
      <c r="L41" s="309"/>
      <c r="M41" s="309"/>
      <c r="N41" s="309"/>
    </row>
    <row r="42" spans="1:14" ht="30" x14ac:dyDescent="0.25">
      <c r="A42" s="326">
        <v>1.14060000000004E+16</v>
      </c>
      <c r="B42" s="277" t="s">
        <v>223</v>
      </c>
      <c r="C42" s="279">
        <v>440</v>
      </c>
      <c r="D42" s="279">
        <v>4.4000000000000004</v>
      </c>
      <c r="E42" s="310">
        <f t="shared" si="0"/>
        <v>1</v>
      </c>
      <c r="F42" s="309"/>
      <c r="G42" s="309"/>
      <c r="H42" s="309"/>
      <c r="I42" s="309"/>
      <c r="J42" s="309"/>
      <c r="K42" s="309"/>
      <c r="L42" s="309"/>
      <c r="M42" s="309"/>
      <c r="N42" s="309"/>
    </row>
    <row r="43" spans="1:14" ht="28.5" x14ac:dyDescent="0.25">
      <c r="A43" s="320" t="s">
        <v>224</v>
      </c>
      <c r="B43" s="278" t="s">
        <v>142</v>
      </c>
      <c r="C43" s="280">
        <v>350</v>
      </c>
      <c r="D43" s="280">
        <f>0.6+0.2+2.75+5.45+0.25+0.15+2.5+2</f>
        <v>13.9</v>
      </c>
      <c r="E43" s="310">
        <f t="shared" si="0"/>
        <v>3.9714285714285715</v>
      </c>
      <c r="F43" s="309"/>
      <c r="G43" s="309"/>
      <c r="H43" s="309"/>
      <c r="I43" s="309"/>
      <c r="J43" s="309"/>
      <c r="K43" s="309"/>
      <c r="L43" s="309"/>
      <c r="M43" s="309"/>
      <c r="N43" s="309"/>
    </row>
    <row r="44" spans="1:14" ht="28.5" x14ac:dyDescent="0.25">
      <c r="A44" s="320" t="s">
        <v>143</v>
      </c>
      <c r="B44" s="281" t="s">
        <v>144</v>
      </c>
      <c r="C44" s="280">
        <f>C45</f>
        <v>160</v>
      </c>
      <c r="D44" s="280">
        <f>D45</f>
        <v>41.014890000000001</v>
      </c>
      <c r="E44" s="310">
        <f t="shared" si="0"/>
        <v>25.634306249999998</v>
      </c>
      <c r="F44" s="309"/>
      <c r="G44" s="309"/>
      <c r="H44" s="309"/>
      <c r="I44" s="309"/>
      <c r="J44" s="309"/>
      <c r="K44" s="309"/>
      <c r="L44" s="309"/>
      <c r="M44" s="309"/>
      <c r="N44" s="309"/>
    </row>
    <row r="45" spans="1:14" x14ac:dyDescent="0.25">
      <c r="A45" s="318" t="s">
        <v>225</v>
      </c>
      <c r="B45" s="282" t="s">
        <v>226</v>
      </c>
      <c r="C45" s="280">
        <v>160</v>
      </c>
      <c r="D45" s="315">
        <v>41.014890000000001</v>
      </c>
      <c r="E45" s="310">
        <f t="shared" si="0"/>
        <v>25.634306249999998</v>
      </c>
      <c r="F45" s="309"/>
      <c r="G45" s="309"/>
      <c r="H45" s="309"/>
      <c r="I45" s="309"/>
      <c r="J45" s="309"/>
      <c r="K45" s="309"/>
      <c r="L45" s="309"/>
      <c r="M45" s="309"/>
      <c r="N45" s="309"/>
    </row>
    <row r="46" spans="1:14" s="24" customFormat="1" ht="28.5" x14ac:dyDescent="0.2">
      <c r="A46" s="320" t="s">
        <v>227</v>
      </c>
      <c r="B46" s="327" t="s">
        <v>145</v>
      </c>
      <c r="C46" s="328">
        <f>C47</f>
        <v>523403.5368200001</v>
      </c>
      <c r="D46" s="328">
        <f>D47</f>
        <v>152591.05562999999</v>
      </c>
      <c r="E46" s="310">
        <f t="shared" ref="E46:E80" si="1">D46/C46*100</f>
        <v>29.153615689547102</v>
      </c>
      <c r="F46" s="309"/>
      <c r="G46" s="309"/>
      <c r="H46" s="309"/>
      <c r="I46" s="309"/>
      <c r="J46" s="309"/>
      <c r="K46" s="309"/>
      <c r="L46" s="309"/>
      <c r="M46" s="309"/>
      <c r="N46" s="309"/>
    </row>
    <row r="47" spans="1:14" s="25" customFormat="1" ht="30" x14ac:dyDescent="0.25">
      <c r="A47" s="318" t="s">
        <v>228</v>
      </c>
      <c r="B47" s="329" t="s">
        <v>229</v>
      </c>
      <c r="C47" s="330">
        <f>+C48+C51+C69+C99</f>
        <v>523403.5368200001</v>
      </c>
      <c r="D47" s="330">
        <f>+D48+D51+D69+D99</f>
        <v>152591.05562999999</v>
      </c>
      <c r="E47" s="310">
        <f t="shared" si="1"/>
        <v>29.153615689547102</v>
      </c>
      <c r="F47" s="309"/>
      <c r="G47" s="309"/>
      <c r="H47" s="309"/>
      <c r="I47" s="309"/>
      <c r="J47" s="309"/>
      <c r="K47" s="309"/>
      <c r="L47" s="309"/>
      <c r="M47" s="309"/>
      <c r="N47" s="309"/>
    </row>
    <row r="48" spans="1:14" s="26" customFormat="1" ht="28.5" customHeight="1" x14ac:dyDescent="0.25">
      <c r="A48" s="331" t="s">
        <v>230</v>
      </c>
      <c r="B48" s="332" t="s">
        <v>231</v>
      </c>
      <c r="C48" s="328">
        <f>C49+C50</f>
        <v>173472.7</v>
      </c>
      <c r="D48" s="328">
        <f>D49+D50</f>
        <v>45584.138999999996</v>
      </c>
      <c r="E48" s="310">
        <f t="shared" si="1"/>
        <v>26.277413679501148</v>
      </c>
      <c r="F48" s="309"/>
      <c r="G48" s="309"/>
      <c r="H48" s="309"/>
      <c r="I48" s="309"/>
      <c r="J48" s="309"/>
      <c r="K48" s="309"/>
      <c r="L48" s="309"/>
      <c r="M48" s="309"/>
      <c r="N48" s="309"/>
    </row>
    <row r="49" spans="1:14" s="25" customFormat="1" ht="30" x14ac:dyDescent="0.25">
      <c r="A49" s="318" t="s">
        <v>232</v>
      </c>
      <c r="B49" s="333" t="s">
        <v>146</v>
      </c>
      <c r="C49" s="330">
        <v>155550.6</v>
      </c>
      <c r="D49" s="330">
        <v>40908.81</v>
      </c>
      <c r="E49" s="310">
        <f t="shared" si="1"/>
        <v>26.299358536707668</v>
      </c>
      <c r="F49" s="309"/>
      <c r="G49" s="309"/>
      <c r="H49" s="309"/>
      <c r="I49" s="309"/>
      <c r="J49" s="309"/>
      <c r="K49" s="309"/>
      <c r="L49" s="309"/>
      <c r="M49" s="309"/>
      <c r="N49" s="309"/>
    </row>
    <row r="50" spans="1:14" s="25" customFormat="1" ht="30" x14ac:dyDescent="0.25">
      <c r="A50" s="318" t="s">
        <v>233</v>
      </c>
      <c r="B50" s="333" t="s">
        <v>234</v>
      </c>
      <c r="C50" s="330">
        <v>17922.099999999999</v>
      </c>
      <c r="D50" s="330">
        <v>4675.3289999999997</v>
      </c>
      <c r="E50" s="310">
        <f t="shared" si="1"/>
        <v>26.086948516077918</v>
      </c>
      <c r="F50" s="309"/>
      <c r="G50" s="309"/>
      <c r="H50" s="309"/>
      <c r="I50" s="309"/>
      <c r="J50" s="309"/>
      <c r="K50" s="309"/>
      <c r="L50" s="309"/>
      <c r="M50" s="309"/>
      <c r="N50" s="309"/>
    </row>
    <row r="51" spans="1:14" s="26" customFormat="1" ht="38.25" customHeight="1" x14ac:dyDescent="0.25">
      <c r="A51" s="331" t="s">
        <v>235</v>
      </c>
      <c r="B51" s="332" t="s">
        <v>157</v>
      </c>
      <c r="C51" s="328">
        <f>SUM(C52:C60)</f>
        <v>30787.200000000001</v>
      </c>
      <c r="D51" s="328">
        <f>SUM(D52:D60)</f>
        <v>7102.1915600000002</v>
      </c>
      <c r="E51" s="310">
        <f t="shared" si="1"/>
        <v>23.068650478120777</v>
      </c>
      <c r="F51" s="309"/>
      <c r="G51" s="309"/>
      <c r="H51" s="309"/>
      <c r="I51" s="309"/>
      <c r="J51" s="309"/>
      <c r="K51" s="309"/>
      <c r="L51" s="309"/>
      <c r="M51" s="309"/>
      <c r="N51" s="309"/>
    </row>
    <row r="52" spans="1:14" s="26" customFormat="1" ht="75.75" customHeight="1" x14ac:dyDescent="0.25">
      <c r="A52" s="334" t="s">
        <v>659</v>
      </c>
      <c r="B52" s="329" t="s">
        <v>660</v>
      </c>
      <c r="C52" s="328"/>
      <c r="D52" s="328">
        <v>2079.0915599999998</v>
      </c>
      <c r="E52" s="310" t="e">
        <f t="shared" si="1"/>
        <v>#DIV/0!</v>
      </c>
      <c r="F52" s="309"/>
      <c r="G52" s="309"/>
      <c r="H52" s="309"/>
      <c r="I52" s="309"/>
      <c r="J52" s="309"/>
      <c r="K52" s="309"/>
      <c r="L52" s="309"/>
      <c r="M52" s="309"/>
      <c r="N52" s="309"/>
    </row>
    <row r="53" spans="1:14" s="26" customFormat="1" ht="60.75" customHeight="1" x14ac:dyDescent="0.25">
      <c r="A53" s="334" t="s">
        <v>251</v>
      </c>
      <c r="B53" s="335" t="s">
        <v>147</v>
      </c>
      <c r="C53" s="330">
        <v>6438</v>
      </c>
      <c r="D53" s="330"/>
      <c r="E53" s="310">
        <f t="shared" si="1"/>
        <v>0</v>
      </c>
      <c r="F53" s="309"/>
      <c r="G53" s="309"/>
      <c r="H53" s="309"/>
      <c r="I53" s="309"/>
      <c r="J53" s="309"/>
      <c r="K53" s="309"/>
      <c r="L53" s="309"/>
      <c r="M53" s="309"/>
      <c r="N53" s="309"/>
    </row>
    <row r="54" spans="1:14" s="26" customFormat="1" ht="78" customHeight="1" x14ac:dyDescent="0.25">
      <c r="A54" s="334" t="s">
        <v>251</v>
      </c>
      <c r="B54" s="335" t="s">
        <v>111</v>
      </c>
      <c r="C54" s="330">
        <v>11577.2</v>
      </c>
      <c r="D54" s="330">
        <v>5023.1000000000004</v>
      </c>
      <c r="E54" s="310">
        <f t="shared" si="1"/>
        <v>43.387865805203333</v>
      </c>
      <c r="F54" s="309"/>
      <c r="G54" s="309"/>
      <c r="H54" s="309"/>
      <c r="I54" s="309"/>
      <c r="J54" s="309"/>
      <c r="K54" s="309"/>
      <c r="L54" s="309"/>
      <c r="M54" s="309"/>
      <c r="N54" s="309"/>
    </row>
    <row r="55" spans="1:14" s="26" customFormat="1" ht="60" x14ac:dyDescent="0.25">
      <c r="A55" s="318" t="s">
        <v>519</v>
      </c>
      <c r="B55" s="336" t="s">
        <v>520</v>
      </c>
      <c r="C55" s="330">
        <v>500</v>
      </c>
      <c r="D55" s="330"/>
      <c r="E55" s="310">
        <f t="shared" si="1"/>
        <v>0</v>
      </c>
      <c r="F55" s="309"/>
      <c r="G55" s="309"/>
      <c r="H55" s="309"/>
      <c r="I55" s="309"/>
      <c r="J55" s="309"/>
      <c r="K55" s="309"/>
      <c r="L55" s="309"/>
      <c r="M55" s="309"/>
      <c r="N55" s="309"/>
    </row>
    <row r="56" spans="1:14" s="26" customFormat="1" ht="45" x14ac:dyDescent="0.25">
      <c r="A56" s="334" t="s">
        <v>236</v>
      </c>
      <c r="B56" s="335" t="s">
        <v>158</v>
      </c>
      <c r="C56" s="330">
        <v>3257</v>
      </c>
      <c r="D56" s="330"/>
      <c r="E56" s="310">
        <f t="shared" si="1"/>
        <v>0</v>
      </c>
      <c r="F56" s="309"/>
      <c r="G56" s="309"/>
      <c r="H56" s="309"/>
      <c r="I56" s="309"/>
      <c r="J56" s="309"/>
      <c r="K56" s="309"/>
      <c r="L56" s="309"/>
      <c r="M56" s="309"/>
      <c r="N56" s="309"/>
    </row>
    <row r="57" spans="1:14" s="26" customFormat="1" ht="30" x14ac:dyDescent="0.25">
      <c r="A57" s="318" t="s">
        <v>521</v>
      </c>
      <c r="B57" s="335" t="s">
        <v>522</v>
      </c>
      <c r="C57" s="330">
        <f>1951.3+2000</f>
        <v>3951.3</v>
      </c>
      <c r="D57" s="330"/>
      <c r="E57" s="310">
        <f t="shared" si="1"/>
        <v>0</v>
      </c>
      <c r="F57" s="309"/>
      <c r="G57" s="309"/>
      <c r="H57" s="309"/>
      <c r="I57" s="309"/>
      <c r="J57" s="309"/>
      <c r="K57" s="309"/>
      <c r="L57" s="309"/>
      <c r="M57" s="309"/>
      <c r="N57" s="309"/>
    </row>
    <row r="58" spans="1:14" s="26" customFormat="1" ht="30" x14ac:dyDescent="0.25">
      <c r="A58" s="334" t="s">
        <v>251</v>
      </c>
      <c r="B58" s="335" t="s">
        <v>587</v>
      </c>
      <c r="C58" s="330">
        <v>1794</v>
      </c>
      <c r="D58" s="330"/>
      <c r="E58" s="310">
        <f t="shared" si="1"/>
        <v>0</v>
      </c>
      <c r="F58" s="309"/>
      <c r="G58" s="309"/>
      <c r="H58" s="309"/>
      <c r="I58" s="309"/>
      <c r="J58" s="309"/>
      <c r="K58" s="309"/>
      <c r="L58" s="309"/>
      <c r="M58" s="309"/>
      <c r="N58" s="309"/>
    </row>
    <row r="59" spans="1:14" s="26" customFormat="1" ht="30" x14ac:dyDescent="0.25">
      <c r="A59" s="334" t="s">
        <v>237</v>
      </c>
      <c r="B59" s="335" t="s">
        <v>523</v>
      </c>
      <c r="C59" s="330">
        <v>1269.7</v>
      </c>
      <c r="D59" s="330"/>
      <c r="E59" s="310">
        <f t="shared" si="1"/>
        <v>0</v>
      </c>
      <c r="F59" s="309"/>
      <c r="G59" s="309"/>
      <c r="H59" s="309"/>
      <c r="I59" s="309"/>
      <c r="J59" s="309"/>
      <c r="K59" s="309"/>
      <c r="L59" s="309"/>
      <c r="M59" s="309"/>
      <c r="N59" s="309"/>
    </row>
    <row r="60" spans="1:14" s="26" customFormat="1" ht="45.75" customHeight="1" x14ac:dyDescent="0.25">
      <c r="A60" s="321" t="s">
        <v>245</v>
      </c>
      <c r="B60" s="335" t="s">
        <v>564</v>
      </c>
      <c r="C60" s="330">
        <v>2000</v>
      </c>
      <c r="D60" s="330"/>
      <c r="E60" s="310">
        <f t="shared" si="1"/>
        <v>0</v>
      </c>
      <c r="F60" s="309"/>
      <c r="G60" s="309"/>
      <c r="H60" s="309"/>
      <c r="I60" s="309"/>
      <c r="J60" s="309"/>
      <c r="K60" s="309"/>
      <c r="L60" s="309"/>
      <c r="M60" s="309"/>
      <c r="N60" s="309"/>
    </row>
    <row r="61" spans="1:14" s="26" customFormat="1" ht="31.5" hidden="1" customHeight="1" x14ac:dyDescent="0.25">
      <c r="A61" s="334" t="s">
        <v>237</v>
      </c>
      <c r="B61" s="335" t="s">
        <v>238</v>
      </c>
      <c r="C61" s="330"/>
      <c r="D61" s="330"/>
      <c r="E61" s="310" t="e">
        <f t="shared" si="1"/>
        <v>#DIV/0!</v>
      </c>
      <c r="F61" s="309"/>
      <c r="G61" s="309"/>
      <c r="H61" s="309"/>
      <c r="I61" s="309"/>
      <c r="J61" s="309"/>
      <c r="K61" s="309"/>
      <c r="L61" s="309"/>
      <c r="M61" s="309"/>
      <c r="N61" s="309"/>
    </row>
    <row r="62" spans="1:14" s="26" customFormat="1" ht="45" hidden="1" x14ac:dyDescent="0.25">
      <c r="A62" s="334" t="s">
        <v>239</v>
      </c>
      <c r="B62" s="335" t="s">
        <v>240</v>
      </c>
      <c r="C62" s="330"/>
      <c r="D62" s="330"/>
      <c r="E62" s="310" t="e">
        <f t="shared" si="1"/>
        <v>#DIV/0!</v>
      </c>
      <c r="F62" s="309"/>
      <c r="G62" s="309"/>
      <c r="H62" s="309"/>
      <c r="I62" s="309"/>
      <c r="J62" s="309"/>
      <c r="K62" s="309"/>
      <c r="L62" s="309"/>
      <c r="M62" s="309"/>
      <c r="N62" s="309"/>
    </row>
    <row r="63" spans="1:14" s="26" customFormat="1" ht="45" hidden="1" x14ac:dyDescent="0.25">
      <c r="A63" s="334" t="s">
        <v>241</v>
      </c>
      <c r="B63" s="335" t="s">
        <v>242</v>
      </c>
      <c r="C63" s="330"/>
      <c r="D63" s="330"/>
      <c r="E63" s="310" t="e">
        <f t="shared" si="1"/>
        <v>#DIV/0!</v>
      </c>
      <c r="F63" s="309"/>
      <c r="G63" s="309"/>
      <c r="H63" s="309"/>
      <c r="I63" s="309"/>
      <c r="J63" s="309"/>
      <c r="K63" s="309"/>
      <c r="L63" s="309"/>
      <c r="M63" s="309"/>
      <c r="N63" s="309"/>
    </row>
    <row r="64" spans="1:14" s="26" customFormat="1" ht="30" hidden="1" x14ac:dyDescent="0.25">
      <c r="A64" s="318" t="s">
        <v>243</v>
      </c>
      <c r="B64" s="336" t="s">
        <v>244</v>
      </c>
      <c r="C64" s="330"/>
      <c r="D64" s="330"/>
      <c r="E64" s="310" t="e">
        <f t="shared" si="1"/>
        <v>#DIV/0!</v>
      </c>
      <c r="F64" s="309"/>
      <c r="G64" s="309"/>
      <c r="H64" s="309"/>
      <c r="I64" s="309"/>
      <c r="J64" s="309"/>
      <c r="K64" s="309"/>
      <c r="L64" s="309"/>
      <c r="M64" s="309"/>
      <c r="N64" s="309"/>
    </row>
    <row r="65" spans="1:14" s="26" customFormat="1" ht="45" hidden="1" x14ac:dyDescent="0.25">
      <c r="A65" s="318" t="s">
        <v>245</v>
      </c>
      <c r="B65" s="336" t="s">
        <v>246</v>
      </c>
      <c r="C65" s="330"/>
      <c r="D65" s="330"/>
      <c r="E65" s="310" t="e">
        <f t="shared" si="1"/>
        <v>#DIV/0!</v>
      </c>
      <c r="F65" s="309"/>
      <c r="G65" s="309"/>
      <c r="H65" s="309"/>
      <c r="I65" s="309"/>
      <c r="J65" s="309"/>
      <c r="K65" s="309"/>
      <c r="L65" s="309"/>
      <c r="M65" s="309"/>
      <c r="N65" s="309"/>
    </row>
    <row r="66" spans="1:14" s="26" customFormat="1" ht="30" hidden="1" x14ac:dyDescent="0.25">
      <c r="A66" s="334" t="s">
        <v>247</v>
      </c>
      <c r="B66" s="335" t="s">
        <v>248</v>
      </c>
      <c r="C66" s="330"/>
      <c r="D66" s="330"/>
      <c r="E66" s="310" t="e">
        <f t="shared" si="1"/>
        <v>#DIV/0!</v>
      </c>
      <c r="F66" s="309"/>
      <c r="G66" s="309"/>
      <c r="H66" s="309"/>
      <c r="I66" s="309"/>
      <c r="J66" s="309"/>
      <c r="K66" s="309"/>
      <c r="L66" s="309"/>
      <c r="M66" s="309"/>
      <c r="N66" s="309"/>
    </row>
    <row r="67" spans="1:14" s="26" customFormat="1" ht="30" hidden="1" customHeight="1" x14ac:dyDescent="0.25">
      <c r="A67" s="334" t="s">
        <v>249</v>
      </c>
      <c r="B67" s="335" t="s">
        <v>250</v>
      </c>
      <c r="C67" s="330"/>
      <c r="D67" s="330"/>
      <c r="E67" s="310" t="e">
        <f t="shared" si="1"/>
        <v>#DIV/0!</v>
      </c>
      <c r="F67" s="309"/>
      <c r="G67" s="309"/>
      <c r="H67" s="309"/>
      <c r="I67" s="309"/>
      <c r="J67" s="309"/>
      <c r="K67" s="309"/>
      <c r="L67" s="309"/>
      <c r="M67" s="309"/>
      <c r="N67" s="309"/>
    </row>
    <row r="68" spans="1:14" s="26" customFormat="1" ht="22.5" hidden="1" customHeight="1" x14ac:dyDescent="0.25">
      <c r="A68" s="334" t="s">
        <v>251</v>
      </c>
      <c r="B68" s="335" t="s">
        <v>252</v>
      </c>
      <c r="C68" s="330"/>
      <c r="D68" s="330"/>
      <c r="E68" s="310" t="e">
        <f t="shared" si="1"/>
        <v>#DIV/0!</v>
      </c>
      <c r="F68" s="309"/>
      <c r="G68" s="309"/>
      <c r="H68" s="309"/>
      <c r="I68" s="309"/>
      <c r="J68" s="309"/>
      <c r="K68" s="309"/>
      <c r="L68" s="309"/>
      <c r="M68" s="309"/>
      <c r="N68" s="309"/>
    </row>
    <row r="69" spans="1:14" s="26" customFormat="1" ht="30" x14ac:dyDescent="0.25">
      <c r="A69" s="331" t="s">
        <v>253</v>
      </c>
      <c r="B69" s="332" t="s">
        <v>159</v>
      </c>
      <c r="C69" s="328">
        <f>+C70+C71+C74+C75+C76+C77+C78+C79+C80+C81+C82+C83+C84+C85+C86+C88+C89+C90+C91+C92+C93+C94+C95+C96+C97+C98</f>
        <v>318453.63682000007</v>
      </c>
      <c r="D69" s="328">
        <f>+D70+D71+D74+D75+D76+D77+D78+D79+D80+D81+D82+D83+D84+D85+D86+D88+D89+D90+D91+D92+D93+D94+D95+D96+D97+D98</f>
        <v>96788.212879999977</v>
      </c>
      <c r="E69" s="310">
        <f t="shared" si="1"/>
        <v>30.393188109422564</v>
      </c>
      <c r="F69" s="309"/>
      <c r="G69" s="309"/>
      <c r="H69" s="309"/>
      <c r="I69" s="309"/>
      <c r="J69" s="309"/>
      <c r="K69" s="309"/>
      <c r="L69" s="309"/>
      <c r="M69" s="309"/>
      <c r="N69" s="309"/>
    </row>
    <row r="70" spans="1:14" s="134" customFormat="1" ht="33.75" customHeight="1" x14ac:dyDescent="0.2">
      <c r="A70" s="321" t="s">
        <v>254</v>
      </c>
      <c r="B70" s="337" t="s">
        <v>304</v>
      </c>
      <c r="C70" s="330">
        <v>1208.7</v>
      </c>
      <c r="D70" s="330">
        <v>730</v>
      </c>
      <c r="E70" s="310">
        <f t="shared" si="1"/>
        <v>60.395466203358986</v>
      </c>
      <c r="F70" s="312"/>
      <c r="G70" s="312"/>
      <c r="H70" s="312"/>
      <c r="I70" s="312"/>
      <c r="J70" s="312"/>
      <c r="K70" s="312"/>
      <c r="L70" s="312"/>
      <c r="M70" s="312"/>
      <c r="N70" s="312"/>
    </row>
    <row r="71" spans="1:14" s="134" customFormat="1" ht="165" x14ac:dyDescent="0.2">
      <c r="A71" s="321" t="s">
        <v>285</v>
      </c>
      <c r="B71" s="337" t="s">
        <v>286</v>
      </c>
      <c r="C71" s="330">
        <f>+C72+C73</f>
        <v>239977</v>
      </c>
      <c r="D71" s="330">
        <f>+D72+D73</f>
        <v>62086.956999999995</v>
      </c>
      <c r="E71" s="310">
        <f t="shared" si="1"/>
        <v>25.87204482096201</v>
      </c>
      <c r="F71" s="312"/>
      <c r="G71" s="312"/>
      <c r="H71" s="312"/>
      <c r="I71" s="312"/>
      <c r="J71" s="312"/>
      <c r="K71" s="312"/>
      <c r="L71" s="312"/>
      <c r="M71" s="312"/>
      <c r="N71" s="312"/>
    </row>
    <row r="72" spans="1:14" s="134" customFormat="1" ht="75" x14ac:dyDescent="0.2">
      <c r="A72" s="321"/>
      <c r="B72" s="338" t="s">
        <v>584</v>
      </c>
      <c r="C72" s="330">
        <v>175951</v>
      </c>
      <c r="D72" s="330">
        <v>45572.087</v>
      </c>
      <c r="E72" s="310">
        <f t="shared" si="1"/>
        <v>25.900442168558293</v>
      </c>
      <c r="F72" s="312"/>
      <c r="G72" s="312"/>
      <c r="H72" s="312"/>
      <c r="I72" s="312"/>
      <c r="J72" s="312"/>
      <c r="K72" s="312"/>
      <c r="L72" s="312"/>
      <c r="M72" s="312"/>
      <c r="N72" s="312"/>
    </row>
    <row r="73" spans="1:14" s="134" customFormat="1" x14ac:dyDescent="0.2">
      <c r="A73" s="321"/>
      <c r="B73" s="338" t="s">
        <v>585</v>
      </c>
      <c r="C73" s="330">
        <v>64026</v>
      </c>
      <c r="D73" s="330">
        <v>16514.87</v>
      </c>
      <c r="E73" s="310">
        <f t="shared" si="1"/>
        <v>25.79400556024115</v>
      </c>
      <c r="F73" s="312"/>
      <c r="G73" s="312"/>
      <c r="H73" s="312"/>
      <c r="I73" s="312"/>
      <c r="J73" s="312"/>
      <c r="K73" s="312"/>
      <c r="L73" s="312"/>
      <c r="M73" s="312"/>
      <c r="N73" s="312"/>
    </row>
    <row r="74" spans="1:14" s="134" customFormat="1" ht="45" x14ac:dyDescent="0.2">
      <c r="A74" s="321" t="s">
        <v>285</v>
      </c>
      <c r="B74" s="337" t="s">
        <v>287</v>
      </c>
      <c r="C74" s="330">
        <v>6</v>
      </c>
      <c r="D74" s="330"/>
      <c r="E74" s="310">
        <f t="shared" si="1"/>
        <v>0</v>
      </c>
      <c r="F74" s="312"/>
      <c r="G74" s="312"/>
      <c r="H74" s="312"/>
      <c r="I74" s="312"/>
      <c r="J74" s="312"/>
      <c r="K74" s="312"/>
      <c r="L74" s="312"/>
      <c r="M74" s="312"/>
      <c r="N74" s="312"/>
    </row>
    <row r="75" spans="1:14" s="134" customFormat="1" ht="30" x14ac:dyDescent="0.2">
      <c r="A75" s="321" t="s">
        <v>285</v>
      </c>
      <c r="B75" s="337" t="s">
        <v>288</v>
      </c>
      <c r="C75" s="330">
        <v>4630.1000000000004</v>
      </c>
      <c r="D75" s="330">
        <v>1041.92</v>
      </c>
      <c r="E75" s="310">
        <f t="shared" si="1"/>
        <v>22.503185676335281</v>
      </c>
      <c r="F75" s="312"/>
      <c r="G75" s="312"/>
      <c r="H75" s="312"/>
      <c r="I75" s="312"/>
      <c r="J75" s="312"/>
      <c r="K75" s="312"/>
      <c r="L75" s="312"/>
      <c r="M75" s="312"/>
      <c r="N75" s="312"/>
    </row>
    <row r="76" spans="1:14" s="134" customFormat="1" ht="30" x14ac:dyDescent="0.2">
      <c r="A76" s="321" t="s">
        <v>285</v>
      </c>
      <c r="B76" s="337" t="s">
        <v>289</v>
      </c>
      <c r="C76" s="330">
        <v>5047</v>
      </c>
      <c r="D76" s="330">
        <v>1126.3954100000001</v>
      </c>
      <c r="E76" s="310">
        <f t="shared" si="1"/>
        <v>22.318117891816922</v>
      </c>
      <c r="F76" s="312"/>
      <c r="G76" s="312"/>
      <c r="H76" s="312"/>
      <c r="I76" s="312"/>
      <c r="J76" s="312"/>
      <c r="K76" s="312"/>
      <c r="L76" s="312"/>
      <c r="M76" s="312"/>
      <c r="N76" s="312"/>
    </row>
    <row r="77" spans="1:14" s="134" customFormat="1" ht="75" x14ac:dyDescent="0.2">
      <c r="A77" s="321" t="s">
        <v>285</v>
      </c>
      <c r="B77" s="337" t="s">
        <v>290</v>
      </c>
      <c r="C77" s="330">
        <v>5179</v>
      </c>
      <c r="D77" s="330">
        <v>1294.749</v>
      </c>
      <c r="E77" s="310">
        <f t="shared" si="1"/>
        <v>24.999980691253139</v>
      </c>
      <c r="F77" s="312"/>
      <c r="G77" s="312"/>
      <c r="H77" s="312"/>
      <c r="I77" s="312"/>
      <c r="J77" s="312"/>
      <c r="K77" s="312"/>
      <c r="L77" s="312"/>
      <c r="M77" s="312"/>
      <c r="N77" s="312"/>
    </row>
    <row r="78" spans="1:14" s="134" customFormat="1" ht="45" x14ac:dyDescent="0.2">
      <c r="A78" s="321" t="s">
        <v>285</v>
      </c>
      <c r="B78" s="337" t="s">
        <v>578</v>
      </c>
      <c r="C78" s="330">
        <v>121.1</v>
      </c>
      <c r="D78" s="330"/>
      <c r="E78" s="310">
        <f t="shared" si="1"/>
        <v>0</v>
      </c>
      <c r="F78" s="312"/>
      <c r="G78" s="312"/>
      <c r="H78" s="312"/>
      <c r="I78" s="312"/>
      <c r="J78" s="312"/>
      <c r="K78" s="312"/>
      <c r="L78" s="312"/>
      <c r="M78" s="312"/>
      <c r="N78" s="312"/>
    </row>
    <row r="79" spans="1:14" s="134" customFormat="1" ht="60" x14ac:dyDescent="0.2">
      <c r="A79" s="321" t="s">
        <v>285</v>
      </c>
      <c r="B79" s="337" t="s">
        <v>291</v>
      </c>
      <c r="C79" s="330">
        <v>462</v>
      </c>
      <c r="D79" s="330">
        <v>115.5</v>
      </c>
      <c r="E79" s="310">
        <f t="shared" si="1"/>
        <v>25</v>
      </c>
      <c r="F79" s="312"/>
      <c r="G79" s="312"/>
      <c r="H79" s="312"/>
      <c r="I79" s="312"/>
      <c r="J79" s="312"/>
      <c r="K79" s="312"/>
      <c r="L79" s="312"/>
      <c r="M79" s="312"/>
      <c r="N79" s="312"/>
    </row>
    <row r="80" spans="1:14" s="134" customFormat="1" ht="30" x14ac:dyDescent="0.2">
      <c r="A80" s="321" t="s">
        <v>285</v>
      </c>
      <c r="B80" s="337" t="s">
        <v>292</v>
      </c>
      <c r="C80" s="330">
        <v>74.5</v>
      </c>
      <c r="D80" s="330"/>
      <c r="E80" s="310">
        <f t="shared" si="1"/>
        <v>0</v>
      </c>
      <c r="F80" s="312"/>
      <c r="G80" s="312"/>
      <c r="H80" s="312"/>
      <c r="I80" s="312"/>
      <c r="J80" s="312"/>
      <c r="K80" s="312"/>
      <c r="L80" s="312"/>
      <c r="M80" s="312"/>
      <c r="N80" s="312"/>
    </row>
    <row r="81" spans="1:14" s="134" customFormat="1" ht="30" x14ac:dyDescent="0.2">
      <c r="A81" s="321" t="s">
        <v>285</v>
      </c>
      <c r="B81" s="337" t="s">
        <v>293</v>
      </c>
      <c r="C81" s="330">
        <v>491.4</v>
      </c>
      <c r="D81" s="330">
        <v>122.85</v>
      </c>
      <c r="E81" s="310">
        <f t="shared" ref="E81:E103" si="2">D81/C81*100</f>
        <v>25</v>
      </c>
      <c r="F81" s="312"/>
      <c r="G81" s="312"/>
      <c r="H81" s="312"/>
      <c r="I81" s="312"/>
      <c r="J81" s="312"/>
      <c r="K81" s="312"/>
      <c r="L81" s="312"/>
      <c r="M81" s="312"/>
      <c r="N81" s="312"/>
    </row>
    <row r="82" spans="1:14" s="134" customFormat="1" ht="45" x14ac:dyDescent="0.2">
      <c r="A82" s="321" t="s">
        <v>285</v>
      </c>
      <c r="B82" s="337" t="s">
        <v>294</v>
      </c>
      <c r="C82" s="330">
        <v>721.9</v>
      </c>
      <c r="D82" s="330">
        <v>180.47399999999999</v>
      </c>
      <c r="E82" s="310">
        <f t="shared" si="2"/>
        <v>24.999861476658815</v>
      </c>
      <c r="F82" s="312"/>
      <c r="G82" s="312"/>
      <c r="H82" s="312"/>
      <c r="I82" s="312"/>
      <c r="J82" s="312"/>
      <c r="K82" s="312"/>
      <c r="L82" s="312"/>
      <c r="M82" s="312"/>
      <c r="N82" s="312"/>
    </row>
    <row r="83" spans="1:14" s="134" customFormat="1" ht="30" x14ac:dyDescent="0.2">
      <c r="A83" s="321" t="s">
        <v>285</v>
      </c>
      <c r="B83" s="337" t="s">
        <v>295</v>
      </c>
      <c r="C83" s="330">
        <v>116.5</v>
      </c>
      <c r="D83" s="330">
        <v>26.000139999999998</v>
      </c>
      <c r="E83" s="310">
        <f t="shared" si="2"/>
        <v>22.317716738197426</v>
      </c>
      <c r="F83" s="312"/>
      <c r="G83" s="312"/>
      <c r="H83" s="312"/>
      <c r="I83" s="312"/>
      <c r="J83" s="312"/>
      <c r="K83" s="312"/>
      <c r="L83" s="312"/>
      <c r="M83" s="312"/>
      <c r="N83" s="312"/>
    </row>
    <row r="84" spans="1:14" s="134" customFormat="1" ht="45" x14ac:dyDescent="0.2">
      <c r="A84" s="321" t="s">
        <v>285</v>
      </c>
      <c r="B84" s="337" t="s">
        <v>296</v>
      </c>
      <c r="C84" s="330">
        <v>1162.2</v>
      </c>
      <c r="D84" s="330"/>
      <c r="E84" s="310">
        <f t="shared" si="2"/>
        <v>0</v>
      </c>
      <c r="F84" s="312"/>
      <c r="G84" s="312"/>
      <c r="H84" s="312"/>
      <c r="I84" s="312"/>
      <c r="J84" s="312"/>
      <c r="K84" s="312"/>
      <c r="L84" s="312"/>
      <c r="M84" s="312"/>
      <c r="N84" s="312"/>
    </row>
    <row r="85" spans="1:14" s="134" customFormat="1" ht="30" hidden="1" x14ac:dyDescent="0.2">
      <c r="A85" s="321" t="s">
        <v>285</v>
      </c>
      <c r="B85" s="337" t="s">
        <v>297</v>
      </c>
      <c r="C85" s="330"/>
      <c r="D85" s="330"/>
      <c r="E85" s="310" t="e">
        <f t="shared" si="2"/>
        <v>#DIV/0!</v>
      </c>
      <c r="F85" s="312"/>
      <c r="G85" s="312"/>
      <c r="H85" s="312"/>
      <c r="I85" s="312"/>
      <c r="J85" s="312"/>
      <c r="K85" s="312"/>
      <c r="L85" s="312"/>
      <c r="M85" s="312"/>
      <c r="N85" s="312"/>
    </row>
    <row r="86" spans="1:14" s="134" customFormat="1" x14ac:dyDescent="0.2">
      <c r="A86" s="321" t="s">
        <v>285</v>
      </c>
      <c r="B86" s="337" t="s">
        <v>524</v>
      </c>
      <c r="C86" s="330">
        <v>1230</v>
      </c>
      <c r="D86" s="330"/>
      <c r="E86" s="310">
        <f t="shared" si="2"/>
        <v>0</v>
      </c>
      <c r="F86" s="312"/>
      <c r="G86" s="312"/>
      <c r="H86" s="312"/>
      <c r="I86" s="312"/>
      <c r="J86" s="312"/>
      <c r="K86" s="312"/>
      <c r="L86" s="312"/>
      <c r="M86" s="312"/>
      <c r="N86" s="312"/>
    </row>
    <row r="87" spans="1:14" s="134" customFormat="1" ht="45" hidden="1" x14ac:dyDescent="0.2">
      <c r="A87" s="321" t="s">
        <v>255</v>
      </c>
      <c r="B87" s="337" t="s">
        <v>256</v>
      </c>
      <c r="C87" s="328"/>
      <c r="D87" s="328"/>
      <c r="E87" s="310" t="e">
        <f t="shared" si="2"/>
        <v>#DIV/0!</v>
      </c>
      <c r="F87" s="312"/>
      <c r="G87" s="312"/>
      <c r="H87" s="312"/>
      <c r="I87" s="312"/>
      <c r="J87" s="312"/>
      <c r="K87" s="312"/>
      <c r="L87" s="312"/>
      <c r="M87" s="312"/>
      <c r="N87" s="312"/>
    </row>
    <row r="88" spans="1:14" s="135" customFormat="1" ht="45" x14ac:dyDescent="0.2">
      <c r="A88" s="321" t="s">
        <v>257</v>
      </c>
      <c r="B88" s="337" t="s">
        <v>154</v>
      </c>
      <c r="C88" s="330">
        <v>1207.7</v>
      </c>
      <c r="D88" s="330">
        <v>301.923</v>
      </c>
      <c r="E88" s="310">
        <f t="shared" si="2"/>
        <v>24.999834395959262</v>
      </c>
      <c r="F88" s="312"/>
      <c r="G88" s="312"/>
      <c r="H88" s="312"/>
      <c r="I88" s="312"/>
      <c r="J88" s="312"/>
      <c r="K88" s="312"/>
      <c r="L88" s="312"/>
      <c r="M88" s="312"/>
      <c r="N88" s="312"/>
    </row>
    <row r="89" spans="1:14" s="135" customFormat="1" ht="61.5" customHeight="1" x14ac:dyDescent="0.2">
      <c r="A89" s="321" t="s">
        <v>258</v>
      </c>
      <c r="B89" s="337" t="s">
        <v>259</v>
      </c>
      <c r="C89" s="330">
        <v>17.7</v>
      </c>
      <c r="D89" s="330"/>
      <c r="E89" s="310">
        <f t="shared" si="2"/>
        <v>0</v>
      </c>
      <c r="F89" s="312"/>
      <c r="G89" s="312"/>
      <c r="H89" s="312"/>
      <c r="I89" s="312"/>
      <c r="J89" s="312"/>
      <c r="K89" s="312"/>
      <c r="L89" s="312"/>
      <c r="M89" s="312"/>
      <c r="N89" s="312"/>
    </row>
    <row r="90" spans="1:14" s="135" customFormat="1" ht="59.25" customHeight="1" x14ac:dyDescent="0.2">
      <c r="A90" s="321" t="s">
        <v>285</v>
      </c>
      <c r="B90" s="337" t="s">
        <v>260</v>
      </c>
      <c r="C90" s="330">
        <v>3701.2</v>
      </c>
      <c r="D90" s="330">
        <v>959.34</v>
      </c>
      <c r="E90" s="310">
        <f t="shared" si="2"/>
        <v>25.919701718361615</v>
      </c>
      <c r="F90" s="312"/>
      <c r="G90" s="312"/>
      <c r="H90" s="312"/>
      <c r="I90" s="312"/>
      <c r="J90" s="312"/>
      <c r="K90" s="312"/>
      <c r="L90" s="312"/>
      <c r="M90" s="312"/>
      <c r="N90" s="312"/>
    </row>
    <row r="91" spans="1:14" s="135" customFormat="1" ht="30" x14ac:dyDescent="0.2">
      <c r="A91" s="321" t="s">
        <v>261</v>
      </c>
      <c r="B91" s="337" t="s">
        <v>153</v>
      </c>
      <c r="C91" s="330">
        <v>4073</v>
      </c>
      <c r="D91" s="330">
        <v>1411.74452</v>
      </c>
      <c r="E91" s="310">
        <f t="shared" si="2"/>
        <v>34.661048858335377</v>
      </c>
      <c r="F91" s="312"/>
      <c r="G91" s="312"/>
      <c r="H91" s="312"/>
      <c r="I91" s="312"/>
      <c r="J91" s="312"/>
      <c r="K91" s="312"/>
      <c r="L91" s="312"/>
      <c r="M91" s="312"/>
      <c r="N91" s="312"/>
    </row>
    <row r="92" spans="1:14" s="135" customFormat="1" ht="90" x14ac:dyDescent="0.2">
      <c r="A92" s="321" t="s">
        <v>262</v>
      </c>
      <c r="B92" s="337" t="s">
        <v>263</v>
      </c>
      <c r="C92" s="330">
        <v>25252.799999999999</v>
      </c>
      <c r="D92" s="330">
        <v>5832.1428100000003</v>
      </c>
      <c r="E92" s="310">
        <f t="shared" si="2"/>
        <v>23.095034253627322</v>
      </c>
    </row>
    <row r="93" spans="1:14" s="135" customFormat="1" ht="90" hidden="1" x14ac:dyDescent="0.2">
      <c r="A93" s="321" t="s">
        <v>262</v>
      </c>
      <c r="B93" s="337" t="s">
        <v>579</v>
      </c>
      <c r="C93" s="330"/>
      <c r="D93" s="330"/>
      <c r="E93" s="310" t="e">
        <f t="shared" si="2"/>
        <v>#DIV/0!</v>
      </c>
    </row>
    <row r="94" spans="1:14" s="135" customFormat="1" ht="30" x14ac:dyDescent="0.2">
      <c r="A94" s="321" t="s">
        <v>580</v>
      </c>
      <c r="B94" s="337" t="s">
        <v>581</v>
      </c>
      <c r="C94" s="330">
        <v>194</v>
      </c>
      <c r="D94" s="330"/>
      <c r="E94" s="310">
        <f t="shared" si="2"/>
        <v>0</v>
      </c>
    </row>
    <row r="95" spans="1:14" s="135" customFormat="1" ht="60" x14ac:dyDescent="0.2">
      <c r="A95" s="321" t="s">
        <v>565</v>
      </c>
      <c r="B95" s="337" t="s">
        <v>566</v>
      </c>
      <c r="C95" s="330">
        <v>139.27128999999999</v>
      </c>
      <c r="D95" s="330">
        <v>3562.8980000000001</v>
      </c>
      <c r="E95" s="310">
        <f t="shared" si="2"/>
        <v>2558.2429803012528</v>
      </c>
    </row>
    <row r="96" spans="1:14" s="135" customFormat="1" ht="45" x14ac:dyDescent="0.2">
      <c r="A96" s="321" t="s">
        <v>567</v>
      </c>
      <c r="B96" s="337" t="s">
        <v>568</v>
      </c>
      <c r="C96" s="330">
        <v>620</v>
      </c>
      <c r="D96" s="330">
        <v>12664.392</v>
      </c>
      <c r="E96" s="310">
        <f t="shared" si="2"/>
        <v>2042.643870967742</v>
      </c>
      <c r="F96" s="135">
        <v>29011.0101</v>
      </c>
    </row>
    <row r="97" spans="1:11" s="135" customFormat="1" ht="45" hidden="1" x14ac:dyDescent="0.2">
      <c r="A97" s="321" t="s">
        <v>567</v>
      </c>
      <c r="B97" s="337" t="s">
        <v>582</v>
      </c>
      <c r="C97" s="330"/>
      <c r="D97" s="330"/>
      <c r="E97" s="310" t="e">
        <f t="shared" si="2"/>
        <v>#DIV/0!</v>
      </c>
    </row>
    <row r="98" spans="1:11" s="135" customFormat="1" ht="47.25" customHeight="1" x14ac:dyDescent="0.2">
      <c r="A98" s="321" t="s">
        <v>264</v>
      </c>
      <c r="B98" s="337" t="s">
        <v>518</v>
      </c>
      <c r="C98" s="330">
        <v>22820.56553</v>
      </c>
      <c r="D98" s="330">
        <v>5330.9269999999997</v>
      </c>
      <c r="E98" s="310">
        <f t="shared" si="2"/>
        <v>23.360187954115087</v>
      </c>
      <c r="F98" s="136"/>
    </row>
    <row r="99" spans="1:11" s="134" customFormat="1" ht="25.5" customHeight="1" x14ac:dyDescent="0.2">
      <c r="A99" s="339" t="s">
        <v>265</v>
      </c>
      <c r="B99" s="340" t="s">
        <v>160</v>
      </c>
      <c r="C99" s="328">
        <f>SUM(C100:C102)</f>
        <v>690</v>
      </c>
      <c r="D99" s="328">
        <f>SUM(D100:D102)</f>
        <v>3116.5121900000004</v>
      </c>
      <c r="E99" s="310">
        <f t="shared" si="2"/>
        <v>451.66843333333338</v>
      </c>
    </row>
    <row r="100" spans="1:11" s="134" customFormat="1" ht="60" x14ac:dyDescent="0.2">
      <c r="A100" s="341" t="s">
        <v>266</v>
      </c>
      <c r="B100" s="342" t="s">
        <v>148</v>
      </c>
      <c r="C100" s="343">
        <v>690</v>
      </c>
      <c r="D100" s="343">
        <v>190.33358999999999</v>
      </c>
      <c r="E100" s="310">
        <f t="shared" si="2"/>
        <v>27.584578260869563</v>
      </c>
    </row>
    <row r="101" spans="1:11" s="134" customFormat="1" ht="60" x14ac:dyDescent="0.2">
      <c r="A101" s="341" t="s">
        <v>569</v>
      </c>
      <c r="B101" s="342" t="s">
        <v>570</v>
      </c>
      <c r="C101" s="343"/>
      <c r="D101" s="343">
        <v>2926.1786000000002</v>
      </c>
      <c r="E101" s="310" t="e">
        <f t="shared" si="2"/>
        <v>#DIV/0!</v>
      </c>
    </row>
    <row r="102" spans="1:11" s="134" customFormat="1" ht="60" hidden="1" x14ac:dyDescent="0.2">
      <c r="A102" s="341" t="s">
        <v>571</v>
      </c>
      <c r="B102" s="342" t="s">
        <v>583</v>
      </c>
      <c r="C102" s="330"/>
      <c r="D102" s="330"/>
      <c r="E102" s="310" t="e">
        <f t="shared" si="2"/>
        <v>#DIV/0!</v>
      </c>
    </row>
    <row r="103" spans="1:11" s="139" customFormat="1" x14ac:dyDescent="0.2">
      <c r="A103" s="5"/>
      <c r="B103" s="344" t="s">
        <v>267</v>
      </c>
      <c r="C103" s="328">
        <f>+C12+C46</f>
        <v>563455.53682000004</v>
      </c>
      <c r="D103" s="328">
        <f>+D12+D46</f>
        <v>162223.56131999998</v>
      </c>
      <c r="E103" s="310">
        <f t="shared" si="2"/>
        <v>28.790836316126832</v>
      </c>
    </row>
    <row r="104" spans="1:11" x14ac:dyDescent="0.25">
      <c r="B104" s="27"/>
      <c r="K104" s="18">
        <f>K102-K103</f>
        <v>0</v>
      </c>
    </row>
    <row r="105" spans="1:11" x14ac:dyDescent="0.25">
      <c r="B105" s="27"/>
    </row>
    <row r="106" spans="1:11" x14ac:dyDescent="0.25">
      <c r="B106" s="21" t="s">
        <v>586</v>
      </c>
      <c r="C106" s="147">
        <v>522713.83682000003</v>
      </c>
      <c r="D106" s="18">
        <v>161423.473</v>
      </c>
    </row>
    <row r="107" spans="1:11" x14ac:dyDescent="0.25">
      <c r="B107" s="27"/>
      <c r="C107" s="147">
        <v>690</v>
      </c>
      <c r="D107" s="201">
        <f>D103-D106</f>
        <v>800.08831999998074</v>
      </c>
    </row>
    <row r="108" spans="1:11" x14ac:dyDescent="0.25">
      <c r="B108" s="27"/>
      <c r="C108" s="147">
        <v>37063</v>
      </c>
    </row>
    <row r="109" spans="1:11" x14ac:dyDescent="0.25">
      <c r="B109" s="27"/>
      <c r="C109" s="148">
        <f>SUM(C106:C108)</f>
        <v>560466.83682000008</v>
      </c>
    </row>
    <row r="110" spans="1:11" x14ac:dyDescent="0.25">
      <c r="B110" s="27"/>
      <c r="C110" s="149">
        <f>C103-C109</f>
        <v>2988.6999999999534</v>
      </c>
    </row>
    <row r="111" spans="1:11" x14ac:dyDescent="0.25">
      <c r="B111" s="27"/>
    </row>
    <row r="112" spans="1:11" x14ac:dyDescent="0.25">
      <c r="B112" s="27"/>
    </row>
    <row r="113" spans="2:7" x14ac:dyDescent="0.25">
      <c r="B113" s="27"/>
      <c r="C113" s="148">
        <f>2989+C109-690</f>
        <v>562765.83682000008</v>
      </c>
    </row>
    <row r="114" spans="2:7" x14ac:dyDescent="0.25">
      <c r="B114" s="27"/>
    </row>
    <row r="115" spans="2:7" x14ac:dyDescent="0.25">
      <c r="B115" s="27"/>
    </row>
    <row r="116" spans="2:7" x14ac:dyDescent="0.25">
      <c r="B116" s="27"/>
      <c r="C116" s="150">
        <v>802</v>
      </c>
      <c r="D116" s="142">
        <f>4566107.28+64021146.2+500000+314800+4233600+197400</f>
        <v>73833053.480000004</v>
      </c>
    </row>
    <row r="117" spans="2:7" x14ac:dyDescent="0.25">
      <c r="B117" s="27"/>
      <c r="C117" s="150">
        <v>804</v>
      </c>
      <c r="D117" s="143">
        <f>3690313.42+620000+4630100+5047000+4073000+462000+25252800+74500+1208700+116500+139271.29+22820565.53+536000</f>
        <v>68670750.24000001</v>
      </c>
    </row>
    <row r="118" spans="2:7" x14ac:dyDescent="0.25">
      <c r="B118" s="27"/>
      <c r="C118" s="150">
        <v>805</v>
      </c>
      <c r="D118" s="142">
        <f>2829241.27+1050150</f>
        <v>3879391.27</v>
      </c>
    </row>
    <row r="119" spans="2:7" x14ac:dyDescent="0.25">
      <c r="B119" s="27"/>
      <c r="C119" s="150">
        <v>806</v>
      </c>
      <c r="D119" s="144">
        <f>298765195.01+17137804.28+1258000+719000+3701200+1230000+3257000+8936310+847400</f>
        <v>335851909.28999996</v>
      </c>
    </row>
    <row r="120" spans="2:7" x14ac:dyDescent="0.25">
      <c r="B120" s="27"/>
      <c r="C120" s="150">
        <v>808</v>
      </c>
      <c r="D120" s="142">
        <f>4368759.81+929300</f>
        <v>5298059.8099999996</v>
      </c>
    </row>
    <row r="121" spans="2:7" x14ac:dyDescent="0.25">
      <c r="B121" s="27"/>
      <c r="C121" s="147">
        <v>991</v>
      </c>
      <c r="D121" s="18">
        <f>23170007.97+2769519.14+1000+457000-386570.34-497598.69-334718.25+17700+491400+721900+121100+194000+1951300+1269700+1794000+2000000+2000000+8577937.66</f>
        <v>44317677.489999995</v>
      </c>
      <c r="F121" s="18">
        <v>44510677.490000002</v>
      </c>
      <c r="G121" s="18">
        <f>F121-D121</f>
        <v>193000.00000000745</v>
      </c>
    </row>
    <row r="122" spans="2:7" x14ac:dyDescent="0.25">
      <c r="B122" s="27"/>
      <c r="C122" s="151">
        <v>998</v>
      </c>
      <c r="D122" s="143">
        <f>5362613.48+5000+725905+750700+18842000+520704+537472.76+1057100+200000+507000+107500</f>
        <v>28615995.240000002</v>
      </c>
    </row>
    <row r="123" spans="2:7" x14ac:dyDescent="0.25">
      <c r="B123" s="27"/>
      <c r="D123" s="146">
        <f>SUM(D116:D122)</f>
        <v>560466836.81999993</v>
      </c>
    </row>
    <row r="124" spans="2:7" x14ac:dyDescent="0.25">
      <c r="B124" s="27"/>
      <c r="D124" s="146">
        <v>560466836.82000005</v>
      </c>
    </row>
    <row r="125" spans="2:7" x14ac:dyDescent="0.25">
      <c r="B125" s="27"/>
      <c r="D125" s="18">
        <f>D124-D123</f>
        <v>0</v>
      </c>
    </row>
    <row r="126" spans="2:7" x14ac:dyDescent="0.25">
      <c r="B126" s="27"/>
    </row>
    <row r="127" spans="2:7" x14ac:dyDescent="0.25">
      <c r="B127" s="27"/>
    </row>
    <row r="128" spans="2:7" x14ac:dyDescent="0.25">
      <c r="B128" s="27"/>
    </row>
    <row r="129" spans="1:24" x14ac:dyDescent="0.25">
      <c r="B129" s="27"/>
    </row>
    <row r="130" spans="1:24" s="147" customFormat="1" x14ac:dyDescent="0.25">
      <c r="A130" s="18"/>
      <c r="B130" s="27"/>
      <c r="D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1:24" s="147" customFormat="1" x14ac:dyDescent="0.25">
      <c r="A131" s="18"/>
      <c r="B131" s="27"/>
      <c r="D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  <row r="132" spans="1:24" s="147" customFormat="1" x14ac:dyDescent="0.25">
      <c r="A132" s="18"/>
      <c r="B132" s="27"/>
      <c r="D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</row>
    <row r="133" spans="1:24" s="147" customFormat="1" x14ac:dyDescent="0.25">
      <c r="A133" s="18"/>
      <c r="B133" s="27"/>
      <c r="D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</row>
    <row r="134" spans="1:24" s="147" customFormat="1" x14ac:dyDescent="0.25">
      <c r="A134" s="18"/>
      <c r="B134" s="27"/>
      <c r="D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</row>
    <row r="135" spans="1:24" s="147" customFormat="1" x14ac:dyDescent="0.25">
      <c r="A135" s="18"/>
      <c r="B135" s="27"/>
      <c r="D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</row>
    <row r="136" spans="1:24" s="147" customFormat="1" x14ac:dyDescent="0.25">
      <c r="A136" s="18"/>
      <c r="B136" s="27"/>
      <c r="D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</row>
    <row r="137" spans="1:24" s="147" customFormat="1" x14ac:dyDescent="0.25">
      <c r="A137" s="18"/>
      <c r="B137" s="27"/>
      <c r="D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</row>
    <row r="138" spans="1:24" s="147" customFormat="1" x14ac:dyDescent="0.25">
      <c r="A138" s="18"/>
      <c r="B138" s="27"/>
      <c r="D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</row>
    <row r="139" spans="1:24" s="147" customFormat="1" x14ac:dyDescent="0.25">
      <c r="A139" s="18"/>
      <c r="B139" s="27"/>
      <c r="D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</row>
    <row r="140" spans="1:24" s="147" customFormat="1" x14ac:dyDescent="0.25">
      <c r="A140" s="18"/>
      <c r="B140" s="27"/>
      <c r="D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</row>
    <row r="141" spans="1:24" s="147" customFormat="1" x14ac:dyDescent="0.25">
      <c r="A141" s="18"/>
      <c r="B141" s="27"/>
      <c r="D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</row>
    <row r="142" spans="1:24" s="147" customFormat="1" x14ac:dyDescent="0.25">
      <c r="A142" s="18"/>
      <c r="B142" s="27"/>
      <c r="D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</row>
    <row r="143" spans="1:24" s="147" customFormat="1" x14ac:dyDescent="0.25">
      <c r="A143" s="18"/>
      <c r="B143" s="27"/>
      <c r="D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</row>
    <row r="144" spans="1:24" s="147" customFormat="1" x14ac:dyDescent="0.25">
      <c r="A144" s="18"/>
      <c r="B144" s="27"/>
      <c r="D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</row>
    <row r="145" spans="1:24" s="147" customFormat="1" x14ac:dyDescent="0.25">
      <c r="A145" s="18"/>
      <c r="B145" s="27"/>
      <c r="D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</row>
    <row r="146" spans="1:24" s="147" customFormat="1" x14ac:dyDescent="0.25">
      <c r="A146" s="18"/>
      <c r="B146" s="27"/>
      <c r="D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</row>
    <row r="147" spans="1:24" s="147" customFormat="1" x14ac:dyDescent="0.25">
      <c r="A147" s="18"/>
      <c r="B147" s="27"/>
      <c r="D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</row>
    <row r="148" spans="1:24" s="147" customFormat="1" x14ac:dyDescent="0.25">
      <c r="A148" s="18"/>
      <c r="B148" s="27"/>
      <c r="D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</row>
    <row r="149" spans="1:24" s="147" customFormat="1" x14ac:dyDescent="0.25">
      <c r="A149" s="18"/>
      <c r="B149" s="27"/>
      <c r="D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</row>
    <row r="150" spans="1:24" s="147" customFormat="1" x14ac:dyDescent="0.25">
      <c r="A150" s="18"/>
      <c r="B150" s="27"/>
      <c r="D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</row>
    <row r="151" spans="1:24" s="147" customFormat="1" x14ac:dyDescent="0.25">
      <c r="A151" s="18"/>
      <c r="B151" s="27"/>
      <c r="D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</row>
    <row r="152" spans="1:24" s="147" customFormat="1" x14ac:dyDescent="0.25">
      <c r="A152" s="18"/>
      <c r="B152" s="27"/>
      <c r="D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</row>
    <row r="153" spans="1:24" s="147" customFormat="1" x14ac:dyDescent="0.25">
      <c r="A153" s="18"/>
      <c r="B153" s="27"/>
      <c r="D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</row>
    <row r="154" spans="1:24" s="147" customFormat="1" x14ac:dyDescent="0.25">
      <c r="A154" s="18"/>
      <c r="B154" s="27"/>
      <c r="D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</row>
    <row r="155" spans="1:24" s="147" customFormat="1" x14ac:dyDescent="0.25">
      <c r="A155" s="18"/>
      <c r="B155" s="27"/>
      <c r="D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</row>
    <row r="156" spans="1:24" s="147" customFormat="1" x14ac:dyDescent="0.25">
      <c r="A156" s="18"/>
      <c r="B156" s="27"/>
      <c r="D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</row>
    <row r="157" spans="1:24" s="147" customFormat="1" x14ac:dyDescent="0.25">
      <c r="A157" s="18"/>
      <c r="B157" s="27"/>
      <c r="D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</row>
    <row r="158" spans="1:24" s="147" customFormat="1" x14ac:dyDescent="0.25">
      <c r="A158" s="18"/>
      <c r="B158" s="27"/>
      <c r="D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</row>
    <row r="159" spans="1:24" s="147" customFormat="1" x14ac:dyDescent="0.25">
      <c r="A159" s="18"/>
      <c r="B159" s="27"/>
      <c r="D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</row>
    <row r="160" spans="1:24" s="147" customFormat="1" x14ac:dyDescent="0.25">
      <c r="A160" s="18"/>
      <c r="B160" s="27"/>
      <c r="D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</row>
    <row r="161" spans="1:24" s="147" customFormat="1" x14ac:dyDescent="0.25">
      <c r="A161" s="18"/>
      <c r="B161" s="27"/>
      <c r="D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</row>
    <row r="162" spans="1:24" s="147" customFormat="1" x14ac:dyDescent="0.25">
      <c r="A162" s="18"/>
      <c r="B162" s="27"/>
      <c r="D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</row>
    <row r="163" spans="1:24" s="147" customFormat="1" x14ac:dyDescent="0.25">
      <c r="A163" s="18"/>
      <c r="B163" s="27"/>
      <c r="D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</row>
    <row r="164" spans="1:24" s="147" customFormat="1" x14ac:dyDescent="0.25">
      <c r="A164" s="18"/>
      <c r="B164" s="27"/>
      <c r="D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</row>
    <row r="165" spans="1:24" s="147" customFormat="1" x14ac:dyDescent="0.25">
      <c r="A165" s="18"/>
      <c r="B165" s="27"/>
      <c r="D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</row>
    <row r="166" spans="1:24" s="147" customFormat="1" x14ac:dyDescent="0.25">
      <c r="A166" s="18"/>
      <c r="B166" s="27"/>
      <c r="D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</row>
    <row r="167" spans="1:24" s="147" customFormat="1" x14ac:dyDescent="0.25">
      <c r="A167" s="18"/>
      <c r="B167" s="27"/>
      <c r="D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</row>
    <row r="168" spans="1:24" s="147" customFormat="1" x14ac:dyDescent="0.25">
      <c r="A168" s="18"/>
      <c r="B168" s="27"/>
      <c r="D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</row>
    <row r="169" spans="1:24" s="147" customFormat="1" x14ac:dyDescent="0.25">
      <c r="A169" s="18"/>
      <c r="B169" s="27"/>
      <c r="D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</row>
    <row r="170" spans="1:24" s="147" customFormat="1" x14ac:dyDescent="0.25">
      <c r="A170" s="18"/>
      <c r="B170" s="27"/>
      <c r="D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</row>
    <row r="171" spans="1:24" s="147" customFormat="1" x14ac:dyDescent="0.25">
      <c r="A171" s="18"/>
      <c r="B171" s="27"/>
      <c r="D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</row>
    <row r="172" spans="1:24" s="147" customFormat="1" x14ac:dyDescent="0.25">
      <c r="A172" s="18"/>
      <c r="B172" s="27"/>
      <c r="D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</row>
    <row r="173" spans="1:24" s="147" customFormat="1" x14ac:dyDescent="0.25">
      <c r="A173" s="18"/>
      <c r="B173" s="27"/>
      <c r="D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</row>
    <row r="174" spans="1:24" s="147" customFormat="1" x14ac:dyDescent="0.25">
      <c r="A174" s="18"/>
      <c r="B174" s="27"/>
      <c r="D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</row>
    <row r="175" spans="1:24" s="147" customFormat="1" x14ac:dyDescent="0.25">
      <c r="A175" s="18"/>
      <c r="B175" s="27"/>
      <c r="D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</row>
    <row r="176" spans="1:24" s="147" customFormat="1" x14ac:dyDescent="0.25">
      <c r="A176" s="18"/>
      <c r="B176" s="27"/>
      <c r="D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</row>
    <row r="177" spans="1:24" s="147" customFormat="1" x14ac:dyDescent="0.25">
      <c r="A177" s="18"/>
      <c r="B177" s="27"/>
      <c r="D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</row>
    <row r="178" spans="1:24" s="147" customFormat="1" x14ac:dyDescent="0.25">
      <c r="A178" s="18"/>
      <c r="B178" s="27"/>
      <c r="D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</row>
    <row r="179" spans="1:24" s="147" customFormat="1" x14ac:dyDescent="0.25">
      <c r="A179" s="18"/>
      <c r="B179" s="27"/>
      <c r="D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</row>
    <row r="180" spans="1:24" s="147" customFormat="1" x14ac:dyDescent="0.25">
      <c r="A180" s="18"/>
      <c r="B180" s="27"/>
      <c r="D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</row>
    <row r="181" spans="1:24" s="147" customFormat="1" x14ac:dyDescent="0.25">
      <c r="A181" s="18"/>
      <c r="B181" s="27"/>
      <c r="D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</row>
    <row r="182" spans="1:24" s="147" customFormat="1" x14ac:dyDescent="0.25">
      <c r="A182" s="18"/>
      <c r="B182" s="27"/>
      <c r="D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</row>
    <row r="183" spans="1:24" s="147" customFormat="1" x14ac:dyDescent="0.25">
      <c r="A183" s="18"/>
      <c r="B183" s="27"/>
      <c r="D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</row>
    <row r="184" spans="1:24" s="147" customFormat="1" x14ac:dyDescent="0.25">
      <c r="A184" s="18"/>
      <c r="B184" s="27"/>
      <c r="D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</row>
    <row r="185" spans="1:24" s="147" customFormat="1" x14ac:dyDescent="0.25">
      <c r="A185" s="18"/>
      <c r="B185" s="27"/>
      <c r="D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</row>
    <row r="186" spans="1:24" s="147" customFormat="1" x14ac:dyDescent="0.25">
      <c r="A186" s="18"/>
      <c r="B186" s="27"/>
      <c r="D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</row>
    <row r="187" spans="1:24" s="147" customFormat="1" x14ac:dyDescent="0.25">
      <c r="A187" s="18"/>
      <c r="B187" s="27"/>
      <c r="D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</row>
    <row r="188" spans="1:24" s="147" customFormat="1" x14ac:dyDescent="0.25">
      <c r="A188" s="18"/>
      <c r="B188" s="27"/>
      <c r="D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</row>
    <row r="189" spans="1:24" s="147" customFormat="1" x14ac:dyDescent="0.25">
      <c r="A189" s="18"/>
      <c r="B189" s="27"/>
      <c r="D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</row>
    <row r="190" spans="1:24" s="147" customFormat="1" x14ac:dyDescent="0.25">
      <c r="A190" s="18"/>
      <c r="B190" s="27"/>
      <c r="D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</row>
    <row r="191" spans="1:24" s="147" customFormat="1" x14ac:dyDescent="0.25">
      <c r="A191" s="18"/>
      <c r="B191" s="27"/>
      <c r="D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</row>
    <row r="192" spans="1:24" s="147" customFormat="1" x14ac:dyDescent="0.25">
      <c r="A192" s="18"/>
      <c r="B192" s="27"/>
      <c r="D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</row>
    <row r="193" spans="1:24" s="147" customFormat="1" x14ac:dyDescent="0.25">
      <c r="A193" s="18"/>
      <c r="B193" s="27"/>
      <c r="D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</row>
    <row r="194" spans="1:24" s="147" customFormat="1" x14ac:dyDescent="0.25">
      <c r="A194" s="18"/>
      <c r="B194" s="27"/>
      <c r="D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</row>
    <row r="195" spans="1:24" s="147" customFormat="1" x14ac:dyDescent="0.25">
      <c r="A195" s="18"/>
      <c r="B195" s="27"/>
      <c r="D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</row>
    <row r="196" spans="1:24" s="147" customFormat="1" x14ac:dyDescent="0.25">
      <c r="A196" s="18"/>
      <c r="B196" s="27"/>
      <c r="D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</row>
    <row r="197" spans="1:24" s="147" customFormat="1" x14ac:dyDescent="0.25">
      <c r="A197" s="18"/>
      <c r="B197" s="27"/>
      <c r="D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</row>
    <row r="198" spans="1:24" s="147" customFormat="1" x14ac:dyDescent="0.25">
      <c r="A198" s="18"/>
      <c r="B198" s="27"/>
      <c r="D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</row>
    <row r="199" spans="1:24" s="147" customFormat="1" x14ac:dyDescent="0.25">
      <c r="A199" s="18"/>
      <c r="B199" s="27"/>
      <c r="D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</row>
    <row r="200" spans="1:24" s="147" customFormat="1" x14ac:dyDescent="0.25">
      <c r="A200" s="18"/>
      <c r="B200" s="27"/>
      <c r="D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</row>
    <row r="201" spans="1:24" s="147" customFormat="1" x14ac:dyDescent="0.25">
      <c r="A201" s="18"/>
      <c r="B201" s="27"/>
      <c r="D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</row>
    <row r="202" spans="1:24" s="147" customFormat="1" x14ac:dyDescent="0.25">
      <c r="A202" s="18"/>
      <c r="B202" s="27"/>
      <c r="D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</row>
    <row r="203" spans="1:24" s="147" customFormat="1" x14ac:dyDescent="0.25">
      <c r="A203" s="18"/>
      <c r="B203" s="27"/>
      <c r="D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</row>
    <row r="204" spans="1:24" s="147" customFormat="1" x14ac:dyDescent="0.25">
      <c r="A204" s="18"/>
      <c r="B204" s="27"/>
      <c r="D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</row>
    <row r="205" spans="1:24" s="147" customFormat="1" x14ac:dyDescent="0.25">
      <c r="A205" s="18"/>
      <c r="B205" s="27"/>
      <c r="D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</row>
    <row r="206" spans="1:24" s="147" customFormat="1" x14ac:dyDescent="0.25">
      <c r="A206" s="18"/>
      <c r="B206" s="27"/>
      <c r="D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</row>
    <row r="207" spans="1:24" s="147" customFormat="1" x14ac:dyDescent="0.25">
      <c r="A207" s="18"/>
      <c r="B207" s="27"/>
      <c r="D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</row>
    <row r="208" spans="1:24" s="147" customFormat="1" x14ac:dyDescent="0.25">
      <c r="A208" s="18"/>
      <c r="B208" s="27"/>
      <c r="D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</row>
    <row r="209" spans="1:24" s="147" customFormat="1" x14ac:dyDescent="0.25">
      <c r="A209" s="18"/>
      <c r="B209" s="27"/>
      <c r="D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</row>
    <row r="210" spans="1:24" s="147" customFormat="1" x14ac:dyDescent="0.25">
      <c r="A210" s="18"/>
      <c r="B210" s="27"/>
      <c r="D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</row>
    <row r="211" spans="1:24" s="147" customFormat="1" x14ac:dyDescent="0.25">
      <c r="A211" s="18"/>
      <c r="B211" s="27"/>
      <c r="D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</row>
    <row r="212" spans="1:24" s="147" customFormat="1" x14ac:dyDescent="0.25">
      <c r="A212" s="18"/>
      <c r="B212" s="27"/>
      <c r="D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</row>
    <row r="213" spans="1:24" s="147" customFormat="1" x14ac:dyDescent="0.25">
      <c r="A213" s="18"/>
      <c r="B213" s="27"/>
      <c r="D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</row>
    <row r="214" spans="1:24" s="147" customFormat="1" x14ac:dyDescent="0.25">
      <c r="A214" s="18"/>
      <c r="B214" s="27"/>
      <c r="D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</row>
    <row r="215" spans="1:24" s="147" customFormat="1" x14ac:dyDescent="0.25">
      <c r="A215" s="18"/>
      <c r="B215" s="27"/>
      <c r="D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</row>
    <row r="216" spans="1:24" s="147" customFormat="1" x14ac:dyDescent="0.25">
      <c r="A216" s="18"/>
      <c r="B216" s="27"/>
      <c r="D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</row>
    <row r="217" spans="1:24" s="147" customFormat="1" x14ac:dyDescent="0.25">
      <c r="A217" s="18"/>
      <c r="B217" s="27"/>
      <c r="D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</row>
    <row r="218" spans="1:24" s="147" customFormat="1" x14ac:dyDescent="0.25">
      <c r="A218" s="18"/>
      <c r="B218" s="27"/>
      <c r="D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</row>
    <row r="219" spans="1:24" s="147" customFormat="1" x14ac:dyDescent="0.25">
      <c r="A219" s="18"/>
      <c r="B219" s="27"/>
      <c r="D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</row>
    <row r="220" spans="1:24" s="147" customFormat="1" x14ac:dyDescent="0.25">
      <c r="A220" s="18"/>
      <c r="B220" s="27"/>
      <c r="D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</row>
    <row r="221" spans="1:24" s="147" customFormat="1" x14ac:dyDescent="0.25">
      <c r="A221" s="18"/>
      <c r="B221" s="27"/>
      <c r="D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</row>
    <row r="222" spans="1:24" s="147" customFormat="1" x14ac:dyDescent="0.25">
      <c r="A222" s="18"/>
      <c r="B222" s="27"/>
      <c r="D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</row>
    <row r="223" spans="1:24" s="147" customFormat="1" x14ac:dyDescent="0.25">
      <c r="A223" s="18"/>
      <c r="B223" s="27"/>
      <c r="D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</row>
    <row r="224" spans="1:24" s="147" customFormat="1" x14ac:dyDescent="0.25">
      <c r="A224" s="18"/>
      <c r="B224" s="27"/>
      <c r="D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</row>
    <row r="225" spans="1:24" s="147" customFormat="1" x14ac:dyDescent="0.25">
      <c r="A225" s="18"/>
      <c r="B225" s="27"/>
      <c r="D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</row>
    <row r="226" spans="1:24" s="147" customFormat="1" x14ac:dyDescent="0.25">
      <c r="A226" s="18"/>
      <c r="B226" s="27"/>
      <c r="D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</row>
    <row r="227" spans="1:24" s="147" customFormat="1" x14ac:dyDescent="0.25">
      <c r="A227" s="18"/>
      <c r="B227" s="27"/>
      <c r="D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</row>
    <row r="228" spans="1:24" s="147" customFormat="1" x14ac:dyDescent="0.25">
      <c r="A228" s="18"/>
      <c r="B228" s="27"/>
      <c r="D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</row>
    <row r="229" spans="1:24" s="147" customFormat="1" x14ac:dyDescent="0.25">
      <c r="A229" s="18"/>
      <c r="B229" s="27"/>
      <c r="D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</row>
    <row r="230" spans="1:24" s="147" customFormat="1" x14ac:dyDescent="0.25">
      <c r="A230" s="18"/>
      <c r="B230" s="27"/>
      <c r="D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</row>
    <row r="231" spans="1:24" s="147" customFormat="1" x14ac:dyDescent="0.25">
      <c r="A231" s="18"/>
      <c r="B231" s="27"/>
      <c r="D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</row>
    <row r="232" spans="1:24" s="147" customFormat="1" x14ac:dyDescent="0.25">
      <c r="A232" s="18"/>
      <c r="B232" s="27"/>
      <c r="D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</row>
    <row r="233" spans="1:24" s="147" customFormat="1" x14ac:dyDescent="0.25">
      <c r="A233" s="18"/>
      <c r="B233" s="27"/>
      <c r="D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</row>
    <row r="234" spans="1:24" s="147" customFormat="1" x14ac:dyDescent="0.25">
      <c r="A234" s="18"/>
      <c r="B234" s="27"/>
      <c r="D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</row>
    <row r="235" spans="1:24" s="147" customFormat="1" x14ac:dyDescent="0.25">
      <c r="A235" s="18"/>
      <c r="B235" s="27"/>
      <c r="D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</row>
    <row r="236" spans="1:24" s="147" customFormat="1" x14ac:dyDescent="0.25">
      <c r="A236" s="18"/>
      <c r="B236" s="27"/>
      <c r="D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</row>
    <row r="237" spans="1:24" s="147" customFormat="1" x14ac:dyDescent="0.25">
      <c r="A237" s="18"/>
      <c r="B237" s="27"/>
      <c r="D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</row>
    <row r="238" spans="1:24" s="147" customFormat="1" x14ac:dyDescent="0.25">
      <c r="A238" s="18"/>
      <c r="B238" s="27"/>
      <c r="D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</row>
    <row r="239" spans="1:24" s="147" customFormat="1" x14ac:dyDescent="0.25">
      <c r="A239" s="18"/>
      <c r="B239" s="27"/>
      <c r="D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</row>
    <row r="240" spans="1:24" s="147" customFormat="1" x14ac:dyDescent="0.25">
      <c r="A240" s="18"/>
      <c r="B240" s="27"/>
      <c r="D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</row>
    <row r="241" spans="1:24" s="147" customFormat="1" x14ac:dyDescent="0.25">
      <c r="A241" s="18"/>
      <c r="B241" s="27"/>
      <c r="D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</row>
    <row r="242" spans="1:24" s="147" customFormat="1" x14ac:dyDescent="0.25">
      <c r="A242" s="18"/>
      <c r="B242" s="27"/>
      <c r="D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</row>
    <row r="243" spans="1:24" s="147" customFormat="1" x14ac:dyDescent="0.25">
      <c r="A243" s="18"/>
      <c r="B243" s="27"/>
      <c r="D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</row>
    <row r="244" spans="1:24" s="147" customFormat="1" x14ac:dyDescent="0.25">
      <c r="A244" s="18"/>
      <c r="B244" s="27"/>
      <c r="D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</row>
    <row r="245" spans="1:24" s="147" customFormat="1" x14ac:dyDescent="0.25">
      <c r="A245" s="18"/>
      <c r="B245" s="27"/>
      <c r="D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</row>
    <row r="246" spans="1:24" s="147" customFormat="1" x14ac:dyDescent="0.25">
      <c r="A246" s="18"/>
      <c r="B246" s="27"/>
      <c r="D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</row>
    <row r="247" spans="1:24" s="147" customFormat="1" x14ac:dyDescent="0.25">
      <c r="A247" s="18"/>
      <c r="B247" s="27"/>
      <c r="D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</row>
    <row r="248" spans="1:24" s="147" customFormat="1" x14ac:dyDescent="0.25">
      <c r="A248" s="18"/>
      <c r="B248" s="27"/>
      <c r="D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</row>
    <row r="249" spans="1:24" s="147" customFormat="1" x14ac:dyDescent="0.25">
      <c r="A249" s="18"/>
      <c r="B249" s="27"/>
      <c r="D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</row>
    <row r="250" spans="1:24" s="147" customFormat="1" x14ac:dyDescent="0.25">
      <c r="A250" s="18"/>
      <c r="B250" s="27"/>
      <c r="D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</row>
    <row r="251" spans="1:24" s="147" customFormat="1" x14ac:dyDescent="0.25">
      <c r="A251" s="18"/>
      <c r="B251" s="27"/>
      <c r="D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</row>
    <row r="252" spans="1:24" s="147" customFormat="1" x14ac:dyDescent="0.25">
      <c r="A252" s="18"/>
      <c r="B252" s="27"/>
      <c r="D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</row>
    <row r="253" spans="1:24" s="147" customFormat="1" x14ac:dyDescent="0.25">
      <c r="A253" s="18"/>
      <c r="B253" s="27"/>
      <c r="D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</row>
    <row r="254" spans="1:24" s="147" customFormat="1" x14ac:dyDescent="0.25">
      <c r="A254" s="18"/>
      <c r="B254" s="27"/>
      <c r="D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</row>
    <row r="255" spans="1:24" s="147" customFormat="1" x14ac:dyDescent="0.25">
      <c r="A255" s="18"/>
      <c r="B255" s="27"/>
      <c r="D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</row>
    <row r="256" spans="1:24" s="147" customFormat="1" x14ac:dyDescent="0.25">
      <c r="A256" s="18"/>
      <c r="B256" s="27"/>
      <c r="D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</row>
    <row r="257" spans="1:24" s="147" customFormat="1" x14ac:dyDescent="0.25">
      <c r="A257" s="18"/>
      <c r="B257" s="27"/>
      <c r="D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</row>
    <row r="258" spans="1:24" s="147" customFormat="1" x14ac:dyDescent="0.25">
      <c r="A258" s="18"/>
      <c r="B258" s="27"/>
      <c r="D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</row>
    <row r="259" spans="1:24" s="147" customFormat="1" x14ac:dyDescent="0.25">
      <c r="A259" s="18"/>
      <c r="B259" s="27"/>
      <c r="D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</row>
    <row r="260" spans="1:24" s="147" customFormat="1" x14ac:dyDescent="0.25">
      <c r="A260" s="18"/>
      <c r="B260" s="27"/>
      <c r="D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</row>
  </sheetData>
  <mergeCells count="7">
    <mergeCell ref="A8:E8"/>
    <mergeCell ref="C1:E1"/>
    <mergeCell ref="B2:E2"/>
    <mergeCell ref="B3:E3"/>
    <mergeCell ref="B4:E4"/>
    <mergeCell ref="B5:E5"/>
    <mergeCell ref="A7:E7"/>
  </mergeCells>
  <pageMargins left="0.51181102362204722" right="0.15748031496062992" top="0.43307086614173229" bottom="0.47244094488188981" header="0.15748031496062992" footer="0.15748031496062992"/>
  <pageSetup paperSize="9" scale="71" fitToHeight="0" orientation="portrait" useFirstPageNumber="1" r:id="rId1"/>
  <headerFooter alignWithMargins="0">
    <oddHeader>&amp;R&amp;P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view="pageBreakPreview" zoomScale="60" zoomScaleNormal="100" workbookViewId="0">
      <selection activeCell="N37" sqref="N37"/>
    </sheetView>
  </sheetViews>
  <sheetFormatPr defaultRowHeight="12.75" x14ac:dyDescent="0.2"/>
  <cols>
    <col min="1" max="1" width="4.140625" style="286" customWidth="1"/>
    <col min="2" max="2" width="30.140625" style="286" customWidth="1"/>
    <col min="3" max="3" width="7.42578125" style="286" customWidth="1"/>
    <col min="4" max="4" width="20" style="307" customWidth="1"/>
    <col min="5" max="5" width="17" style="308" customWidth="1"/>
    <col min="6" max="6" width="11.5703125" style="286" customWidth="1"/>
    <col min="7" max="256" width="9.140625" style="286"/>
    <col min="257" max="257" width="4.140625" style="286" customWidth="1"/>
    <col min="258" max="258" width="30.140625" style="286" customWidth="1"/>
    <col min="259" max="259" width="7.42578125" style="286" customWidth="1"/>
    <col min="260" max="260" width="20" style="286" customWidth="1"/>
    <col min="261" max="261" width="16" style="286" customWidth="1"/>
    <col min="262" max="262" width="11.5703125" style="286" customWidth="1"/>
    <col min="263" max="512" width="9.140625" style="286"/>
    <col min="513" max="513" width="4.140625" style="286" customWidth="1"/>
    <col min="514" max="514" width="30.140625" style="286" customWidth="1"/>
    <col min="515" max="515" width="7.42578125" style="286" customWidth="1"/>
    <col min="516" max="516" width="20" style="286" customWidth="1"/>
    <col min="517" max="517" width="16" style="286" customWidth="1"/>
    <col min="518" max="518" width="11.5703125" style="286" customWidth="1"/>
    <col min="519" max="768" width="9.140625" style="286"/>
    <col min="769" max="769" width="4.140625" style="286" customWidth="1"/>
    <col min="770" max="770" width="30.140625" style="286" customWidth="1"/>
    <col min="771" max="771" width="7.42578125" style="286" customWidth="1"/>
    <col min="772" max="772" width="20" style="286" customWidth="1"/>
    <col min="773" max="773" width="16" style="286" customWidth="1"/>
    <col min="774" max="774" width="11.5703125" style="286" customWidth="1"/>
    <col min="775" max="1024" width="9.140625" style="286"/>
    <col min="1025" max="1025" width="4.140625" style="286" customWidth="1"/>
    <col min="1026" max="1026" width="30.140625" style="286" customWidth="1"/>
    <col min="1027" max="1027" width="7.42578125" style="286" customWidth="1"/>
    <col min="1028" max="1028" width="20" style="286" customWidth="1"/>
    <col min="1029" max="1029" width="16" style="286" customWidth="1"/>
    <col min="1030" max="1030" width="11.5703125" style="286" customWidth="1"/>
    <col min="1031" max="1280" width="9.140625" style="286"/>
    <col min="1281" max="1281" width="4.140625" style="286" customWidth="1"/>
    <col min="1282" max="1282" width="30.140625" style="286" customWidth="1"/>
    <col min="1283" max="1283" width="7.42578125" style="286" customWidth="1"/>
    <col min="1284" max="1284" width="20" style="286" customWidth="1"/>
    <col min="1285" max="1285" width="16" style="286" customWidth="1"/>
    <col min="1286" max="1286" width="11.5703125" style="286" customWidth="1"/>
    <col min="1287" max="1536" width="9.140625" style="286"/>
    <col min="1537" max="1537" width="4.140625" style="286" customWidth="1"/>
    <col min="1538" max="1538" width="30.140625" style="286" customWidth="1"/>
    <col min="1539" max="1539" width="7.42578125" style="286" customWidth="1"/>
    <col min="1540" max="1540" width="20" style="286" customWidth="1"/>
    <col min="1541" max="1541" width="16" style="286" customWidth="1"/>
    <col min="1542" max="1542" width="11.5703125" style="286" customWidth="1"/>
    <col min="1543" max="1792" width="9.140625" style="286"/>
    <col min="1793" max="1793" width="4.140625" style="286" customWidth="1"/>
    <col min="1794" max="1794" width="30.140625" style="286" customWidth="1"/>
    <col min="1795" max="1795" width="7.42578125" style="286" customWidth="1"/>
    <col min="1796" max="1796" width="20" style="286" customWidth="1"/>
    <col min="1797" max="1797" width="16" style="286" customWidth="1"/>
    <col min="1798" max="1798" width="11.5703125" style="286" customWidth="1"/>
    <col min="1799" max="2048" width="9.140625" style="286"/>
    <col min="2049" max="2049" width="4.140625" style="286" customWidth="1"/>
    <col min="2050" max="2050" width="30.140625" style="286" customWidth="1"/>
    <col min="2051" max="2051" width="7.42578125" style="286" customWidth="1"/>
    <col min="2052" max="2052" width="20" style="286" customWidth="1"/>
    <col min="2053" max="2053" width="16" style="286" customWidth="1"/>
    <col min="2054" max="2054" width="11.5703125" style="286" customWidth="1"/>
    <col min="2055" max="2304" width="9.140625" style="286"/>
    <col min="2305" max="2305" width="4.140625" style="286" customWidth="1"/>
    <col min="2306" max="2306" width="30.140625" style="286" customWidth="1"/>
    <col min="2307" max="2307" width="7.42578125" style="286" customWidth="1"/>
    <col min="2308" max="2308" width="20" style="286" customWidth="1"/>
    <col min="2309" max="2309" width="16" style="286" customWidth="1"/>
    <col min="2310" max="2310" width="11.5703125" style="286" customWidth="1"/>
    <col min="2311" max="2560" width="9.140625" style="286"/>
    <col min="2561" max="2561" width="4.140625" style="286" customWidth="1"/>
    <col min="2562" max="2562" width="30.140625" style="286" customWidth="1"/>
    <col min="2563" max="2563" width="7.42578125" style="286" customWidth="1"/>
    <col min="2564" max="2564" width="20" style="286" customWidth="1"/>
    <col min="2565" max="2565" width="16" style="286" customWidth="1"/>
    <col min="2566" max="2566" width="11.5703125" style="286" customWidth="1"/>
    <col min="2567" max="2816" width="9.140625" style="286"/>
    <col min="2817" max="2817" width="4.140625" style="286" customWidth="1"/>
    <col min="2818" max="2818" width="30.140625" style="286" customWidth="1"/>
    <col min="2819" max="2819" width="7.42578125" style="286" customWidth="1"/>
    <col min="2820" max="2820" width="20" style="286" customWidth="1"/>
    <col min="2821" max="2821" width="16" style="286" customWidth="1"/>
    <col min="2822" max="2822" width="11.5703125" style="286" customWidth="1"/>
    <col min="2823" max="3072" width="9.140625" style="286"/>
    <col min="3073" max="3073" width="4.140625" style="286" customWidth="1"/>
    <col min="3074" max="3074" width="30.140625" style="286" customWidth="1"/>
    <col min="3075" max="3075" width="7.42578125" style="286" customWidth="1"/>
    <col min="3076" max="3076" width="20" style="286" customWidth="1"/>
    <col min="3077" max="3077" width="16" style="286" customWidth="1"/>
    <col min="3078" max="3078" width="11.5703125" style="286" customWidth="1"/>
    <col min="3079" max="3328" width="9.140625" style="286"/>
    <col min="3329" max="3329" width="4.140625" style="286" customWidth="1"/>
    <col min="3330" max="3330" width="30.140625" style="286" customWidth="1"/>
    <col min="3331" max="3331" width="7.42578125" style="286" customWidth="1"/>
    <col min="3332" max="3332" width="20" style="286" customWidth="1"/>
    <col min="3333" max="3333" width="16" style="286" customWidth="1"/>
    <col min="3334" max="3334" width="11.5703125" style="286" customWidth="1"/>
    <col min="3335" max="3584" width="9.140625" style="286"/>
    <col min="3585" max="3585" width="4.140625" style="286" customWidth="1"/>
    <col min="3586" max="3586" width="30.140625" style="286" customWidth="1"/>
    <col min="3587" max="3587" width="7.42578125" style="286" customWidth="1"/>
    <col min="3588" max="3588" width="20" style="286" customWidth="1"/>
    <col min="3589" max="3589" width="16" style="286" customWidth="1"/>
    <col min="3590" max="3590" width="11.5703125" style="286" customWidth="1"/>
    <col min="3591" max="3840" width="9.140625" style="286"/>
    <col min="3841" max="3841" width="4.140625" style="286" customWidth="1"/>
    <col min="3842" max="3842" width="30.140625" style="286" customWidth="1"/>
    <col min="3843" max="3843" width="7.42578125" style="286" customWidth="1"/>
    <col min="3844" max="3844" width="20" style="286" customWidth="1"/>
    <col min="3845" max="3845" width="16" style="286" customWidth="1"/>
    <col min="3846" max="3846" width="11.5703125" style="286" customWidth="1"/>
    <col min="3847" max="4096" width="9.140625" style="286"/>
    <col min="4097" max="4097" width="4.140625" style="286" customWidth="1"/>
    <col min="4098" max="4098" width="30.140625" style="286" customWidth="1"/>
    <col min="4099" max="4099" width="7.42578125" style="286" customWidth="1"/>
    <col min="4100" max="4100" width="20" style="286" customWidth="1"/>
    <col min="4101" max="4101" width="16" style="286" customWidth="1"/>
    <col min="4102" max="4102" width="11.5703125" style="286" customWidth="1"/>
    <col min="4103" max="4352" width="9.140625" style="286"/>
    <col min="4353" max="4353" width="4.140625" style="286" customWidth="1"/>
    <col min="4354" max="4354" width="30.140625" style="286" customWidth="1"/>
    <col min="4355" max="4355" width="7.42578125" style="286" customWidth="1"/>
    <col min="4356" max="4356" width="20" style="286" customWidth="1"/>
    <col min="4357" max="4357" width="16" style="286" customWidth="1"/>
    <col min="4358" max="4358" width="11.5703125" style="286" customWidth="1"/>
    <col min="4359" max="4608" width="9.140625" style="286"/>
    <col min="4609" max="4609" width="4.140625" style="286" customWidth="1"/>
    <col min="4610" max="4610" width="30.140625" style="286" customWidth="1"/>
    <col min="4611" max="4611" width="7.42578125" style="286" customWidth="1"/>
    <col min="4612" max="4612" width="20" style="286" customWidth="1"/>
    <col min="4613" max="4613" width="16" style="286" customWidth="1"/>
    <col min="4614" max="4614" width="11.5703125" style="286" customWidth="1"/>
    <col min="4615" max="4864" width="9.140625" style="286"/>
    <col min="4865" max="4865" width="4.140625" style="286" customWidth="1"/>
    <col min="4866" max="4866" width="30.140625" style="286" customWidth="1"/>
    <col min="4867" max="4867" width="7.42578125" style="286" customWidth="1"/>
    <col min="4868" max="4868" width="20" style="286" customWidth="1"/>
    <col min="4869" max="4869" width="16" style="286" customWidth="1"/>
    <col min="4870" max="4870" width="11.5703125" style="286" customWidth="1"/>
    <col min="4871" max="5120" width="9.140625" style="286"/>
    <col min="5121" max="5121" width="4.140625" style="286" customWidth="1"/>
    <col min="5122" max="5122" width="30.140625" style="286" customWidth="1"/>
    <col min="5123" max="5123" width="7.42578125" style="286" customWidth="1"/>
    <col min="5124" max="5124" width="20" style="286" customWidth="1"/>
    <col min="5125" max="5125" width="16" style="286" customWidth="1"/>
    <col min="5126" max="5126" width="11.5703125" style="286" customWidth="1"/>
    <col min="5127" max="5376" width="9.140625" style="286"/>
    <col min="5377" max="5377" width="4.140625" style="286" customWidth="1"/>
    <col min="5378" max="5378" width="30.140625" style="286" customWidth="1"/>
    <col min="5379" max="5379" width="7.42578125" style="286" customWidth="1"/>
    <col min="5380" max="5380" width="20" style="286" customWidth="1"/>
    <col min="5381" max="5381" width="16" style="286" customWidth="1"/>
    <col min="5382" max="5382" width="11.5703125" style="286" customWidth="1"/>
    <col min="5383" max="5632" width="9.140625" style="286"/>
    <col min="5633" max="5633" width="4.140625" style="286" customWidth="1"/>
    <col min="5634" max="5634" width="30.140625" style="286" customWidth="1"/>
    <col min="5635" max="5635" width="7.42578125" style="286" customWidth="1"/>
    <col min="5636" max="5636" width="20" style="286" customWidth="1"/>
    <col min="5637" max="5637" width="16" style="286" customWidth="1"/>
    <col min="5638" max="5638" width="11.5703125" style="286" customWidth="1"/>
    <col min="5639" max="5888" width="9.140625" style="286"/>
    <col min="5889" max="5889" width="4.140625" style="286" customWidth="1"/>
    <col min="5890" max="5890" width="30.140625" style="286" customWidth="1"/>
    <col min="5891" max="5891" width="7.42578125" style="286" customWidth="1"/>
    <col min="5892" max="5892" width="20" style="286" customWidth="1"/>
    <col min="5893" max="5893" width="16" style="286" customWidth="1"/>
    <col min="5894" max="5894" width="11.5703125" style="286" customWidth="1"/>
    <col min="5895" max="6144" width="9.140625" style="286"/>
    <col min="6145" max="6145" width="4.140625" style="286" customWidth="1"/>
    <col min="6146" max="6146" width="30.140625" style="286" customWidth="1"/>
    <col min="6147" max="6147" width="7.42578125" style="286" customWidth="1"/>
    <col min="6148" max="6148" width="20" style="286" customWidth="1"/>
    <col min="6149" max="6149" width="16" style="286" customWidth="1"/>
    <col min="6150" max="6150" width="11.5703125" style="286" customWidth="1"/>
    <col min="6151" max="6400" width="9.140625" style="286"/>
    <col min="6401" max="6401" width="4.140625" style="286" customWidth="1"/>
    <col min="6402" max="6402" width="30.140625" style="286" customWidth="1"/>
    <col min="6403" max="6403" width="7.42578125" style="286" customWidth="1"/>
    <col min="6404" max="6404" width="20" style="286" customWidth="1"/>
    <col min="6405" max="6405" width="16" style="286" customWidth="1"/>
    <col min="6406" max="6406" width="11.5703125" style="286" customWidth="1"/>
    <col min="6407" max="6656" width="9.140625" style="286"/>
    <col min="6657" max="6657" width="4.140625" style="286" customWidth="1"/>
    <col min="6658" max="6658" width="30.140625" style="286" customWidth="1"/>
    <col min="6659" max="6659" width="7.42578125" style="286" customWidth="1"/>
    <col min="6660" max="6660" width="20" style="286" customWidth="1"/>
    <col min="6661" max="6661" width="16" style="286" customWidth="1"/>
    <col min="6662" max="6662" width="11.5703125" style="286" customWidth="1"/>
    <col min="6663" max="6912" width="9.140625" style="286"/>
    <col min="6913" max="6913" width="4.140625" style="286" customWidth="1"/>
    <col min="6914" max="6914" width="30.140625" style="286" customWidth="1"/>
    <col min="6915" max="6915" width="7.42578125" style="286" customWidth="1"/>
    <col min="6916" max="6916" width="20" style="286" customWidth="1"/>
    <col min="6917" max="6917" width="16" style="286" customWidth="1"/>
    <col min="6918" max="6918" width="11.5703125" style="286" customWidth="1"/>
    <col min="6919" max="7168" width="9.140625" style="286"/>
    <col min="7169" max="7169" width="4.140625" style="286" customWidth="1"/>
    <col min="7170" max="7170" width="30.140625" style="286" customWidth="1"/>
    <col min="7171" max="7171" width="7.42578125" style="286" customWidth="1"/>
    <col min="7172" max="7172" width="20" style="286" customWidth="1"/>
    <col min="7173" max="7173" width="16" style="286" customWidth="1"/>
    <col min="7174" max="7174" width="11.5703125" style="286" customWidth="1"/>
    <col min="7175" max="7424" width="9.140625" style="286"/>
    <col min="7425" max="7425" width="4.140625" style="286" customWidth="1"/>
    <col min="7426" max="7426" width="30.140625" style="286" customWidth="1"/>
    <col min="7427" max="7427" width="7.42578125" style="286" customWidth="1"/>
    <col min="7428" max="7428" width="20" style="286" customWidth="1"/>
    <col min="7429" max="7429" width="16" style="286" customWidth="1"/>
    <col min="7430" max="7430" width="11.5703125" style="286" customWidth="1"/>
    <col min="7431" max="7680" width="9.140625" style="286"/>
    <col min="7681" max="7681" width="4.140625" style="286" customWidth="1"/>
    <col min="7682" max="7682" width="30.140625" style="286" customWidth="1"/>
    <col min="7683" max="7683" width="7.42578125" style="286" customWidth="1"/>
    <col min="7684" max="7684" width="20" style="286" customWidth="1"/>
    <col min="7685" max="7685" width="16" style="286" customWidth="1"/>
    <col min="7686" max="7686" width="11.5703125" style="286" customWidth="1"/>
    <col min="7687" max="7936" width="9.140625" style="286"/>
    <col min="7937" max="7937" width="4.140625" style="286" customWidth="1"/>
    <col min="7938" max="7938" width="30.140625" style="286" customWidth="1"/>
    <col min="7939" max="7939" width="7.42578125" style="286" customWidth="1"/>
    <col min="7940" max="7940" width="20" style="286" customWidth="1"/>
    <col min="7941" max="7941" width="16" style="286" customWidth="1"/>
    <col min="7942" max="7942" width="11.5703125" style="286" customWidth="1"/>
    <col min="7943" max="8192" width="9.140625" style="286"/>
    <col min="8193" max="8193" width="4.140625" style="286" customWidth="1"/>
    <col min="8194" max="8194" width="30.140625" style="286" customWidth="1"/>
    <col min="8195" max="8195" width="7.42578125" style="286" customWidth="1"/>
    <col min="8196" max="8196" width="20" style="286" customWidth="1"/>
    <col min="8197" max="8197" width="16" style="286" customWidth="1"/>
    <col min="8198" max="8198" width="11.5703125" style="286" customWidth="1"/>
    <col min="8199" max="8448" width="9.140625" style="286"/>
    <col min="8449" max="8449" width="4.140625" style="286" customWidth="1"/>
    <col min="8450" max="8450" width="30.140625" style="286" customWidth="1"/>
    <col min="8451" max="8451" width="7.42578125" style="286" customWidth="1"/>
    <col min="8452" max="8452" width="20" style="286" customWidth="1"/>
    <col min="8453" max="8453" width="16" style="286" customWidth="1"/>
    <col min="8454" max="8454" width="11.5703125" style="286" customWidth="1"/>
    <col min="8455" max="8704" width="9.140625" style="286"/>
    <col min="8705" max="8705" width="4.140625" style="286" customWidth="1"/>
    <col min="8706" max="8706" width="30.140625" style="286" customWidth="1"/>
    <col min="8707" max="8707" width="7.42578125" style="286" customWidth="1"/>
    <col min="8708" max="8708" width="20" style="286" customWidth="1"/>
    <col min="8709" max="8709" width="16" style="286" customWidth="1"/>
    <col min="8710" max="8710" width="11.5703125" style="286" customWidth="1"/>
    <col min="8711" max="8960" width="9.140625" style="286"/>
    <col min="8961" max="8961" width="4.140625" style="286" customWidth="1"/>
    <col min="8962" max="8962" width="30.140625" style="286" customWidth="1"/>
    <col min="8963" max="8963" width="7.42578125" style="286" customWidth="1"/>
    <col min="8964" max="8964" width="20" style="286" customWidth="1"/>
    <col min="8965" max="8965" width="16" style="286" customWidth="1"/>
    <col min="8966" max="8966" width="11.5703125" style="286" customWidth="1"/>
    <col min="8967" max="9216" width="9.140625" style="286"/>
    <col min="9217" max="9217" width="4.140625" style="286" customWidth="1"/>
    <col min="9218" max="9218" width="30.140625" style="286" customWidth="1"/>
    <col min="9219" max="9219" width="7.42578125" style="286" customWidth="1"/>
    <col min="9220" max="9220" width="20" style="286" customWidth="1"/>
    <col min="9221" max="9221" width="16" style="286" customWidth="1"/>
    <col min="9222" max="9222" width="11.5703125" style="286" customWidth="1"/>
    <col min="9223" max="9472" width="9.140625" style="286"/>
    <col min="9473" max="9473" width="4.140625" style="286" customWidth="1"/>
    <col min="9474" max="9474" width="30.140625" style="286" customWidth="1"/>
    <col min="9475" max="9475" width="7.42578125" style="286" customWidth="1"/>
    <col min="9476" max="9476" width="20" style="286" customWidth="1"/>
    <col min="9477" max="9477" width="16" style="286" customWidth="1"/>
    <col min="9478" max="9478" width="11.5703125" style="286" customWidth="1"/>
    <col min="9479" max="9728" width="9.140625" style="286"/>
    <col min="9729" max="9729" width="4.140625" style="286" customWidth="1"/>
    <col min="9730" max="9730" width="30.140625" style="286" customWidth="1"/>
    <col min="9731" max="9731" width="7.42578125" style="286" customWidth="1"/>
    <col min="9732" max="9732" width="20" style="286" customWidth="1"/>
    <col min="9733" max="9733" width="16" style="286" customWidth="1"/>
    <col min="9734" max="9734" width="11.5703125" style="286" customWidth="1"/>
    <col min="9735" max="9984" width="9.140625" style="286"/>
    <col min="9985" max="9985" width="4.140625" style="286" customWidth="1"/>
    <col min="9986" max="9986" width="30.140625" style="286" customWidth="1"/>
    <col min="9987" max="9987" width="7.42578125" style="286" customWidth="1"/>
    <col min="9988" max="9988" width="20" style="286" customWidth="1"/>
    <col min="9989" max="9989" width="16" style="286" customWidth="1"/>
    <col min="9990" max="9990" width="11.5703125" style="286" customWidth="1"/>
    <col min="9991" max="10240" width="9.140625" style="286"/>
    <col min="10241" max="10241" width="4.140625" style="286" customWidth="1"/>
    <col min="10242" max="10242" width="30.140625" style="286" customWidth="1"/>
    <col min="10243" max="10243" width="7.42578125" style="286" customWidth="1"/>
    <col min="10244" max="10244" width="20" style="286" customWidth="1"/>
    <col min="10245" max="10245" width="16" style="286" customWidth="1"/>
    <col min="10246" max="10246" width="11.5703125" style="286" customWidth="1"/>
    <col min="10247" max="10496" width="9.140625" style="286"/>
    <col min="10497" max="10497" width="4.140625" style="286" customWidth="1"/>
    <col min="10498" max="10498" width="30.140625" style="286" customWidth="1"/>
    <col min="10499" max="10499" width="7.42578125" style="286" customWidth="1"/>
    <col min="10500" max="10500" width="20" style="286" customWidth="1"/>
    <col min="10501" max="10501" width="16" style="286" customWidth="1"/>
    <col min="10502" max="10502" width="11.5703125" style="286" customWidth="1"/>
    <col min="10503" max="10752" width="9.140625" style="286"/>
    <col min="10753" max="10753" width="4.140625" style="286" customWidth="1"/>
    <col min="10754" max="10754" width="30.140625" style="286" customWidth="1"/>
    <col min="10755" max="10755" width="7.42578125" style="286" customWidth="1"/>
    <col min="10756" max="10756" width="20" style="286" customWidth="1"/>
    <col min="10757" max="10757" width="16" style="286" customWidth="1"/>
    <col min="10758" max="10758" width="11.5703125" style="286" customWidth="1"/>
    <col min="10759" max="11008" width="9.140625" style="286"/>
    <col min="11009" max="11009" width="4.140625" style="286" customWidth="1"/>
    <col min="11010" max="11010" width="30.140625" style="286" customWidth="1"/>
    <col min="11011" max="11011" width="7.42578125" style="286" customWidth="1"/>
    <col min="11012" max="11012" width="20" style="286" customWidth="1"/>
    <col min="11013" max="11013" width="16" style="286" customWidth="1"/>
    <col min="11014" max="11014" width="11.5703125" style="286" customWidth="1"/>
    <col min="11015" max="11264" width="9.140625" style="286"/>
    <col min="11265" max="11265" width="4.140625" style="286" customWidth="1"/>
    <col min="11266" max="11266" width="30.140625" style="286" customWidth="1"/>
    <col min="11267" max="11267" width="7.42578125" style="286" customWidth="1"/>
    <col min="11268" max="11268" width="20" style="286" customWidth="1"/>
    <col min="11269" max="11269" width="16" style="286" customWidth="1"/>
    <col min="11270" max="11270" width="11.5703125" style="286" customWidth="1"/>
    <col min="11271" max="11520" width="9.140625" style="286"/>
    <col min="11521" max="11521" width="4.140625" style="286" customWidth="1"/>
    <col min="11522" max="11522" width="30.140625" style="286" customWidth="1"/>
    <col min="11523" max="11523" width="7.42578125" style="286" customWidth="1"/>
    <col min="11524" max="11524" width="20" style="286" customWidth="1"/>
    <col min="11525" max="11525" width="16" style="286" customWidth="1"/>
    <col min="11526" max="11526" width="11.5703125" style="286" customWidth="1"/>
    <col min="11527" max="11776" width="9.140625" style="286"/>
    <col min="11777" max="11777" width="4.140625" style="286" customWidth="1"/>
    <col min="11778" max="11778" width="30.140625" style="286" customWidth="1"/>
    <col min="11779" max="11779" width="7.42578125" style="286" customWidth="1"/>
    <col min="11780" max="11780" width="20" style="286" customWidth="1"/>
    <col min="11781" max="11781" width="16" style="286" customWidth="1"/>
    <col min="11782" max="11782" width="11.5703125" style="286" customWidth="1"/>
    <col min="11783" max="12032" width="9.140625" style="286"/>
    <col min="12033" max="12033" width="4.140625" style="286" customWidth="1"/>
    <col min="12034" max="12034" width="30.140625" style="286" customWidth="1"/>
    <col min="12035" max="12035" width="7.42578125" style="286" customWidth="1"/>
    <col min="12036" max="12036" width="20" style="286" customWidth="1"/>
    <col min="12037" max="12037" width="16" style="286" customWidth="1"/>
    <col min="12038" max="12038" width="11.5703125" style="286" customWidth="1"/>
    <col min="12039" max="12288" width="9.140625" style="286"/>
    <col min="12289" max="12289" width="4.140625" style="286" customWidth="1"/>
    <col min="12290" max="12290" width="30.140625" style="286" customWidth="1"/>
    <col min="12291" max="12291" width="7.42578125" style="286" customWidth="1"/>
    <col min="12292" max="12292" width="20" style="286" customWidth="1"/>
    <col min="12293" max="12293" width="16" style="286" customWidth="1"/>
    <col min="12294" max="12294" width="11.5703125" style="286" customWidth="1"/>
    <col min="12295" max="12544" width="9.140625" style="286"/>
    <col min="12545" max="12545" width="4.140625" style="286" customWidth="1"/>
    <col min="12546" max="12546" width="30.140625" style="286" customWidth="1"/>
    <col min="12547" max="12547" width="7.42578125" style="286" customWidth="1"/>
    <col min="12548" max="12548" width="20" style="286" customWidth="1"/>
    <col min="12549" max="12549" width="16" style="286" customWidth="1"/>
    <col min="12550" max="12550" width="11.5703125" style="286" customWidth="1"/>
    <col min="12551" max="12800" width="9.140625" style="286"/>
    <col min="12801" max="12801" width="4.140625" style="286" customWidth="1"/>
    <col min="12802" max="12802" width="30.140625" style="286" customWidth="1"/>
    <col min="12803" max="12803" width="7.42578125" style="286" customWidth="1"/>
    <col min="12804" max="12804" width="20" style="286" customWidth="1"/>
    <col min="12805" max="12805" width="16" style="286" customWidth="1"/>
    <col min="12806" max="12806" width="11.5703125" style="286" customWidth="1"/>
    <col min="12807" max="13056" width="9.140625" style="286"/>
    <col min="13057" max="13057" width="4.140625" style="286" customWidth="1"/>
    <col min="13058" max="13058" width="30.140625" style="286" customWidth="1"/>
    <col min="13059" max="13059" width="7.42578125" style="286" customWidth="1"/>
    <col min="13060" max="13060" width="20" style="286" customWidth="1"/>
    <col min="13061" max="13061" width="16" style="286" customWidth="1"/>
    <col min="13062" max="13062" width="11.5703125" style="286" customWidth="1"/>
    <col min="13063" max="13312" width="9.140625" style="286"/>
    <col min="13313" max="13313" width="4.140625" style="286" customWidth="1"/>
    <col min="13314" max="13314" width="30.140625" style="286" customWidth="1"/>
    <col min="13315" max="13315" width="7.42578125" style="286" customWidth="1"/>
    <col min="13316" max="13316" width="20" style="286" customWidth="1"/>
    <col min="13317" max="13317" width="16" style="286" customWidth="1"/>
    <col min="13318" max="13318" width="11.5703125" style="286" customWidth="1"/>
    <col min="13319" max="13568" width="9.140625" style="286"/>
    <col min="13569" max="13569" width="4.140625" style="286" customWidth="1"/>
    <col min="13570" max="13570" width="30.140625" style="286" customWidth="1"/>
    <col min="13571" max="13571" width="7.42578125" style="286" customWidth="1"/>
    <col min="13572" max="13572" width="20" style="286" customWidth="1"/>
    <col min="13573" max="13573" width="16" style="286" customWidth="1"/>
    <col min="13574" max="13574" width="11.5703125" style="286" customWidth="1"/>
    <col min="13575" max="13824" width="9.140625" style="286"/>
    <col min="13825" max="13825" width="4.140625" style="286" customWidth="1"/>
    <col min="13826" max="13826" width="30.140625" style="286" customWidth="1"/>
    <col min="13827" max="13827" width="7.42578125" style="286" customWidth="1"/>
    <col min="13828" max="13828" width="20" style="286" customWidth="1"/>
    <col min="13829" max="13829" width="16" style="286" customWidth="1"/>
    <col min="13830" max="13830" width="11.5703125" style="286" customWidth="1"/>
    <col min="13831" max="14080" width="9.140625" style="286"/>
    <col min="14081" max="14081" width="4.140625" style="286" customWidth="1"/>
    <col min="14082" max="14082" width="30.140625" style="286" customWidth="1"/>
    <col min="14083" max="14083" width="7.42578125" style="286" customWidth="1"/>
    <col min="14084" max="14084" width="20" style="286" customWidth="1"/>
    <col min="14085" max="14085" width="16" style="286" customWidth="1"/>
    <col min="14086" max="14086" width="11.5703125" style="286" customWidth="1"/>
    <col min="14087" max="14336" width="9.140625" style="286"/>
    <col min="14337" max="14337" width="4.140625" style="286" customWidth="1"/>
    <col min="14338" max="14338" width="30.140625" style="286" customWidth="1"/>
    <col min="14339" max="14339" width="7.42578125" style="286" customWidth="1"/>
    <col min="14340" max="14340" width="20" style="286" customWidth="1"/>
    <col min="14341" max="14341" width="16" style="286" customWidth="1"/>
    <col min="14342" max="14342" width="11.5703125" style="286" customWidth="1"/>
    <col min="14343" max="14592" width="9.140625" style="286"/>
    <col min="14593" max="14593" width="4.140625" style="286" customWidth="1"/>
    <col min="14594" max="14594" width="30.140625" style="286" customWidth="1"/>
    <col min="14595" max="14595" width="7.42578125" style="286" customWidth="1"/>
    <col min="14596" max="14596" width="20" style="286" customWidth="1"/>
    <col min="14597" max="14597" width="16" style="286" customWidth="1"/>
    <col min="14598" max="14598" width="11.5703125" style="286" customWidth="1"/>
    <col min="14599" max="14848" width="9.140625" style="286"/>
    <col min="14849" max="14849" width="4.140625" style="286" customWidth="1"/>
    <col min="14850" max="14850" width="30.140625" style="286" customWidth="1"/>
    <col min="14851" max="14851" width="7.42578125" style="286" customWidth="1"/>
    <col min="14852" max="14852" width="20" style="286" customWidth="1"/>
    <col min="14853" max="14853" width="16" style="286" customWidth="1"/>
    <col min="14854" max="14854" width="11.5703125" style="286" customWidth="1"/>
    <col min="14855" max="15104" width="9.140625" style="286"/>
    <col min="15105" max="15105" width="4.140625" style="286" customWidth="1"/>
    <col min="15106" max="15106" width="30.140625" style="286" customWidth="1"/>
    <col min="15107" max="15107" width="7.42578125" style="286" customWidth="1"/>
    <col min="15108" max="15108" width="20" style="286" customWidth="1"/>
    <col min="15109" max="15109" width="16" style="286" customWidth="1"/>
    <col min="15110" max="15110" width="11.5703125" style="286" customWidth="1"/>
    <col min="15111" max="15360" width="9.140625" style="286"/>
    <col min="15361" max="15361" width="4.140625" style="286" customWidth="1"/>
    <col min="15362" max="15362" width="30.140625" style="286" customWidth="1"/>
    <col min="15363" max="15363" width="7.42578125" style="286" customWidth="1"/>
    <col min="15364" max="15364" width="20" style="286" customWidth="1"/>
    <col min="15365" max="15365" width="16" style="286" customWidth="1"/>
    <col min="15366" max="15366" width="11.5703125" style="286" customWidth="1"/>
    <col min="15367" max="15616" width="9.140625" style="286"/>
    <col min="15617" max="15617" width="4.140625" style="286" customWidth="1"/>
    <col min="15618" max="15618" width="30.140625" style="286" customWidth="1"/>
    <col min="15619" max="15619" width="7.42578125" style="286" customWidth="1"/>
    <col min="15620" max="15620" width="20" style="286" customWidth="1"/>
    <col min="15621" max="15621" width="16" style="286" customWidth="1"/>
    <col min="15622" max="15622" width="11.5703125" style="286" customWidth="1"/>
    <col min="15623" max="15872" width="9.140625" style="286"/>
    <col min="15873" max="15873" width="4.140625" style="286" customWidth="1"/>
    <col min="15874" max="15874" width="30.140625" style="286" customWidth="1"/>
    <col min="15875" max="15875" width="7.42578125" style="286" customWidth="1"/>
    <col min="15876" max="15876" width="20" style="286" customWidth="1"/>
    <col min="15877" max="15877" width="16" style="286" customWidth="1"/>
    <col min="15878" max="15878" width="11.5703125" style="286" customWidth="1"/>
    <col min="15879" max="16128" width="9.140625" style="286"/>
    <col min="16129" max="16129" width="4.140625" style="286" customWidth="1"/>
    <col min="16130" max="16130" width="30.140625" style="286" customWidth="1"/>
    <col min="16131" max="16131" width="7.42578125" style="286" customWidth="1"/>
    <col min="16132" max="16132" width="20" style="286" customWidth="1"/>
    <col min="16133" max="16133" width="16" style="286" customWidth="1"/>
    <col min="16134" max="16134" width="11.5703125" style="286" customWidth="1"/>
    <col min="16135" max="16384" width="9.140625" style="286"/>
  </cols>
  <sheetData>
    <row r="1" spans="1:8" s="18" customFormat="1" ht="15.75" x14ac:dyDescent="0.25">
      <c r="A1" s="48"/>
      <c r="B1" s="271"/>
      <c r="C1" s="388" t="s">
        <v>306</v>
      </c>
      <c r="D1" s="388"/>
      <c r="E1" s="388"/>
      <c r="F1" s="388"/>
    </row>
    <row r="2" spans="1:8" s="18" customFormat="1" ht="15.75" x14ac:dyDescent="0.25">
      <c r="A2" s="48"/>
      <c r="B2" s="271"/>
      <c r="C2" s="388" t="s">
        <v>128</v>
      </c>
      <c r="D2" s="388"/>
      <c r="E2" s="388"/>
      <c r="F2" s="388"/>
    </row>
    <row r="3" spans="1:8" s="18" customFormat="1" ht="15.75" x14ac:dyDescent="0.25">
      <c r="A3" s="48"/>
      <c r="B3" s="388" t="s">
        <v>168</v>
      </c>
      <c r="C3" s="388"/>
      <c r="D3" s="388"/>
      <c r="E3" s="388"/>
      <c r="F3" s="388"/>
    </row>
    <row r="4" spans="1:8" s="18" customFormat="1" ht="15.75" x14ac:dyDescent="0.25">
      <c r="A4" s="48"/>
      <c r="B4" s="388" t="s">
        <v>169</v>
      </c>
      <c r="C4" s="388"/>
      <c r="D4" s="388"/>
      <c r="E4" s="388"/>
      <c r="F4" s="388"/>
    </row>
    <row r="5" spans="1:8" s="18" customFormat="1" ht="15.75" x14ac:dyDescent="0.25">
      <c r="A5" s="48"/>
      <c r="B5" s="388" t="s">
        <v>561</v>
      </c>
      <c r="C5" s="388"/>
      <c r="D5" s="388"/>
      <c r="E5" s="388"/>
      <c r="F5" s="388"/>
    </row>
    <row r="6" spans="1:8" s="285" customFormat="1" ht="15.75" x14ac:dyDescent="0.25">
      <c r="A6" s="283" t="s">
        <v>682</v>
      </c>
      <c r="B6" s="283"/>
      <c r="C6" s="283"/>
      <c r="D6" s="283"/>
      <c r="E6" s="284"/>
      <c r="F6" s="283"/>
    </row>
    <row r="7" spans="1:8" x14ac:dyDescent="0.2">
      <c r="A7" s="387" t="s">
        <v>683</v>
      </c>
      <c r="B7" s="387"/>
      <c r="C7" s="387"/>
      <c r="D7" s="387"/>
      <c r="E7" s="387"/>
      <c r="F7" s="387"/>
    </row>
    <row r="8" spans="1:8" x14ac:dyDescent="0.2">
      <c r="A8" s="387" t="s">
        <v>702</v>
      </c>
      <c r="B8" s="387"/>
      <c r="C8" s="387"/>
      <c r="D8" s="387"/>
      <c r="E8" s="387"/>
      <c r="F8" s="387"/>
    </row>
    <row r="9" spans="1:8" x14ac:dyDescent="0.2">
      <c r="A9" s="287"/>
      <c r="B9" s="287"/>
      <c r="C9" s="287"/>
      <c r="D9" s="288"/>
      <c r="E9" s="289"/>
      <c r="F9" s="290" t="s">
        <v>684</v>
      </c>
    </row>
    <row r="10" spans="1:8" ht="29.25" customHeight="1" x14ac:dyDescent="0.2">
      <c r="A10" s="291" t="s">
        <v>271</v>
      </c>
      <c r="B10" s="291" t="s">
        <v>685</v>
      </c>
      <c r="C10" s="291" t="s">
        <v>686</v>
      </c>
      <c r="D10" s="292" t="s">
        <v>687</v>
      </c>
      <c r="E10" s="293" t="s">
        <v>688</v>
      </c>
      <c r="F10" s="291" t="s">
        <v>689</v>
      </c>
    </row>
    <row r="11" spans="1:8" ht="25.5" hidden="1" x14ac:dyDescent="0.2">
      <c r="A11" s="294">
        <v>1</v>
      </c>
      <c r="B11" s="295" t="s">
        <v>690</v>
      </c>
      <c r="C11" s="292">
        <v>340</v>
      </c>
      <c r="D11" s="295" t="s">
        <v>691</v>
      </c>
      <c r="E11" s="293" t="s">
        <v>692</v>
      </c>
      <c r="F11" s="296"/>
    </row>
    <row r="12" spans="1:8" ht="51" hidden="1" x14ac:dyDescent="0.2">
      <c r="A12" s="294">
        <v>2</v>
      </c>
      <c r="B12" s="295" t="s">
        <v>693</v>
      </c>
      <c r="C12" s="292">
        <v>340</v>
      </c>
      <c r="D12" s="295" t="s">
        <v>691</v>
      </c>
      <c r="E12" s="293" t="s">
        <v>694</v>
      </c>
      <c r="F12" s="296"/>
    </row>
    <row r="13" spans="1:8" ht="51" hidden="1" x14ac:dyDescent="0.2">
      <c r="A13" s="294">
        <v>3</v>
      </c>
      <c r="B13" s="295" t="s">
        <v>695</v>
      </c>
      <c r="C13" s="292">
        <v>340</v>
      </c>
      <c r="D13" s="295" t="s">
        <v>696</v>
      </c>
      <c r="E13" s="293" t="s">
        <v>697</v>
      </c>
      <c r="F13" s="296"/>
    </row>
    <row r="14" spans="1:8" ht="51" hidden="1" x14ac:dyDescent="0.2">
      <c r="A14" s="294">
        <v>4</v>
      </c>
      <c r="B14" s="295" t="s">
        <v>698</v>
      </c>
      <c r="C14" s="292">
        <v>340</v>
      </c>
      <c r="D14" s="295" t="s">
        <v>696</v>
      </c>
      <c r="E14" s="293" t="s">
        <v>699</v>
      </c>
      <c r="F14" s="296"/>
    </row>
    <row r="15" spans="1:8" hidden="1" x14ac:dyDescent="0.2">
      <c r="A15" s="294"/>
      <c r="B15" s="297" t="s">
        <v>127</v>
      </c>
      <c r="C15" s="298">
        <v>340</v>
      </c>
      <c r="D15" s="295"/>
      <c r="E15" s="293"/>
      <c r="F15" s="299">
        <f>SUM(F11:F14)</f>
        <v>0</v>
      </c>
      <c r="G15" s="286">
        <v>150</v>
      </c>
      <c r="H15" s="300">
        <f>G15-F15</f>
        <v>150</v>
      </c>
    </row>
    <row r="16" spans="1:8" ht="60" x14ac:dyDescent="0.2">
      <c r="A16" s="294">
        <v>1</v>
      </c>
      <c r="B16" s="301" t="s">
        <v>703</v>
      </c>
      <c r="C16" s="292">
        <v>296</v>
      </c>
      <c r="D16" s="301" t="s">
        <v>704</v>
      </c>
      <c r="E16" s="293" t="s">
        <v>700</v>
      </c>
      <c r="F16" s="296">
        <v>5</v>
      </c>
    </row>
    <row r="17" spans="1:6" ht="75" x14ac:dyDescent="0.2">
      <c r="A17" s="294">
        <v>2</v>
      </c>
      <c r="B17" s="301" t="s">
        <v>705</v>
      </c>
      <c r="C17" s="292">
        <v>296</v>
      </c>
      <c r="D17" s="301" t="s">
        <v>706</v>
      </c>
      <c r="E17" s="293" t="s">
        <v>700</v>
      </c>
      <c r="F17" s="296">
        <v>3</v>
      </c>
    </row>
    <row r="18" spans="1:6" ht="89.25" x14ac:dyDescent="0.2">
      <c r="A18" s="294">
        <v>3</v>
      </c>
      <c r="B18" s="301" t="s">
        <v>707</v>
      </c>
      <c r="C18" s="292">
        <v>296</v>
      </c>
      <c r="D18" s="302" t="s">
        <v>708</v>
      </c>
      <c r="E18" s="293" t="s">
        <v>700</v>
      </c>
      <c r="F18" s="296">
        <v>3</v>
      </c>
    </row>
    <row r="19" spans="1:6" s="305" customFormat="1" x14ac:dyDescent="0.2">
      <c r="A19" s="297"/>
      <c r="B19" s="297" t="s">
        <v>127</v>
      </c>
      <c r="C19" s="298">
        <v>290</v>
      </c>
      <c r="D19" s="303"/>
      <c r="E19" s="304"/>
      <c r="F19" s="299">
        <f>+F16+F17+F18</f>
        <v>11</v>
      </c>
    </row>
    <row r="20" spans="1:6" s="305" customFormat="1" hidden="1" x14ac:dyDescent="0.2">
      <c r="A20" s="297"/>
      <c r="B20" s="303" t="s">
        <v>701</v>
      </c>
      <c r="C20" s="303"/>
      <c r="D20" s="303"/>
      <c r="E20" s="304"/>
      <c r="F20" s="306">
        <f>+F19</f>
        <v>11</v>
      </c>
    </row>
    <row r="23" spans="1:6" x14ac:dyDescent="0.2">
      <c r="F23" s="300"/>
    </row>
  </sheetData>
  <mergeCells count="7">
    <mergeCell ref="A8:F8"/>
    <mergeCell ref="C1:F1"/>
    <mergeCell ref="C2:F2"/>
    <mergeCell ref="B3:F3"/>
    <mergeCell ref="B4:F4"/>
    <mergeCell ref="B5:F5"/>
    <mergeCell ref="A7:F7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16</vt:i4>
      </vt:variant>
    </vt:vector>
  </HeadingPairs>
  <TitlesOfParts>
    <vt:vector size="29" baseType="lpstr">
      <vt:lpstr>1</vt:lpstr>
      <vt:lpstr>5</vt:lpstr>
      <vt:lpstr>9+</vt:lpstr>
      <vt:lpstr>11+</vt:lpstr>
      <vt:lpstr>13+</vt:lpstr>
      <vt:lpstr>15</vt:lpstr>
      <vt:lpstr>16</vt:lpstr>
      <vt:lpstr>17</vt:lpstr>
      <vt:lpstr>18+</vt:lpstr>
      <vt:lpstr>19+</vt:lpstr>
      <vt:lpstr>20</vt:lpstr>
      <vt:lpstr>5 (2)</vt:lpstr>
      <vt:lpstr>резервный</vt:lpstr>
      <vt:lpstr>'11+'!Заголовки_для_печати</vt:lpstr>
      <vt:lpstr>'13+'!Заголовки_для_печати</vt:lpstr>
      <vt:lpstr>'9+'!Заголовки_для_печати</vt:lpstr>
      <vt:lpstr>'1'!Область_печати</vt:lpstr>
      <vt:lpstr>'11+'!Область_печати</vt:lpstr>
      <vt:lpstr>'13+'!Область_печати</vt:lpstr>
      <vt:lpstr>'15'!Область_печати</vt:lpstr>
      <vt:lpstr>'16'!Область_печати</vt:lpstr>
      <vt:lpstr>'17'!Область_печати</vt:lpstr>
      <vt:lpstr>'18+'!Область_печати</vt:lpstr>
      <vt:lpstr>'19+'!Область_печати</vt:lpstr>
      <vt:lpstr>'20'!Область_печати</vt:lpstr>
      <vt:lpstr>'5'!Область_печати</vt:lpstr>
      <vt:lpstr>'5 (2)'!Область_печати</vt:lpstr>
      <vt:lpstr>'9+'!Область_печати</vt:lpstr>
      <vt:lpstr>резервный!Область_печати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2009</dc:creator>
  <cp:lastModifiedBy>Финуправление Овюр</cp:lastModifiedBy>
  <cp:lastPrinted>2021-05-08T05:05:33Z</cp:lastPrinted>
  <dcterms:created xsi:type="dcterms:W3CDTF">2016-12-15T04:35:03Z</dcterms:created>
  <dcterms:modified xsi:type="dcterms:W3CDTF">2021-05-25T03:28:38Z</dcterms:modified>
</cp:coreProperties>
</file>