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320" windowWidth="10320" windowHeight="3375" activeTab="8"/>
  </bookViews>
  <sheets>
    <sheet name="1" sheetId="63" r:id="rId1"/>
    <sheet name="5 (3)" sheetId="74" r:id="rId2"/>
    <sheet name="9" sheetId="59" r:id="rId3"/>
    <sheet name="11" sheetId="60" r:id="rId4"/>
    <sheet name="13" sheetId="62" r:id="rId5"/>
    <sheet name="15" sheetId="65" r:id="rId6"/>
    <sheet name="16+" sheetId="66" r:id="rId7"/>
    <sheet name="17+" sheetId="67" r:id="rId8"/>
    <sheet name="18+" sheetId="68" r:id="rId9"/>
    <sheet name="19+" sheetId="69" r:id="rId10"/>
    <sheet name="17+ (2)" sheetId="70" r:id="rId11"/>
    <sheet name="5 (2)" sheetId="71" r:id="rId12"/>
    <sheet name="резервный" sheetId="73" r:id="rId13"/>
    <sheet name="Лист4" sheetId="72" r:id="rId14"/>
  </sheets>
  <externalReferences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3" hidden="1">'11'!$A$17:$AG$721</definedName>
    <definedName name="_xlnm.Print_Titles" localSheetId="3">'11'!$17:$17</definedName>
    <definedName name="_xlnm.Print_Titles" localSheetId="4">'13'!$20:$20</definedName>
    <definedName name="_xlnm.Print_Titles" localSheetId="2">'9'!$18:$18</definedName>
    <definedName name="_xlnm.Print_Area" localSheetId="0">'1'!$A$1:$E$26</definedName>
    <definedName name="_xlnm.Print_Area" localSheetId="3">'11'!$A$1:$AA$718</definedName>
    <definedName name="_xlnm.Print_Area" localSheetId="4">'13'!$A$1:$O$197</definedName>
    <definedName name="_xlnm.Print_Area" localSheetId="5">'15'!$A$1:$E$18</definedName>
    <definedName name="_xlnm.Print_Area" localSheetId="6">'16+'!$A$1:$E$18</definedName>
    <definedName name="_xlnm.Print_Area" localSheetId="7">'17+'!$A$1:$E$18</definedName>
    <definedName name="_xlnm.Print_Area" localSheetId="10">'17+ (2)'!$A$1:$E$18</definedName>
    <definedName name="_xlnm.Print_Area" localSheetId="8">'18+'!$A$1:$E$18</definedName>
    <definedName name="_xlnm.Print_Area" localSheetId="9">'19+'!$A$1:$E$17</definedName>
    <definedName name="_xlnm.Print_Area" localSheetId="11">'5 (2)'!$A$1:$E$98</definedName>
    <definedName name="_xlnm.Print_Area" localSheetId="1">'5 (3)'!$A$1:$E$97</definedName>
    <definedName name="_xlnm.Print_Area" localSheetId="2">'9'!$A$1:$AC$681</definedName>
    <definedName name="_xlnm.Print_Area" localSheetId="12">резервный!$A$1:$F$21</definedName>
  </definedNames>
  <calcPr calcId="145621"/>
</workbook>
</file>

<file path=xl/calcChain.xml><?xml version="1.0" encoding="utf-8"?>
<calcChain xmlns="http://schemas.openxmlformats.org/spreadsheetml/2006/main">
  <c r="D63" i="72" l="1"/>
  <c r="D64" i="72"/>
  <c r="D65" i="72"/>
  <c r="D66" i="72"/>
  <c r="D67" i="72"/>
  <c r="D68" i="72"/>
  <c r="D69" i="72"/>
  <c r="D70" i="72"/>
  <c r="D72" i="72"/>
  <c r="D74" i="72"/>
  <c r="C74" i="72"/>
  <c r="C72" i="72"/>
  <c r="C70" i="72"/>
  <c r="C69" i="72"/>
  <c r="C68" i="72"/>
  <c r="C67" i="72"/>
  <c r="C66" i="72"/>
  <c r="C65" i="72"/>
  <c r="C64" i="72"/>
  <c r="C63" i="72"/>
  <c r="D82" i="72"/>
  <c r="H37" i="72" l="1"/>
  <c r="H38" i="72"/>
  <c r="H39" i="72"/>
  <c r="H40" i="72"/>
  <c r="H41" i="72"/>
  <c r="H42" i="72"/>
  <c r="H43" i="72"/>
  <c r="H44" i="72"/>
  <c r="H45" i="72"/>
  <c r="H46" i="72"/>
  <c r="H47" i="72"/>
  <c r="H48" i="72"/>
  <c r="H36" i="72"/>
  <c r="E50" i="72"/>
  <c r="D50" i="72"/>
  <c r="E36" i="72"/>
  <c r="E37" i="72"/>
  <c r="E38" i="72"/>
  <c r="E39" i="72"/>
  <c r="E40" i="72"/>
  <c r="E41" i="72"/>
  <c r="E42" i="72"/>
  <c r="E43" i="72"/>
  <c r="E44" i="72"/>
  <c r="E45" i="72"/>
  <c r="E46" i="72"/>
  <c r="E48" i="72"/>
  <c r="D48" i="72"/>
  <c r="D46" i="72"/>
  <c r="D45" i="72"/>
  <c r="D44" i="72"/>
  <c r="D43" i="72"/>
  <c r="D42" i="72"/>
  <c r="D41" i="72"/>
  <c r="D40" i="72"/>
  <c r="D39" i="72"/>
  <c r="D38" i="72"/>
  <c r="D37" i="72"/>
  <c r="D36" i="72"/>
  <c r="C48" i="72"/>
  <c r="C46" i="72"/>
  <c r="C45" i="72"/>
  <c r="C44" i="72"/>
  <c r="C42" i="72"/>
  <c r="C41" i="72"/>
  <c r="C40" i="72"/>
  <c r="C39" i="72"/>
  <c r="C38" i="72"/>
  <c r="C37" i="72"/>
  <c r="C36" i="72"/>
  <c r="D18" i="72"/>
  <c r="C19" i="72"/>
  <c r="C18" i="72"/>
  <c r="D13" i="72"/>
  <c r="D14" i="72"/>
  <c r="C14" i="72"/>
  <c r="C13" i="72"/>
  <c r="B14" i="72"/>
  <c r="B13" i="72"/>
  <c r="G3" i="72"/>
  <c r="G2" i="72"/>
  <c r="E3" i="72"/>
  <c r="E2" i="72"/>
  <c r="C3" i="72"/>
  <c r="C2" i="72"/>
  <c r="B3" i="72"/>
  <c r="B2" i="72"/>
  <c r="F21" i="73" l="1"/>
  <c r="F20" i="73"/>
  <c r="F18" i="73"/>
  <c r="C101" i="71" l="1"/>
  <c r="D101" i="71"/>
  <c r="D99" i="71"/>
  <c r="C99" i="71"/>
  <c r="D43" i="71"/>
  <c r="D40" i="71"/>
  <c r="D36" i="71"/>
  <c r="D26" i="71"/>
  <c r="D23" i="71"/>
  <c r="D21" i="71"/>
  <c r="E98" i="71"/>
  <c r="E97" i="71"/>
  <c r="D96" i="71"/>
  <c r="C96" i="71"/>
  <c r="E96" i="71" s="1"/>
  <c r="E95" i="71"/>
  <c r="E94" i="71"/>
  <c r="E93" i="71"/>
  <c r="E92" i="71"/>
  <c r="E91" i="71"/>
  <c r="E90" i="71"/>
  <c r="E89" i="71"/>
  <c r="E88" i="71"/>
  <c r="E87" i="71"/>
  <c r="E86" i="71"/>
  <c r="E85" i="71"/>
  <c r="E84" i="71"/>
  <c r="E83" i="71"/>
  <c r="E82" i="71"/>
  <c r="E81" i="71"/>
  <c r="E80" i="71"/>
  <c r="E79" i="71"/>
  <c r="D79" i="71"/>
  <c r="F79" i="71" s="1"/>
  <c r="E78" i="71"/>
  <c r="E77" i="71"/>
  <c r="E76" i="71"/>
  <c r="E75" i="71"/>
  <c r="F74" i="71"/>
  <c r="C74" i="71"/>
  <c r="E74" i="71" s="1"/>
  <c r="E73" i="71"/>
  <c r="D72" i="71"/>
  <c r="E72" i="71" s="1"/>
  <c r="C72" i="71"/>
  <c r="E71" i="71"/>
  <c r="E70" i="71"/>
  <c r="E69" i="71"/>
  <c r="F68" i="71"/>
  <c r="E68" i="71"/>
  <c r="E67" i="71"/>
  <c r="E66" i="71"/>
  <c r="E65" i="71"/>
  <c r="E64" i="71"/>
  <c r="E63" i="71"/>
  <c r="E62" i="71"/>
  <c r="E61" i="71"/>
  <c r="E60" i="71"/>
  <c r="E59" i="71"/>
  <c r="E58" i="71"/>
  <c r="E57" i="71"/>
  <c r="E56" i="71"/>
  <c r="E55" i="71"/>
  <c r="E54" i="71"/>
  <c r="E53" i="71"/>
  <c r="E52" i="71"/>
  <c r="D51" i="71"/>
  <c r="F51" i="71" s="1"/>
  <c r="C51" i="71"/>
  <c r="E51" i="71" s="1"/>
  <c r="E50" i="71"/>
  <c r="E49" i="71"/>
  <c r="D48" i="71"/>
  <c r="F48" i="71" s="1"/>
  <c r="C48" i="71"/>
  <c r="D47" i="71"/>
  <c r="E47" i="71" s="1"/>
  <c r="C47" i="71"/>
  <c r="D46" i="71"/>
  <c r="E46" i="71" s="1"/>
  <c r="F46" i="71" s="1"/>
  <c r="C46" i="71"/>
  <c r="D16" i="68"/>
  <c r="D14" i="68"/>
  <c r="D13" i="68"/>
  <c r="D12" i="68"/>
  <c r="D20" i="63"/>
  <c r="C20" i="63"/>
  <c r="Q22" i="62"/>
  <c r="P22" i="62"/>
  <c r="N21" i="62"/>
  <c r="M21" i="62"/>
  <c r="P549" i="62"/>
  <c r="B603" i="62"/>
  <c r="B604" i="62"/>
  <c r="B605" i="62"/>
  <c r="B606" i="62"/>
  <c r="B607" i="62"/>
  <c r="B608" i="62"/>
  <c r="B609" i="62"/>
  <c r="B610" i="62"/>
  <c r="B611" i="62"/>
  <c r="B612" i="62"/>
  <c r="G610" i="62"/>
  <c r="H610" i="62"/>
  <c r="I610" i="62"/>
  <c r="J610" i="62"/>
  <c r="M610" i="62"/>
  <c r="N610" i="62"/>
  <c r="G611" i="62"/>
  <c r="H611" i="62"/>
  <c r="I611" i="62"/>
  <c r="J611" i="62"/>
  <c r="M611" i="62"/>
  <c r="N611" i="62"/>
  <c r="O611" i="62" s="1"/>
  <c r="G612" i="62"/>
  <c r="H612" i="62"/>
  <c r="I612" i="62"/>
  <c r="J612" i="62"/>
  <c r="M612" i="62"/>
  <c r="N612" i="62"/>
  <c r="G604" i="62"/>
  <c r="H604" i="62"/>
  <c r="I604" i="62"/>
  <c r="J604" i="62"/>
  <c r="M604" i="62"/>
  <c r="N604" i="62"/>
  <c r="G605" i="62"/>
  <c r="H605" i="62"/>
  <c r="I605" i="62"/>
  <c r="J605" i="62"/>
  <c r="M605" i="62"/>
  <c r="N605" i="62"/>
  <c r="O605" i="62" s="1"/>
  <c r="G606" i="62"/>
  <c r="H606" i="62"/>
  <c r="I606" i="62"/>
  <c r="J606" i="62"/>
  <c r="M606" i="62"/>
  <c r="N606" i="62"/>
  <c r="G607" i="62"/>
  <c r="H607" i="62"/>
  <c r="I607" i="62"/>
  <c r="J607" i="62"/>
  <c r="M607" i="62"/>
  <c r="N607" i="62"/>
  <c r="O607" i="62" s="1"/>
  <c r="G608" i="62"/>
  <c r="H608" i="62"/>
  <c r="I608" i="62"/>
  <c r="J608" i="62"/>
  <c r="M608" i="62"/>
  <c r="N608" i="62"/>
  <c r="G609" i="62"/>
  <c r="H609" i="62"/>
  <c r="I609" i="62"/>
  <c r="J609" i="62"/>
  <c r="M609" i="62"/>
  <c r="N609" i="62"/>
  <c r="O609" i="62" s="1"/>
  <c r="B600" i="62"/>
  <c r="B601" i="62"/>
  <c r="B602" i="62"/>
  <c r="G600" i="62"/>
  <c r="H600" i="62"/>
  <c r="I600" i="62"/>
  <c r="J600" i="62"/>
  <c r="M600" i="62"/>
  <c r="N600" i="62"/>
  <c r="G601" i="62"/>
  <c r="H601" i="62"/>
  <c r="I601" i="62"/>
  <c r="J601" i="62"/>
  <c r="M601" i="62"/>
  <c r="O601" i="62" s="1"/>
  <c r="N601" i="62"/>
  <c r="G602" i="62"/>
  <c r="H602" i="62"/>
  <c r="I602" i="62"/>
  <c r="J602" i="62"/>
  <c r="M602" i="62"/>
  <c r="N602" i="62"/>
  <c r="G603" i="62"/>
  <c r="H603" i="62"/>
  <c r="I603" i="62"/>
  <c r="J603" i="62"/>
  <c r="M603" i="62"/>
  <c r="O603" i="62" s="1"/>
  <c r="N603" i="62"/>
  <c r="N599" i="62"/>
  <c r="O599" i="62" s="1"/>
  <c r="M599" i="62"/>
  <c r="J599" i="62"/>
  <c r="I599" i="62"/>
  <c r="H599" i="62"/>
  <c r="G599" i="62"/>
  <c r="B599" i="62"/>
  <c r="B597" i="62"/>
  <c r="B598" i="62"/>
  <c r="G597" i="62"/>
  <c r="H597" i="62"/>
  <c r="I597" i="62"/>
  <c r="J597" i="62"/>
  <c r="M597" i="62"/>
  <c r="N597" i="62"/>
  <c r="O597" i="62" s="1"/>
  <c r="G598" i="62"/>
  <c r="H598" i="62"/>
  <c r="I598" i="62"/>
  <c r="J598" i="62"/>
  <c r="M598" i="62"/>
  <c r="N598" i="62"/>
  <c r="N596" i="62"/>
  <c r="M596" i="62"/>
  <c r="J596" i="62"/>
  <c r="I596" i="62"/>
  <c r="H596" i="62"/>
  <c r="G596" i="62"/>
  <c r="B596" i="62"/>
  <c r="B591" i="62"/>
  <c r="B592" i="62"/>
  <c r="B593" i="62"/>
  <c r="B594" i="62"/>
  <c r="B595" i="62"/>
  <c r="G591" i="62"/>
  <c r="H591" i="62"/>
  <c r="I591" i="62"/>
  <c r="J591" i="62"/>
  <c r="M591" i="62"/>
  <c r="N591" i="62"/>
  <c r="O591" i="62" s="1"/>
  <c r="G592" i="62"/>
  <c r="H592" i="62"/>
  <c r="I592" i="62"/>
  <c r="J592" i="62"/>
  <c r="M592" i="62"/>
  <c r="N592" i="62"/>
  <c r="G593" i="62"/>
  <c r="H593" i="62"/>
  <c r="I593" i="62"/>
  <c r="J593" i="62"/>
  <c r="M593" i="62"/>
  <c r="N593" i="62"/>
  <c r="G594" i="62"/>
  <c r="H594" i="62"/>
  <c r="I594" i="62"/>
  <c r="J594" i="62"/>
  <c r="M594" i="62"/>
  <c r="N594" i="62"/>
  <c r="G595" i="62"/>
  <c r="H595" i="62"/>
  <c r="I595" i="62"/>
  <c r="J595" i="62"/>
  <c r="M595" i="62"/>
  <c r="N595" i="62"/>
  <c r="O595" i="62" s="1"/>
  <c r="N590" i="62"/>
  <c r="M590" i="62"/>
  <c r="J590" i="62"/>
  <c r="I590" i="62"/>
  <c r="H590" i="62"/>
  <c r="G590" i="62"/>
  <c r="B590" i="62"/>
  <c r="B581" i="62"/>
  <c r="B582" i="62"/>
  <c r="B583" i="62"/>
  <c r="B584" i="62"/>
  <c r="B585" i="62"/>
  <c r="B586" i="62"/>
  <c r="B587" i="62"/>
  <c r="B588" i="62"/>
  <c r="B589" i="62"/>
  <c r="G589" i="62"/>
  <c r="H589" i="62"/>
  <c r="I589" i="62"/>
  <c r="J589" i="62"/>
  <c r="K589" i="62"/>
  <c r="L589" i="62"/>
  <c r="M589" i="62"/>
  <c r="N589" i="62"/>
  <c r="G581" i="62"/>
  <c r="H581" i="62"/>
  <c r="I581" i="62"/>
  <c r="J581" i="62"/>
  <c r="K581" i="62"/>
  <c r="L581" i="62"/>
  <c r="M581" i="62"/>
  <c r="N581" i="62"/>
  <c r="G582" i="62"/>
  <c r="H582" i="62"/>
  <c r="I582" i="62"/>
  <c r="J582" i="62"/>
  <c r="K582" i="62"/>
  <c r="L582" i="62"/>
  <c r="M582" i="62"/>
  <c r="N582" i="62"/>
  <c r="G583" i="62"/>
  <c r="H583" i="62"/>
  <c r="I583" i="62"/>
  <c r="J583" i="62"/>
  <c r="K583" i="62"/>
  <c r="L583" i="62"/>
  <c r="M583" i="62"/>
  <c r="N583" i="62"/>
  <c r="O583" i="62" s="1"/>
  <c r="G584" i="62"/>
  <c r="H584" i="62"/>
  <c r="I584" i="62"/>
  <c r="J584" i="62"/>
  <c r="K584" i="62"/>
  <c r="L584" i="62"/>
  <c r="M584" i="62"/>
  <c r="N584" i="62"/>
  <c r="G585" i="62"/>
  <c r="H585" i="62"/>
  <c r="I585" i="62"/>
  <c r="J585" i="62"/>
  <c r="K585" i="62"/>
  <c r="L585" i="62"/>
  <c r="M585" i="62"/>
  <c r="N585" i="62"/>
  <c r="G586" i="62"/>
  <c r="H586" i="62"/>
  <c r="I586" i="62"/>
  <c r="J586" i="62"/>
  <c r="K586" i="62"/>
  <c r="L586" i="62"/>
  <c r="M586" i="62"/>
  <c r="N586" i="62"/>
  <c r="G587" i="62"/>
  <c r="H587" i="62"/>
  <c r="I587" i="62"/>
  <c r="J587" i="62"/>
  <c r="K587" i="62"/>
  <c r="L587" i="62"/>
  <c r="M587" i="62"/>
  <c r="N587" i="62"/>
  <c r="O587" i="62" s="1"/>
  <c r="G588" i="62"/>
  <c r="H588" i="62"/>
  <c r="I588" i="62"/>
  <c r="J588" i="62"/>
  <c r="K588" i="62"/>
  <c r="L588" i="62"/>
  <c r="M588" i="62"/>
  <c r="N588" i="62"/>
  <c r="N580" i="62"/>
  <c r="M580" i="62"/>
  <c r="J580" i="62"/>
  <c r="K580" i="62"/>
  <c r="L580" i="62"/>
  <c r="I580" i="62"/>
  <c r="H580" i="62"/>
  <c r="G580" i="62"/>
  <c r="B580" i="62"/>
  <c r="B566" i="62"/>
  <c r="B567" i="62"/>
  <c r="B568" i="62"/>
  <c r="B569" i="62"/>
  <c r="B570" i="62"/>
  <c r="B571" i="62"/>
  <c r="B572" i="62"/>
  <c r="B573" i="62"/>
  <c r="B574" i="62"/>
  <c r="B575" i="62"/>
  <c r="B578" i="62"/>
  <c r="B579" i="62"/>
  <c r="G566" i="62"/>
  <c r="H566" i="62"/>
  <c r="I566" i="62"/>
  <c r="J566" i="62"/>
  <c r="K566" i="62"/>
  <c r="L566" i="62"/>
  <c r="M566" i="62"/>
  <c r="N566" i="62"/>
  <c r="G567" i="62"/>
  <c r="H567" i="62"/>
  <c r="I567" i="62"/>
  <c r="J567" i="62"/>
  <c r="K567" i="62"/>
  <c r="L567" i="62"/>
  <c r="M567" i="62"/>
  <c r="O567" i="62" s="1"/>
  <c r="N567" i="62"/>
  <c r="G568" i="62"/>
  <c r="H568" i="62"/>
  <c r="I568" i="62"/>
  <c r="J568" i="62"/>
  <c r="K568" i="62"/>
  <c r="L568" i="62"/>
  <c r="M568" i="62"/>
  <c r="N568" i="62"/>
  <c r="G569" i="62"/>
  <c r="H569" i="62"/>
  <c r="I569" i="62"/>
  <c r="J569" i="62"/>
  <c r="K569" i="62"/>
  <c r="L569" i="62"/>
  <c r="M569" i="62"/>
  <c r="N569" i="62"/>
  <c r="G570" i="62"/>
  <c r="H570" i="62"/>
  <c r="I570" i="62"/>
  <c r="J570" i="62"/>
  <c r="K570" i="62"/>
  <c r="L570" i="62"/>
  <c r="M570" i="62"/>
  <c r="N570" i="62"/>
  <c r="G571" i="62"/>
  <c r="H571" i="62"/>
  <c r="I571" i="62"/>
  <c r="J571" i="62"/>
  <c r="K571" i="62"/>
  <c r="L571" i="62"/>
  <c r="M571" i="62"/>
  <c r="N571" i="62"/>
  <c r="G572" i="62"/>
  <c r="H572" i="62"/>
  <c r="I572" i="62"/>
  <c r="J572" i="62"/>
  <c r="K572" i="62"/>
  <c r="L572" i="62"/>
  <c r="M572" i="62"/>
  <c r="N572" i="62"/>
  <c r="G573" i="62"/>
  <c r="H573" i="62"/>
  <c r="I573" i="62"/>
  <c r="J573" i="62"/>
  <c r="K573" i="62"/>
  <c r="L573" i="62"/>
  <c r="M573" i="62"/>
  <c r="N573" i="62"/>
  <c r="G574" i="62"/>
  <c r="H574" i="62"/>
  <c r="I574" i="62"/>
  <c r="J574" i="62"/>
  <c r="K574" i="62"/>
  <c r="L574" i="62"/>
  <c r="M574" i="62"/>
  <c r="N574" i="62"/>
  <c r="G575" i="62"/>
  <c r="H575" i="62"/>
  <c r="I575" i="62"/>
  <c r="J575" i="62"/>
  <c r="K575" i="62"/>
  <c r="L575" i="62"/>
  <c r="M575" i="62"/>
  <c r="O575" i="62" s="1"/>
  <c r="N575" i="62"/>
  <c r="G576" i="62"/>
  <c r="I576" i="62"/>
  <c r="J576" i="62"/>
  <c r="K576" i="62"/>
  <c r="L576" i="62"/>
  <c r="M576" i="62"/>
  <c r="N576" i="62"/>
  <c r="G577" i="62"/>
  <c r="I577" i="62"/>
  <c r="J577" i="62"/>
  <c r="K577" i="62"/>
  <c r="L577" i="62"/>
  <c r="M577" i="62"/>
  <c r="O577" i="62" s="1"/>
  <c r="N577" i="62"/>
  <c r="G578" i="62"/>
  <c r="H578" i="62"/>
  <c r="I578" i="62"/>
  <c r="J578" i="62"/>
  <c r="K578" i="62"/>
  <c r="L578" i="62"/>
  <c r="M578" i="62"/>
  <c r="N578" i="62"/>
  <c r="G579" i="62"/>
  <c r="H579" i="62"/>
  <c r="I579" i="62"/>
  <c r="J579" i="62"/>
  <c r="K579" i="62"/>
  <c r="L579" i="62"/>
  <c r="M579" i="62"/>
  <c r="N579" i="62"/>
  <c r="N565" i="62"/>
  <c r="O565" i="62" s="1"/>
  <c r="M565" i="62"/>
  <c r="J565" i="62"/>
  <c r="K565" i="62"/>
  <c r="L565" i="62"/>
  <c r="I565" i="62"/>
  <c r="B565" i="62"/>
  <c r="H565" i="62"/>
  <c r="G565" i="62"/>
  <c r="B562" i="62"/>
  <c r="B563" i="62"/>
  <c r="B564" i="62"/>
  <c r="G562" i="62"/>
  <c r="H562" i="62"/>
  <c r="I562" i="62"/>
  <c r="J562" i="62"/>
  <c r="M562" i="62"/>
  <c r="O562" i="62" s="1"/>
  <c r="N562" i="62"/>
  <c r="G563" i="62"/>
  <c r="H563" i="62"/>
  <c r="I563" i="62"/>
  <c r="J563" i="62"/>
  <c r="M563" i="62"/>
  <c r="N563" i="62"/>
  <c r="G564" i="62"/>
  <c r="H564" i="62"/>
  <c r="I564" i="62"/>
  <c r="J564" i="62"/>
  <c r="M564" i="62"/>
  <c r="O564" i="62" s="1"/>
  <c r="N564" i="62"/>
  <c r="N561" i="62"/>
  <c r="O561" i="62" s="1"/>
  <c r="M561" i="62"/>
  <c r="J561" i="62"/>
  <c r="I561" i="62"/>
  <c r="H561" i="62"/>
  <c r="G561" i="62"/>
  <c r="B561" i="62"/>
  <c r="B560" i="62"/>
  <c r="G560" i="62"/>
  <c r="H560" i="62"/>
  <c r="I560" i="62"/>
  <c r="J560" i="62"/>
  <c r="M560" i="62"/>
  <c r="O560" i="62" s="1"/>
  <c r="N560" i="62"/>
  <c r="N559" i="62"/>
  <c r="O559" i="62" s="1"/>
  <c r="M559" i="62"/>
  <c r="J559" i="62"/>
  <c r="I559" i="62"/>
  <c r="B559" i="62"/>
  <c r="H559" i="62"/>
  <c r="G559" i="62"/>
  <c r="B550" i="62"/>
  <c r="B551" i="62"/>
  <c r="B552" i="62"/>
  <c r="B553" i="62"/>
  <c r="B554" i="62"/>
  <c r="B555" i="62"/>
  <c r="B556" i="62"/>
  <c r="B557" i="62"/>
  <c r="B558" i="62"/>
  <c r="G550" i="62"/>
  <c r="H550" i="62"/>
  <c r="I550" i="62"/>
  <c r="J550" i="62"/>
  <c r="M550" i="62"/>
  <c r="M549" i="62" s="1"/>
  <c r="P550" i="62" s="1"/>
  <c r="N550" i="62"/>
  <c r="G551" i="62"/>
  <c r="H551" i="62"/>
  <c r="I551" i="62"/>
  <c r="J551" i="62"/>
  <c r="M551" i="62"/>
  <c r="O551" i="62" s="1"/>
  <c r="N551" i="62"/>
  <c r="G552" i="62"/>
  <c r="H552" i="62"/>
  <c r="I552" i="62"/>
  <c r="J552" i="62"/>
  <c r="M552" i="62"/>
  <c r="O552" i="62" s="1"/>
  <c r="N552" i="62"/>
  <c r="G553" i="62"/>
  <c r="H553" i="62"/>
  <c r="I553" i="62"/>
  <c r="J553" i="62"/>
  <c r="M553" i="62"/>
  <c r="N553" i="62"/>
  <c r="G554" i="62"/>
  <c r="H554" i="62"/>
  <c r="I554" i="62"/>
  <c r="J554" i="62"/>
  <c r="M554" i="62"/>
  <c r="N554" i="62"/>
  <c r="G555" i="62"/>
  <c r="H555" i="62"/>
  <c r="I555" i="62"/>
  <c r="J555" i="62"/>
  <c r="M555" i="62"/>
  <c r="O555" i="62" s="1"/>
  <c r="N555" i="62"/>
  <c r="G556" i="62"/>
  <c r="H556" i="62"/>
  <c r="I556" i="62"/>
  <c r="J556" i="62"/>
  <c r="M556" i="62"/>
  <c r="O556" i="62" s="1"/>
  <c r="N556" i="62"/>
  <c r="G557" i="62"/>
  <c r="H557" i="62"/>
  <c r="I557" i="62"/>
  <c r="J557" i="62"/>
  <c r="M557" i="62"/>
  <c r="O557" i="62" s="1"/>
  <c r="N557" i="62"/>
  <c r="G558" i="62"/>
  <c r="H558" i="62"/>
  <c r="I558" i="62"/>
  <c r="J558" i="62"/>
  <c r="M558" i="62"/>
  <c r="N558" i="62"/>
  <c r="J549" i="62"/>
  <c r="I549" i="62"/>
  <c r="H549" i="62"/>
  <c r="G549" i="62"/>
  <c r="B549" i="62"/>
  <c r="B539" i="62"/>
  <c r="B540" i="62"/>
  <c r="B541" i="62"/>
  <c r="B542" i="62"/>
  <c r="B543" i="62"/>
  <c r="B544" i="62"/>
  <c r="B545" i="62"/>
  <c r="B546" i="62"/>
  <c r="B547" i="62"/>
  <c r="B548" i="62"/>
  <c r="G539" i="62"/>
  <c r="H539" i="62"/>
  <c r="I539" i="62"/>
  <c r="J539" i="62"/>
  <c r="M539" i="62"/>
  <c r="N539" i="62"/>
  <c r="O539" i="62" s="1"/>
  <c r="G540" i="62"/>
  <c r="H540" i="62"/>
  <c r="I540" i="62"/>
  <c r="J540" i="62"/>
  <c r="M540" i="62"/>
  <c r="N540" i="62"/>
  <c r="G541" i="62"/>
  <c r="H541" i="62"/>
  <c r="I541" i="62"/>
  <c r="J541" i="62"/>
  <c r="M541" i="62"/>
  <c r="N541" i="62"/>
  <c r="G542" i="62"/>
  <c r="H542" i="62"/>
  <c r="I542" i="62"/>
  <c r="J542" i="62"/>
  <c r="M542" i="62"/>
  <c r="N542" i="62"/>
  <c r="G543" i="62"/>
  <c r="H543" i="62"/>
  <c r="I543" i="62"/>
  <c r="J543" i="62"/>
  <c r="M543" i="62"/>
  <c r="N543" i="62"/>
  <c r="O543" i="62" s="1"/>
  <c r="G544" i="62"/>
  <c r="H544" i="62"/>
  <c r="I544" i="62"/>
  <c r="J544" i="62"/>
  <c r="M544" i="62"/>
  <c r="N544" i="62"/>
  <c r="O544" i="62" s="1"/>
  <c r="G545" i="62"/>
  <c r="H545" i="62"/>
  <c r="I545" i="62"/>
  <c r="J545" i="62"/>
  <c r="M545" i="62"/>
  <c r="N545" i="62"/>
  <c r="G546" i="62"/>
  <c r="H546" i="62"/>
  <c r="I546" i="62"/>
  <c r="J546" i="62"/>
  <c r="M546" i="62"/>
  <c r="N546" i="62"/>
  <c r="O546" i="62" s="1"/>
  <c r="G547" i="62"/>
  <c r="H547" i="62"/>
  <c r="I547" i="62"/>
  <c r="J547" i="62"/>
  <c r="M547" i="62"/>
  <c r="N547" i="62"/>
  <c r="O547" i="62" s="1"/>
  <c r="G548" i="62"/>
  <c r="H548" i="62"/>
  <c r="I548" i="62"/>
  <c r="J548" i="62"/>
  <c r="M548" i="62"/>
  <c r="N548" i="62"/>
  <c r="O548" i="62" s="1"/>
  <c r="N538" i="62"/>
  <c r="M538" i="62"/>
  <c r="J538" i="62"/>
  <c r="I538" i="62"/>
  <c r="H538" i="62"/>
  <c r="G538" i="62"/>
  <c r="B538" i="62"/>
  <c r="P532" i="62"/>
  <c r="B537" i="62"/>
  <c r="G537" i="62"/>
  <c r="H537" i="62"/>
  <c r="I537" i="62"/>
  <c r="J537" i="62"/>
  <c r="M537" i="62"/>
  <c r="N537" i="62"/>
  <c r="N536" i="62"/>
  <c r="M536" i="62"/>
  <c r="J536" i="62"/>
  <c r="I536" i="62"/>
  <c r="H536" i="62"/>
  <c r="G536" i="62"/>
  <c r="B536" i="62"/>
  <c r="B533" i="62"/>
  <c r="B534" i="62"/>
  <c r="B535" i="62"/>
  <c r="G533" i="62"/>
  <c r="H533" i="62"/>
  <c r="I533" i="62"/>
  <c r="J533" i="62"/>
  <c r="M533" i="62"/>
  <c r="M532" i="62" s="1"/>
  <c r="N533" i="62"/>
  <c r="G534" i="62"/>
  <c r="H534" i="62"/>
  <c r="I534" i="62"/>
  <c r="J534" i="62"/>
  <c r="M534" i="62"/>
  <c r="O534" i="62" s="1"/>
  <c r="N534" i="62"/>
  <c r="G535" i="62"/>
  <c r="H535" i="62"/>
  <c r="I535" i="62"/>
  <c r="J535" i="62"/>
  <c r="M535" i="62"/>
  <c r="N535" i="62"/>
  <c r="J532" i="62"/>
  <c r="I532" i="62"/>
  <c r="H532" i="62"/>
  <c r="G532" i="62"/>
  <c r="B532" i="62"/>
  <c r="P521" i="62"/>
  <c r="B522" i="62"/>
  <c r="B523" i="62"/>
  <c r="B524" i="62"/>
  <c r="B525" i="62"/>
  <c r="B526" i="62"/>
  <c r="B527" i="62"/>
  <c r="B528" i="62"/>
  <c r="B529" i="62"/>
  <c r="B530" i="62"/>
  <c r="B531" i="62"/>
  <c r="G531" i="62"/>
  <c r="H531" i="62"/>
  <c r="I531" i="62"/>
  <c r="J531" i="62"/>
  <c r="K531" i="62"/>
  <c r="L531" i="62"/>
  <c r="M531" i="62"/>
  <c r="O531" i="62" s="1"/>
  <c r="N531" i="62"/>
  <c r="G529" i="62"/>
  <c r="H529" i="62"/>
  <c r="I529" i="62"/>
  <c r="J529" i="62"/>
  <c r="K529" i="62"/>
  <c r="L529" i="62"/>
  <c r="M529" i="62"/>
  <c r="O529" i="62" s="1"/>
  <c r="N529" i="62"/>
  <c r="G530" i="62"/>
  <c r="H530" i="62"/>
  <c r="I530" i="62"/>
  <c r="J530" i="62"/>
  <c r="K530" i="62"/>
  <c r="L530" i="62"/>
  <c r="M530" i="62"/>
  <c r="N530" i="62"/>
  <c r="G522" i="62"/>
  <c r="H522" i="62"/>
  <c r="I522" i="62"/>
  <c r="J522" i="62"/>
  <c r="K522" i="62"/>
  <c r="L522" i="62"/>
  <c r="M522" i="62"/>
  <c r="O522" i="62" s="1"/>
  <c r="N522" i="62"/>
  <c r="G523" i="62"/>
  <c r="H523" i="62"/>
  <c r="I523" i="62"/>
  <c r="J523" i="62"/>
  <c r="K523" i="62"/>
  <c r="L523" i="62"/>
  <c r="M523" i="62"/>
  <c r="N523" i="62"/>
  <c r="G524" i="62"/>
  <c r="H524" i="62"/>
  <c r="I524" i="62"/>
  <c r="J524" i="62"/>
  <c r="K524" i="62"/>
  <c r="L524" i="62"/>
  <c r="M524" i="62"/>
  <c r="O524" i="62" s="1"/>
  <c r="N524" i="62"/>
  <c r="G525" i="62"/>
  <c r="H525" i="62"/>
  <c r="I525" i="62"/>
  <c r="J525" i="62"/>
  <c r="K525" i="62"/>
  <c r="L525" i="62"/>
  <c r="M525" i="62"/>
  <c r="O525" i="62" s="1"/>
  <c r="N525" i="62"/>
  <c r="G526" i="62"/>
  <c r="H526" i="62"/>
  <c r="I526" i="62"/>
  <c r="J526" i="62"/>
  <c r="K526" i="62"/>
  <c r="L526" i="62"/>
  <c r="M526" i="62"/>
  <c r="O526" i="62" s="1"/>
  <c r="N526" i="62"/>
  <c r="G527" i="62"/>
  <c r="H527" i="62"/>
  <c r="I527" i="62"/>
  <c r="J527" i="62"/>
  <c r="K527" i="62"/>
  <c r="L527" i="62"/>
  <c r="M527" i="62"/>
  <c r="O527" i="62" s="1"/>
  <c r="N527" i="62"/>
  <c r="G528" i="62"/>
  <c r="H528" i="62"/>
  <c r="I528" i="62"/>
  <c r="J528" i="62"/>
  <c r="K528" i="62"/>
  <c r="L528" i="62"/>
  <c r="M528" i="62"/>
  <c r="O528" i="62" s="1"/>
  <c r="N528" i="62"/>
  <c r="N521" i="62"/>
  <c r="O521" i="62" s="1"/>
  <c r="M521" i="62"/>
  <c r="J521" i="62"/>
  <c r="I521" i="62"/>
  <c r="H521" i="62"/>
  <c r="G521" i="62"/>
  <c r="B521" i="62"/>
  <c r="P517" i="62"/>
  <c r="P495" i="62"/>
  <c r="B497" i="62"/>
  <c r="B498" i="62"/>
  <c r="B499" i="62"/>
  <c r="B500" i="62"/>
  <c r="B501" i="62"/>
  <c r="B502" i="62"/>
  <c r="B503" i="62"/>
  <c r="B504" i="62"/>
  <c r="B505" i="62"/>
  <c r="B506" i="62"/>
  <c r="B507" i="62"/>
  <c r="B508" i="62"/>
  <c r="B509" i="62"/>
  <c r="B510" i="62"/>
  <c r="B511" i="62"/>
  <c r="B512" i="62"/>
  <c r="B513" i="62"/>
  <c r="B514" i="62"/>
  <c r="B515" i="62"/>
  <c r="B516" i="62"/>
  <c r="B517" i="62"/>
  <c r="B518" i="62"/>
  <c r="B519" i="62"/>
  <c r="B520" i="62"/>
  <c r="G517" i="62"/>
  <c r="H517" i="62"/>
  <c r="I517" i="62"/>
  <c r="J517" i="62"/>
  <c r="K517" i="62"/>
  <c r="L517" i="62"/>
  <c r="M517" i="62"/>
  <c r="N517" i="62"/>
  <c r="G518" i="62"/>
  <c r="H518" i="62"/>
  <c r="I518" i="62"/>
  <c r="J518" i="62"/>
  <c r="K518" i="62"/>
  <c r="L518" i="62"/>
  <c r="M518" i="62"/>
  <c r="N518" i="62"/>
  <c r="G519" i="62"/>
  <c r="H519" i="62"/>
  <c r="I519" i="62"/>
  <c r="J519" i="62"/>
  <c r="K519" i="62"/>
  <c r="L519" i="62"/>
  <c r="M519" i="62"/>
  <c r="N519" i="62"/>
  <c r="G520" i="62"/>
  <c r="H520" i="62"/>
  <c r="I520" i="62"/>
  <c r="J520" i="62"/>
  <c r="K520" i="62"/>
  <c r="L520" i="62"/>
  <c r="M520" i="62"/>
  <c r="N520" i="62"/>
  <c r="O520" i="62" s="1"/>
  <c r="K521" i="62"/>
  <c r="L521" i="62"/>
  <c r="G512" i="62"/>
  <c r="H512" i="62"/>
  <c r="I512" i="62"/>
  <c r="J512" i="62"/>
  <c r="K512" i="62"/>
  <c r="L512" i="62"/>
  <c r="M512" i="62"/>
  <c r="N512" i="62"/>
  <c r="G513" i="62"/>
  <c r="H513" i="62"/>
  <c r="I513" i="62"/>
  <c r="J513" i="62"/>
  <c r="K513" i="62"/>
  <c r="L513" i="62"/>
  <c r="M513" i="62"/>
  <c r="N513" i="62"/>
  <c r="G514" i="62"/>
  <c r="H514" i="62"/>
  <c r="I514" i="62"/>
  <c r="J514" i="62"/>
  <c r="K514" i="62"/>
  <c r="L514" i="62"/>
  <c r="M514" i="62"/>
  <c r="N514" i="62"/>
  <c r="G515" i="62"/>
  <c r="H515" i="62"/>
  <c r="I515" i="62"/>
  <c r="J515" i="62"/>
  <c r="K515" i="62"/>
  <c r="L515" i="62"/>
  <c r="M515" i="62"/>
  <c r="N515" i="62"/>
  <c r="G516" i="62"/>
  <c r="H516" i="62"/>
  <c r="I516" i="62"/>
  <c r="J516" i="62"/>
  <c r="K516" i="62"/>
  <c r="L516" i="62"/>
  <c r="M516" i="62"/>
  <c r="N516" i="62"/>
  <c r="G497" i="62"/>
  <c r="H497" i="62"/>
  <c r="I497" i="62"/>
  <c r="J497" i="62"/>
  <c r="K497" i="62"/>
  <c r="L497" i="62"/>
  <c r="M497" i="62"/>
  <c r="N497" i="62"/>
  <c r="O497" i="62" s="1"/>
  <c r="G498" i="62"/>
  <c r="H498" i="62"/>
  <c r="I498" i="62"/>
  <c r="J498" i="62"/>
  <c r="K498" i="62"/>
  <c r="L498" i="62"/>
  <c r="M498" i="62"/>
  <c r="N498" i="62"/>
  <c r="G499" i="62"/>
  <c r="H499" i="62"/>
  <c r="I499" i="62"/>
  <c r="J499" i="62"/>
  <c r="K499" i="62"/>
  <c r="L499" i="62"/>
  <c r="M499" i="62"/>
  <c r="N499" i="62"/>
  <c r="O499" i="62" s="1"/>
  <c r="G500" i="62"/>
  <c r="H500" i="62"/>
  <c r="I500" i="62"/>
  <c r="J500" i="62"/>
  <c r="K500" i="62"/>
  <c r="L500" i="62"/>
  <c r="M500" i="62"/>
  <c r="N500" i="62"/>
  <c r="G501" i="62"/>
  <c r="H501" i="62"/>
  <c r="I501" i="62"/>
  <c r="J501" i="62"/>
  <c r="K501" i="62"/>
  <c r="L501" i="62"/>
  <c r="M501" i="62"/>
  <c r="N501" i="62"/>
  <c r="O501" i="62" s="1"/>
  <c r="G502" i="62"/>
  <c r="H502" i="62"/>
  <c r="I502" i="62"/>
  <c r="J502" i="62"/>
  <c r="K502" i="62"/>
  <c r="L502" i="62"/>
  <c r="M502" i="62"/>
  <c r="N502" i="62"/>
  <c r="G503" i="62"/>
  <c r="H503" i="62"/>
  <c r="I503" i="62"/>
  <c r="J503" i="62"/>
  <c r="K503" i="62"/>
  <c r="L503" i="62"/>
  <c r="M503" i="62"/>
  <c r="N503" i="62"/>
  <c r="G504" i="62"/>
  <c r="H504" i="62"/>
  <c r="I504" i="62"/>
  <c r="J504" i="62"/>
  <c r="K504" i="62"/>
  <c r="L504" i="62"/>
  <c r="M504" i="62"/>
  <c r="N504" i="62"/>
  <c r="G505" i="62"/>
  <c r="H505" i="62"/>
  <c r="I505" i="62"/>
  <c r="J505" i="62"/>
  <c r="K505" i="62"/>
  <c r="L505" i="62"/>
  <c r="M505" i="62"/>
  <c r="N505" i="62"/>
  <c r="O505" i="62" s="1"/>
  <c r="G506" i="62"/>
  <c r="H506" i="62"/>
  <c r="I506" i="62"/>
  <c r="J506" i="62"/>
  <c r="K506" i="62"/>
  <c r="L506" i="62"/>
  <c r="M506" i="62"/>
  <c r="N506" i="62"/>
  <c r="G507" i="62"/>
  <c r="H507" i="62"/>
  <c r="I507" i="62"/>
  <c r="J507" i="62"/>
  <c r="K507" i="62"/>
  <c r="L507" i="62"/>
  <c r="M507" i="62"/>
  <c r="N507" i="62"/>
  <c r="G508" i="62"/>
  <c r="H508" i="62"/>
  <c r="I508" i="62"/>
  <c r="J508" i="62"/>
  <c r="K508" i="62"/>
  <c r="L508" i="62"/>
  <c r="M508" i="62"/>
  <c r="N508" i="62"/>
  <c r="G509" i="62"/>
  <c r="H509" i="62"/>
  <c r="I509" i="62"/>
  <c r="J509" i="62"/>
  <c r="K509" i="62"/>
  <c r="L509" i="62"/>
  <c r="M509" i="62"/>
  <c r="N509" i="62"/>
  <c r="O509" i="62" s="1"/>
  <c r="G510" i="62"/>
  <c r="H510" i="62"/>
  <c r="I510" i="62"/>
  <c r="J510" i="62"/>
  <c r="K510" i="62"/>
  <c r="L510" i="62"/>
  <c r="M510" i="62"/>
  <c r="N510" i="62"/>
  <c r="G511" i="62"/>
  <c r="H511" i="62"/>
  <c r="I511" i="62"/>
  <c r="J511" i="62"/>
  <c r="K511" i="62"/>
  <c r="L511" i="62"/>
  <c r="M511" i="62"/>
  <c r="N511" i="62"/>
  <c r="O511" i="62" s="1"/>
  <c r="N496" i="62"/>
  <c r="N495" i="62" s="1"/>
  <c r="M496" i="62"/>
  <c r="M495" i="62" s="1"/>
  <c r="J496" i="62"/>
  <c r="K496" i="62"/>
  <c r="L496" i="62"/>
  <c r="I496" i="62"/>
  <c r="H496" i="62"/>
  <c r="G496" i="62"/>
  <c r="B496" i="62"/>
  <c r="P437" i="62"/>
  <c r="O503" i="62"/>
  <c r="O515" i="62"/>
  <c r="O523" i="62"/>
  <c r="O530" i="62"/>
  <c r="O535" i="62"/>
  <c r="O541" i="62"/>
  <c r="O545" i="62"/>
  <c r="O550" i="62"/>
  <c r="O554" i="62"/>
  <c r="O558" i="62"/>
  <c r="O563" i="62"/>
  <c r="O571" i="62"/>
  <c r="O579" i="62"/>
  <c r="O585" i="62"/>
  <c r="O589" i="62"/>
  <c r="O593" i="62"/>
  <c r="O596" i="62"/>
  <c r="O598" i="62"/>
  <c r="O600" i="62"/>
  <c r="O602" i="62"/>
  <c r="O604" i="62"/>
  <c r="O606" i="62"/>
  <c r="O608" i="62"/>
  <c r="O610" i="62"/>
  <c r="O612" i="62"/>
  <c r="B466" i="62"/>
  <c r="B467" i="62"/>
  <c r="B468" i="62"/>
  <c r="B469" i="62"/>
  <c r="B470" i="62"/>
  <c r="B471" i="62"/>
  <c r="B472" i="62"/>
  <c r="B473" i="62"/>
  <c r="B474" i="62"/>
  <c r="B475" i="62"/>
  <c r="B476" i="62"/>
  <c r="B477" i="62"/>
  <c r="B478" i="62"/>
  <c r="B479" i="62"/>
  <c r="B480" i="62"/>
  <c r="B481" i="62"/>
  <c r="B482" i="62"/>
  <c r="B483" i="62"/>
  <c r="B484" i="62"/>
  <c r="B485" i="62"/>
  <c r="B486" i="62"/>
  <c r="B487" i="62"/>
  <c r="B488" i="62"/>
  <c r="B489" i="62"/>
  <c r="B490" i="62"/>
  <c r="B491" i="62"/>
  <c r="B492" i="62"/>
  <c r="B493" i="62"/>
  <c r="B494" i="62"/>
  <c r="G466" i="62"/>
  <c r="H466" i="62"/>
  <c r="I466" i="62"/>
  <c r="J466" i="62"/>
  <c r="M466" i="62"/>
  <c r="N466" i="62"/>
  <c r="G467" i="62"/>
  <c r="H467" i="62"/>
  <c r="I467" i="62"/>
  <c r="J467" i="62"/>
  <c r="M467" i="62"/>
  <c r="N467" i="62"/>
  <c r="G468" i="62"/>
  <c r="H468" i="62"/>
  <c r="I468" i="62"/>
  <c r="J468" i="62"/>
  <c r="M468" i="62"/>
  <c r="N468" i="62"/>
  <c r="G469" i="62"/>
  <c r="H469" i="62"/>
  <c r="I469" i="62"/>
  <c r="J469" i="62"/>
  <c r="M469" i="62"/>
  <c r="N469" i="62"/>
  <c r="G470" i="62"/>
  <c r="H470" i="62"/>
  <c r="I470" i="62"/>
  <c r="J470" i="62"/>
  <c r="M470" i="62"/>
  <c r="N470" i="62"/>
  <c r="G471" i="62"/>
  <c r="H471" i="62"/>
  <c r="I471" i="62"/>
  <c r="J471" i="62"/>
  <c r="M471" i="62"/>
  <c r="N471" i="62"/>
  <c r="G472" i="62"/>
  <c r="H472" i="62"/>
  <c r="I472" i="62"/>
  <c r="J472" i="62"/>
  <c r="M472" i="62"/>
  <c r="N472" i="62"/>
  <c r="G473" i="62"/>
  <c r="H473" i="62"/>
  <c r="I473" i="62"/>
  <c r="J473" i="62"/>
  <c r="M473" i="62"/>
  <c r="N473" i="62"/>
  <c r="G474" i="62"/>
  <c r="H474" i="62"/>
  <c r="I474" i="62"/>
  <c r="J474" i="62"/>
  <c r="M474" i="62"/>
  <c r="N474" i="62"/>
  <c r="G475" i="62"/>
  <c r="H475" i="62"/>
  <c r="I475" i="62"/>
  <c r="J475" i="62"/>
  <c r="M475" i="62"/>
  <c r="N475" i="62"/>
  <c r="G476" i="62"/>
  <c r="H476" i="62"/>
  <c r="I476" i="62"/>
  <c r="J476" i="62"/>
  <c r="M476" i="62"/>
  <c r="N476" i="62"/>
  <c r="G477" i="62"/>
  <c r="H477" i="62"/>
  <c r="I477" i="62"/>
  <c r="J477" i="62"/>
  <c r="M477" i="62"/>
  <c r="N477" i="62"/>
  <c r="G478" i="62"/>
  <c r="H478" i="62"/>
  <c r="I478" i="62"/>
  <c r="J478" i="62"/>
  <c r="M478" i="62"/>
  <c r="N478" i="62"/>
  <c r="G479" i="62"/>
  <c r="H479" i="62"/>
  <c r="I479" i="62"/>
  <c r="J479" i="62"/>
  <c r="M479" i="62"/>
  <c r="N479" i="62"/>
  <c r="G480" i="62"/>
  <c r="H480" i="62"/>
  <c r="I480" i="62"/>
  <c r="J480" i="62"/>
  <c r="M480" i="62"/>
  <c r="N480" i="62"/>
  <c r="G481" i="62"/>
  <c r="H481" i="62"/>
  <c r="I481" i="62"/>
  <c r="J481" i="62"/>
  <c r="M481" i="62"/>
  <c r="N481" i="62"/>
  <c r="G482" i="62"/>
  <c r="H482" i="62"/>
  <c r="I482" i="62"/>
  <c r="J482" i="62"/>
  <c r="M482" i="62"/>
  <c r="N482" i="62"/>
  <c r="G483" i="62"/>
  <c r="H483" i="62"/>
  <c r="I483" i="62"/>
  <c r="J483" i="62"/>
  <c r="M483" i="62"/>
  <c r="N483" i="62"/>
  <c r="G484" i="62"/>
  <c r="H484" i="62"/>
  <c r="I484" i="62"/>
  <c r="J484" i="62"/>
  <c r="M484" i="62"/>
  <c r="N484" i="62"/>
  <c r="G485" i="62"/>
  <c r="H485" i="62"/>
  <c r="I485" i="62"/>
  <c r="J485" i="62"/>
  <c r="M485" i="62"/>
  <c r="N485" i="62"/>
  <c r="G486" i="62"/>
  <c r="H486" i="62"/>
  <c r="I486" i="62"/>
  <c r="J486" i="62"/>
  <c r="M486" i="62"/>
  <c r="N486" i="62"/>
  <c r="G487" i="62"/>
  <c r="H487" i="62"/>
  <c r="I487" i="62"/>
  <c r="J487" i="62"/>
  <c r="M487" i="62"/>
  <c r="O487" i="62" s="1"/>
  <c r="N487" i="62"/>
  <c r="G488" i="62"/>
  <c r="H488" i="62"/>
  <c r="I488" i="62"/>
  <c r="J488" i="62"/>
  <c r="M488" i="62"/>
  <c r="N488" i="62"/>
  <c r="G489" i="62"/>
  <c r="H489" i="62"/>
  <c r="I489" i="62"/>
  <c r="J489" i="62"/>
  <c r="M489" i="62"/>
  <c r="O489" i="62" s="1"/>
  <c r="N489" i="62"/>
  <c r="G490" i="62"/>
  <c r="H490" i="62"/>
  <c r="I490" i="62"/>
  <c r="J490" i="62"/>
  <c r="M490" i="62"/>
  <c r="N490" i="62"/>
  <c r="G491" i="62"/>
  <c r="H491" i="62"/>
  <c r="I491" i="62"/>
  <c r="J491" i="62"/>
  <c r="M491" i="62"/>
  <c r="O491" i="62" s="1"/>
  <c r="N491" i="62"/>
  <c r="G492" i="62"/>
  <c r="H492" i="62"/>
  <c r="I492" i="62"/>
  <c r="J492" i="62"/>
  <c r="M492" i="62"/>
  <c r="N492" i="62"/>
  <c r="G493" i="62"/>
  <c r="H493" i="62"/>
  <c r="I493" i="62"/>
  <c r="J493" i="62"/>
  <c r="M493" i="62"/>
  <c r="O493" i="62" s="1"/>
  <c r="N493" i="62"/>
  <c r="G494" i="62"/>
  <c r="H494" i="62"/>
  <c r="I494" i="62"/>
  <c r="J494" i="62"/>
  <c r="M494" i="62"/>
  <c r="N494" i="62"/>
  <c r="N465" i="62"/>
  <c r="O465" i="62" s="1"/>
  <c r="M465" i="62"/>
  <c r="J465" i="62"/>
  <c r="I465" i="62"/>
  <c r="H465" i="62"/>
  <c r="G465" i="62"/>
  <c r="B465" i="62"/>
  <c r="B454" i="62"/>
  <c r="B455" i="62"/>
  <c r="B456" i="62"/>
  <c r="B457" i="62"/>
  <c r="B458" i="62"/>
  <c r="B459" i="62"/>
  <c r="B460" i="62"/>
  <c r="B461" i="62"/>
  <c r="B462" i="62"/>
  <c r="B463" i="62"/>
  <c r="B464" i="62"/>
  <c r="G460" i="62"/>
  <c r="H460" i="62"/>
  <c r="I460" i="62"/>
  <c r="J460" i="62"/>
  <c r="M460" i="62"/>
  <c r="N460" i="62"/>
  <c r="G461" i="62"/>
  <c r="H461" i="62"/>
  <c r="I461" i="62"/>
  <c r="J461" i="62"/>
  <c r="M461" i="62"/>
  <c r="N461" i="62"/>
  <c r="G462" i="62"/>
  <c r="H462" i="62"/>
  <c r="I462" i="62"/>
  <c r="J462" i="62"/>
  <c r="M462" i="62"/>
  <c r="N462" i="62"/>
  <c r="G463" i="62"/>
  <c r="H463" i="62"/>
  <c r="I463" i="62"/>
  <c r="J463" i="62"/>
  <c r="M463" i="62"/>
  <c r="N463" i="62"/>
  <c r="G464" i="62"/>
  <c r="H464" i="62"/>
  <c r="I464" i="62"/>
  <c r="J464" i="62"/>
  <c r="M464" i="62"/>
  <c r="N464" i="62"/>
  <c r="G453" i="62"/>
  <c r="H453" i="62"/>
  <c r="I453" i="62"/>
  <c r="J453" i="62"/>
  <c r="M453" i="62"/>
  <c r="N453" i="62"/>
  <c r="G454" i="62"/>
  <c r="H454" i="62"/>
  <c r="I454" i="62"/>
  <c r="J454" i="62"/>
  <c r="M454" i="62"/>
  <c r="N454" i="62"/>
  <c r="G455" i="62"/>
  <c r="H455" i="62"/>
  <c r="I455" i="62"/>
  <c r="J455" i="62"/>
  <c r="M455" i="62"/>
  <c r="N455" i="62"/>
  <c r="G456" i="62"/>
  <c r="H456" i="62"/>
  <c r="I456" i="62"/>
  <c r="J456" i="62"/>
  <c r="M456" i="62"/>
  <c r="N456" i="62"/>
  <c r="G457" i="62"/>
  <c r="H457" i="62"/>
  <c r="I457" i="62"/>
  <c r="J457" i="62"/>
  <c r="M457" i="62"/>
  <c r="N457" i="62"/>
  <c r="G458" i="62"/>
  <c r="H458" i="62"/>
  <c r="I458" i="62"/>
  <c r="J458" i="62"/>
  <c r="M458" i="62"/>
  <c r="N458" i="62"/>
  <c r="G459" i="62"/>
  <c r="H459" i="62"/>
  <c r="I459" i="62"/>
  <c r="J459" i="62"/>
  <c r="M459" i="62"/>
  <c r="N459" i="62"/>
  <c r="G439" i="62"/>
  <c r="H439" i="62"/>
  <c r="I439" i="62"/>
  <c r="J439" i="62"/>
  <c r="M439" i="62"/>
  <c r="N439" i="62"/>
  <c r="G440" i="62"/>
  <c r="H440" i="62"/>
  <c r="I440" i="62"/>
  <c r="J440" i="62"/>
  <c r="M440" i="62"/>
  <c r="N440" i="62"/>
  <c r="G441" i="62"/>
  <c r="H441" i="62"/>
  <c r="I441" i="62"/>
  <c r="J441" i="62"/>
  <c r="M441" i="62"/>
  <c r="N441" i="62"/>
  <c r="G442" i="62"/>
  <c r="H442" i="62"/>
  <c r="I442" i="62"/>
  <c r="J442" i="62"/>
  <c r="M442" i="62"/>
  <c r="O442" i="62" s="1"/>
  <c r="N442" i="62"/>
  <c r="G443" i="62"/>
  <c r="H443" i="62"/>
  <c r="I443" i="62"/>
  <c r="J443" i="62"/>
  <c r="M443" i="62"/>
  <c r="N443" i="62"/>
  <c r="G444" i="62"/>
  <c r="H444" i="62"/>
  <c r="I444" i="62"/>
  <c r="J444" i="62"/>
  <c r="M444" i="62"/>
  <c r="N444" i="62"/>
  <c r="G445" i="62"/>
  <c r="H445" i="62"/>
  <c r="I445" i="62"/>
  <c r="J445" i="62"/>
  <c r="M445" i="62"/>
  <c r="N445" i="62"/>
  <c r="G446" i="62"/>
  <c r="H446" i="62"/>
  <c r="I446" i="62"/>
  <c r="J446" i="62"/>
  <c r="M446" i="62"/>
  <c r="N446" i="62"/>
  <c r="G447" i="62"/>
  <c r="H447" i="62"/>
  <c r="I447" i="62"/>
  <c r="J447" i="62"/>
  <c r="M447" i="62"/>
  <c r="N447" i="62"/>
  <c r="G448" i="62"/>
  <c r="H448" i="62"/>
  <c r="I448" i="62"/>
  <c r="J448" i="62"/>
  <c r="M448" i="62"/>
  <c r="N448" i="62"/>
  <c r="G449" i="62"/>
  <c r="H449" i="62"/>
  <c r="I449" i="62"/>
  <c r="J449" i="62"/>
  <c r="M449" i="62"/>
  <c r="N449" i="62"/>
  <c r="G450" i="62"/>
  <c r="H450" i="62"/>
  <c r="I450" i="62"/>
  <c r="J450" i="62"/>
  <c r="M450" i="62"/>
  <c r="N450" i="62"/>
  <c r="G451" i="62"/>
  <c r="H451" i="62"/>
  <c r="I451" i="62"/>
  <c r="J451" i="62"/>
  <c r="M451" i="62"/>
  <c r="N451" i="62"/>
  <c r="G452" i="62"/>
  <c r="H452" i="62"/>
  <c r="I452" i="62"/>
  <c r="J452" i="62"/>
  <c r="M452" i="62"/>
  <c r="N452" i="62"/>
  <c r="B439" i="62"/>
  <c r="B440" i="62"/>
  <c r="B441" i="62"/>
  <c r="B442" i="62"/>
  <c r="B443" i="62"/>
  <c r="B444" i="62"/>
  <c r="B445" i="62"/>
  <c r="B446" i="62"/>
  <c r="B447" i="62"/>
  <c r="B448" i="62"/>
  <c r="B449" i="62"/>
  <c r="B450" i="62"/>
  <c r="B451" i="62"/>
  <c r="B452" i="62"/>
  <c r="B453" i="62"/>
  <c r="N438" i="62"/>
  <c r="M438" i="62"/>
  <c r="J438" i="62"/>
  <c r="I438" i="62"/>
  <c r="H438" i="62"/>
  <c r="G438" i="62"/>
  <c r="B438" i="62"/>
  <c r="P407" i="62"/>
  <c r="B408" i="62"/>
  <c r="B409" i="62"/>
  <c r="B410" i="62"/>
  <c r="B411" i="62"/>
  <c r="B412" i="62"/>
  <c r="B413" i="62"/>
  <c r="B414" i="62"/>
  <c r="B415" i="62"/>
  <c r="B416" i="62"/>
  <c r="B417" i="62"/>
  <c r="B418" i="62"/>
  <c r="B419" i="62"/>
  <c r="B420" i="62"/>
  <c r="B421" i="62"/>
  <c r="B422" i="62"/>
  <c r="B423" i="62"/>
  <c r="B424" i="62"/>
  <c r="B425" i="62"/>
  <c r="B426" i="62"/>
  <c r="B427" i="62"/>
  <c r="B428" i="62"/>
  <c r="B429" i="62"/>
  <c r="B430" i="62"/>
  <c r="B431" i="62"/>
  <c r="B432" i="62"/>
  <c r="B433" i="62"/>
  <c r="B434" i="62"/>
  <c r="B435" i="62"/>
  <c r="B436" i="62"/>
  <c r="G408" i="62"/>
  <c r="H408" i="62"/>
  <c r="I408" i="62"/>
  <c r="J408" i="62"/>
  <c r="K408" i="62"/>
  <c r="L408" i="62"/>
  <c r="M408" i="62"/>
  <c r="N408" i="62"/>
  <c r="G409" i="62"/>
  <c r="H409" i="62"/>
  <c r="I409" i="62"/>
  <c r="J409" i="62"/>
  <c r="K409" i="62"/>
  <c r="L409" i="62"/>
  <c r="M409" i="62"/>
  <c r="N409" i="62"/>
  <c r="G410" i="62"/>
  <c r="H410" i="62"/>
  <c r="I410" i="62"/>
  <c r="J410" i="62"/>
  <c r="K410" i="62"/>
  <c r="L410" i="62"/>
  <c r="M410" i="62"/>
  <c r="N410" i="62"/>
  <c r="G411" i="62"/>
  <c r="H411" i="62"/>
  <c r="I411" i="62"/>
  <c r="J411" i="62"/>
  <c r="K411" i="62"/>
  <c r="L411" i="62"/>
  <c r="M411" i="62"/>
  <c r="N411" i="62"/>
  <c r="G412" i="62"/>
  <c r="H412" i="62"/>
  <c r="I412" i="62"/>
  <c r="J412" i="62"/>
  <c r="K412" i="62"/>
  <c r="L412" i="62"/>
  <c r="M412" i="62"/>
  <c r="N412" i="62"/>
  <c r="G413" i="62"/>
  <c r="H413" i="62"/>
  <c r="I413" i="62"/>
  <c r="J413" i="62"/>
  <c r="K413" i="62"/>
  <c r="L413" i="62"/>
  <c r="M413" i="62"/>
  <c r="N413" i="62"/>
  <c r="G414" i="62"/>
  <c r="H414" i="62"/>
  <c r="I414" i="62"/>
  <c r="J414" i="62"/>
  <c r="K414" i="62"/>
  <c r="L414" i="62"/>
  <c r="M414" i="62"/>
  <c r="N414" i="62"/>
  <c r="G415" i="62"/>
  <c r="H415" i="62"/>
  <c r="I415" i="62"/>
  <c r="J415" i="62"/>
  <c r="K415" i="62"/>
  <c r="L415" i="62"/>
  <c r="M415" i="62"/>
  <c r="N415" i="62"/>
  <c r="G416" i="62"/>
  <c r="H416" i="62"/>
  <c r="I416" i="62"/>
  <c r="J416" i="62"/>
  <c r="K416" i="62"/>
  <c r="L416" i="62"/>
  <c r="M416" i="62"/>
  <c r="N416" i="62"/>
  <c r="G417" i="62"/>
  <c r="H417" i="62"/>
  <c r="I417" i="62"/>
  <c r="J417" i="62"/>
  <c r="K417" i="62"/>
  <c r="L417" i="62"/>
  <c r="M417" i="62"/>
  <c r="N417" i="62"/>
  <c r="G418" i="62"/>
  <c r="H418" i="62"/>
  <c r="I418" i="62"/>
  <c r="J418" i="62"/>
  <c r="K418" i="62"/>
  <c r="L418" i="62"/>
  <c r="M418" i="62"/>
  <c r="N418" i="62"/>
  <c r="G419" i="62"/>
  <c r="H419" i="62"/>
  <c r="I419" i="62"/>
  <c r="J419" i="62"/>
  <c r="K419" i="62"/>
  <c r="L419" i="62"/>
  <c r="M419" i="62"/>
  <c r="N419" i="62"/>
  <c r="G420" i="62"/>
  <c r="H420" i="62"/>
  <c r="I420" i="62"/>
  <c r="J420" i="62"/>
  <c r="K420" i="62"/>
  <c r="L420" i="62"/>
  <c r="M420" i="62"/>
  <c r="N420" i="62"/>
  <c r="G421" i="62"/>
  <c r="H421" i="62"/>
  <c r="I421" i="62"/>
  <c r="J421" i="62"/>
  <c r="K421" i="62"/>
  <c r="L421" i="62"/>
  <c r="M421" i="62"/>
  <c r="N421" i="62"/>
  <c r="G422" i="62"/>
  <c r="H422" i="62"/>
  <c r="I422" i="62"/>
  <c r="J422" i="62"/>
  <c r="K422" i="62"/>
  <c r="L422" i="62"/>
  <c r="M422" i="62"/>
  <c r="N422" i="62"/>
  <c r="G423" i="62"/>
  <c r="H423" i="62"/>
  <c r="I423" i="62"/>
  <c r="J423" i="62"/>
  <c r="K423" i="62"/>
  <c r="L423" i="62"/>
  <c r="M423" i="62"/>
  <c r="N423" i="62"/>
  <c r="G424" i="62"/>
  <c r="H424" i="62"/>
  <c r="I424" i="62"/>
  <c r="J424" i="62"/>
  <c r="K424" i="62"/>
  <c r="L424" i="62"/>
  <c r="M424" i="62"/>
  <c r="N424" i="62"/>
  <c r="G425" i="62"/>
  <c r="H425" i="62"/>
  <c r="I425" i="62"/>
  <c r="J425" i="62"/>
  <c r="K425" i="62"/>
  <c r="L425" i="62"/>
  <c r="M425" i="62"/>
  <c r="N425" i="62"/>
  <c r="G426" i="62"/>
  <c r="H426" i="62"/>
  <c r="I426" i="62"/>
  <c r="J426" i="62"/>
  <c r="K426" i="62"/>
  <c r="L426" i="62"/>
  <c r="M426" i="62"/>
  <c r="N426" i="62"/>
  <c r="G427" i="62"/>
  <c r="H427" i="62"/>
  <c r="I427" i="62"/>
  <c r="J427" i="62"/>
  <c r="K427" i="62"/>
  <c r="L427" i="62"/>
  <c r="M427" i="62"/>
  <c r="N427" i="62"/>
  <c r="G428" i="62"/>
  <c r="H428" i="62"/>
  <c r="I428" i="62"/>
  <c r="J428" i="62"/>
  <c r="K428" i="62"/>
  <c r="L428" i="62"/>
  <c r="M428" i="62"/>
  <c r="N428" i="62"/>
  <c r="G429" i="62"/>
  <c r="H429" i="62"/>
  <c r="I429" i="62"/>
  <c r="J429" i="62"/>
  <c r="K429" i="62"/>
  <c r="L429" i="62"/>
  <c r="M429" i="62"/>
  <c r="N429" i="62"/>
  <c r="G430" i="62"/>
  <c r="H430" i="62"/>
  <c r="I430" i="62"/>
  <c r="J430" i="62"/>
  <c r="K430" i="62"/>
  <c r="L430" i="62"/>
  <c r="M430" i="62"/>
  <c r="N430" i="62"/>
  <c r="G431" i="62"/>
  <c r="H431" i="62"/>
  <c r="I431" i="62"/>
  <c r="J431" i="62"/>
  <c r="K431" i="62"/>
  <c r="L431" i="62"/>
  <c r="M431" i="62"/>
  <c r="N431" i="62"/>
  <c r="G432" i="62"/>
  <c r="H432" i="62"/>
  <c r="I432" i="62"/>
  <c r="J432" i="62"/>
  <c r="K432" i="62"/>
  <c r="L432" i="62"/>
  <c r="M432" i="62"/>
  <c r="N432" i="62"/>
  <c r="G433" i="62"/>
  <c r="H433" i="62"/>
  <c r="I433" i="62"/>
  <c r="J433" i="62"/>
  <c r="K433" i="62"/>
  <c r="L433" i="62"/>
  <c r="M433" i="62"/>
  <c r="N433" i="62"/>
  <c r="G434" i="62"/>
  <c r="H434" i="62"/>
  <c r="I434" i="62"/>
  <c r="J434" i="62"/>
  <c r="K434" i="62"/>
  <c r="L434" i="62"/>
  <c r="M434" i="62"/>
  <c r="N434" i="62"/>
  <c r="G435" i="62"/>
  <c r="H435" i="62"/>
  <c r="I435" i="62"/>
  <c r="J435" i="62"/>
  <c r="K435" i="62"/>
  <c r="L435" i="62"/>
  <c r="M435" i="62"/>
  <c r="N435" i="62"/>
  <c r="G436" i="62"/>
  <c r="H436" i="62"/>
  <c r="I436" i="62"/>
  <c r="J436" i="62"/>
  <c r="K436" i="62"/>
  <c r="L436" i="62"/>
  <c r="M436" i="62"/>
  <c r="N436" i="62"/>
  <c r="K407" i="62"/>
  <c r="L407" i="62"/>
  <c r="H407" i="62"/>
  <c r="G407" i="62"/>
  <c r="B407" i="62"/>
  <c r="G404" i="62"/>
  <c r="H404" i="62"/>
  <c r="I404" i="62"/>
  <c r="J404" i="62"/>
  <c r="M404" i="62"/>
  <c r="N404" i="62"/>
  <c r="G405" i="62"/>
  <c r="H405" i="62"/>
  <c r="I405" i="62"/>
  <c r="J405" i="62"/>
  <c r="M405" i="62"/>
  <c r="N405" i="62"/>
  <c r="G406" i="62"/>
  <c r="H406" i="62"/>
  <c r="I406" i="62"/>
  <c r="J406" i="62"/>
  <c r="M406" i="62"/>
  <c r="N406" i="62"/>
  <c r="B404" i="62"/>
  <c r="B405" i="62"/>
  <c r="B406" i="62"/>
  <c r="N403" i="62"/>
  <c r="M403" i="62"/>
  <c r="J403" i="62"/>
  <c r="I403" i="62"/>
  <c r="H403" i="62"/>
  <c r="G403" i="62"/>
  <c r="B403" i="62"/>
  <c r="U420" i="60"/>
  <c r="M398" i="62"/>
  <c r="N398" i="62"/>
  <c r="M399" i="62"/>
  <c r="N399" i="62"/>
  <c r="M400" i="62"/>
  <c r="N400" i="62"/>
  <c r="M401" i="62"/>
  <c r="N401" i="62"/>
  <c r="N402" i="62"/>
  <c r="M402" i="62"/>
  <c r="B399" i="62"/>
  <c r="B400" i="62"/>
  <c r="B401" i="62"/>
  <c r="B402" i="62"/>
  <c r="G399" i="62"/>
  <c r="H399" i="62"/>
  <c r="I399" i="62"/>
  <c r="J399" i="62"/>
  <c r="G400" i="62"/>
  <c r="H400" i="62"/>
  <c r="I400" i="62"/>
  <c r="J400" i="62"/>
  <c r="G401" i="62"/>
  <c r="H401" i="62"/>
  <c r="I401" i="62"/>
  <c r="J401" i="62"/>
  <c r="G402" i="62"/>
  <c r="H402" i="62"/>
  <c r="I402" i="62"/>
  <c r="J402" i="62"/>
  <c r="O413" i="62"/>
  <c r="J398" i="62"/>
  <c r="I398" i="62"/>
  <c r="H398" i="62"/>
  <c r="G398" i="62"/>
  <c r="B398" i="62"/>
  <c r="P371" i="62"/>
  <c r="B379" i="62"/>
  <c r="B380" i="62"/>
  <c r="B381" i="62"/>
  <c r="B382" i="62"/>
  <c r="B383" i="62"/>
  <c r="B384" i="62"/>
  <c r="B385" i="62"/>
  <c r="B386" i="62"/>
  <c r="B387" i="62"/>
  <c r="B388" i="62"/>
  <c r="B389" i="62"/>
  <c r="B390" i="62"/>
  <c r="B391" i="62"/>
  <c r="B392" i="62"/>
  <c r="B393" i="62"/>
  <c r="B394" i="62"/>
  <c r="B395" i="62"/>
  <c r="B396" i="62"/>
  <c r="B397" i="62"/>
  <c r="G379" i="62"/>
  <c r="H379" i="62"/>
  <c r="I379" i="62"/>
  <c r="J379" i="62"/>
  <c r="M379" i="62"/>
  <c r="N379" i="62"/>
  <c r="G380" i="62"/>
  <c r="H380" i="62"/>
  <c r="I380" i="62"/>
  <c r="J380" i="62"/>
  <c r="M380" i="62"/>
  <c r="N380" i="62"/>
  <c r="G381" i="62"/>
  <c r="H381" i="62"/>
  <c r="I381" i="62"/>
  <c r="J381" i="62"/>
  <c r="M381" i="62"/>
  <c r="N381" i="62"/>
  <c r="G382" i="62"/>
  <c r="H382" i="62"/>
  <c r="I382" i="62"/>
  <c r="J382" i="62"/>
  <c r="M382" i="62"/>
  <c r="N382" i="62"/>
  <c r="G383" i="62"/>
  <c r="H383" i="62"/>
  <c r="I383" i="62"/>
  <c r="J383" i="62"/>
  <c r="M383" i="62"/>
  <c r="N383" i="62"/>
  <c r="G384" i="62"/>
  <c r="H384" i="62"/>
  <c r="I384" i="62"/>
  <c r="J384" i="62"/>
  <c r="M384" i="62"/>
  <c r="N384" i="62"/>
  <c r="G385" i="62"/>
  <c r="H385" i="62"/>
  <c r="I385" i="62"/>
  <c r="J385" i="62"/>
  <c r="M385" i="62"/>
  <c r="N385" i="62"/>
  <c r="G386" i="62"/>
  <c r="H386" i="62"/>
  <c r="I386" i="62"/>
  <c r="J386" i="62"/>
  <c r="M386" i="62"/>
  <c r="N386" i="62"/>
  <c r="G387" i="62"/>
  <c r="H387" i="62"/>
  <c r="I387" i="62"/>
  <c r="J387" i="62"/>
  <c r="M387" i="62"/>
  <c r="N387" i="62"/>
  <c r="G388" i="62"/>
  <c r="H388" i="62"/>
  <c r="I388" i="62"/>
  <c r="J388" i="62"/>
  <c r="M388" i="62"/>
  <c r="N388" i="62"/>
  <c r="G389" i="62"/>
  <c r="H389" i="62"/>
  <c r="I389" i="62"/>
  <c r="J389" i="62"/>
  <c r="M389" i="62"/>
  <c r="N389" i="62"/>
  <c r="G390" i="62"/>
  <c r="H390" i="62"/>
  <c r="I390" i="62"/>
  <c r="J390" i="62"/>
  <c r="M390" i="62"/>
  <c r="N390" i="62"/>
  <c r="G391" i="62"/>
  <c r="H391" i="62"/>
  <c r="I391" i="62"/>
  <c r="J391" i="62"/>
  <c r="M391" i="62"/>
  <c r="N391" i="62"/>
  <c r="G392" i="62"/>
  <c r="H392" i="62"/>
  <c r="I392" i="62"/>
  <c r="J392" i="62"/>
  <c r="M392" i="62"/>
  <c r="N392" i="62"/>
  <c r="G393" i="62"/>
  <c r="H393" i="62"/>
  <c r="I393" i="62"/>
  <c r="J393" i="62"/>
  <c r="M393" i="62"/>
  <c r="N393" i="62"/>
  <c r="G394" i="62"/>
  <c r="H394" i="62"/>
  <c r="I394" i="62"/>
  <c r="J394" i="62"/>
  <c r="M394" i="62"/>
  <c r="N394" i="62"/>
  <c r="G395" i="62"/>
  <c r="H395" i="62"/>
  <c r="I395" i="62"/>
  <c r="J395" i="62"/>
  <c r="M395" i="62"/>
  <c r="N395" i="62"/>
  <c r="G396" i="62"/>
  <c r="H396" i="62"/>
  <c r="I396" i="62"/>
  <c r="J396" i="62"/>
  <c r="M396" i="62"/>
  <c r="N396" i="62"/>
  <c r="G397" i="62"/>
  <c r="H397" i="62"/>
  <c r="I397" i="62"/>
  <c r="J397" i="62"/>
  <c r="M397" i="62"/>
  <c r="N397" i="62"/>
  <c r="G371" i="62"/>
  <c r="H371" i="62"/>
  <c r="G372" i="62"/>
  <c r="H372" i="62"/>
  <c r="I372" i="62"/>
  <c r="J372" i="62"/>
  <c r="M372" i="62"/>
  <c r="N372" i="62"/>
  <c r="G373" i="62"/>
  <c r="H373" i="62"/>
  <c r="I373" i="62"/>
  <c r="J373" i="62"/>
  <c r="M373" i="62"/>
  <c r="N373" i="62"/>
  <c r="G374" i="62"/>
  <c r="H374" i="62"/>
  <c r="I374" i="62"/>
  <c r="J374" i="62"/>
  <c r="M374" i="62"/>
  <c r="N374" i="62"/>
  <c r="G375" i="62"/>
  <c r="H375" i="62"/>
  <c r="I375" i="62"/>
  <c r="J375" i="62"/>
  <c r="M375" i="62"/>
  <c r="N375" i="62"/>
  <c r="G376" i="62"/>
  <c r="H376" i="62"/>
  <c r="I376" i="62"/>
  <c r="J376" i="62"/>
  <c r="M376" i="62"/>
  <c r="N376" i="62"/>
  <c r="G377" i="62"/>
  <c r="H377" i="62"/>
  <c r="I377" i="62"/>
  <c r="J377" i="62"/>
  <c r="G378" i="62"/>
  <c r="H378" i="62"/>
  <c r="I378" i="62"/>
  <c r="J378" i="62"/>
  <c r="M378" i="62"/>
  <c r="M377" i="62" s="1"/>
  <c r="N378" i="62"/>
  <c r="B371" i="62"/>
  <c r="B372" i="62"/>
  <c r="B373" i="62"/>
  <c r="B374" i="62"/>
  <c r="B375" i="62"/>
  <c r="B376" i="62"/>
  <c r="B377" i="62"/>
  <c r="B378" i="62"/>
  <c r="P362" i="62"/>
  <c r="B368" i="62"/>
  <c r="B369" i="62"/>
  <c r="B370" i="62"/>
  <c r="G368" i="62"/>
  <c r="H368" i="62"/>
  <c r="I368" i="62"/>
  <c r="J368" i="62"/>
  <c r="K368" i="62"/>
  <c r="L368" i="62"/>
  <c r="M368" i="62"/>
  <c r="N368" i="62"/>
  <c r="G369" i="62"/>
  <c r="H369" i="62"/>
  <c r="I369" i="62"/>
  <c r="J369" i="62"/>
  <c r="K369" i="62"/>
  <c r="L369" i="62"/>
  <c r="M369" i="62"/>
  <c r="N369" i="62"/>
  <c r="G370" i="62"/>
  <c r="H370" i="62"/>
  <c r="I370" i="62"/>
  <c r="J370" i="62"/>
  <c r="K370" i="62"/>
  <c r="L370" i="62"/>
  <c r="M370" i="62"/>
  <c r="N370" i="62"/>
  <c r="N367" i="62"/>
  <c r="M367" i="62"/>
  <c r="J367" i="62"/>
  <c r="K367" i="62"/>
  <c r="L367" i="62"/>
  <c r="I367" i="62"/>
  <c r="H367" i="62"/>
  <c r="G367" i="62"/>
  <c r="B367" i="62"/>
  <c r="B363" i="62"/>
  <c r="B364" i="62"/>
  <c r="B365" i="62"/>
  <c r="B366" i="62"/>
  <c r="G366" i="62"/>
  <c r="H366" i="62"/>
  <c r="I366" i="62"/>
  <c r="J366" i="62"/>
  <c r="K366" i="62"/>
  <c r="L366" i="62"/>
  <c r="M366" i="62"/>
  <c r="N366" i="62"/>
  <c r="G363" i="62"/>
  <c r="H363" i="62"/>
  <c r="I363" i="62"/>
  <c r="J363" i="62"/>
  <c r="K363" i="62"/>
  <c r="L363" i="62"/>
  <c r="M363" i="62"/>
  <c r="M362" i="62" s="1"/>
  <c r="N363" i="62"/>
  <c r="N362" i="62" s="1"/>
  <c r="G364" i="62"/>
  <c r="H364" i="62"/>
  <c r="I364" i="62"/>
  <c r="J364" i="62"/>
  <c r="K364" i="62"/>
  <c r="L364" i="62"/>
  <c r="M364" i="62"/>
  <c r="N364" i="62"/>
  <c r="G365" i="62"/>
  <c r="H365" i="62"/>
  <c r="I365" i="62"/>
  <c r="J365" i="62"/>
  <c r="K365" i="62"/>
  <c r="L365" i="62"/>
  <c r="M365" i="62"/>
  <c r="N365" i="62"/>
  <c r="K362" i="62"/>
  <c r="L362" i="62"/>
  <c r="H362" i="62"/>
  <c r="G362" i="62"/>
  <c r="B362" i="62"/>
  <c r="P356" i="62"/>
  <c r="H357" i="62"/>
  <c r="I357" i="62"/>
  <c r="J357" i="62"/>
  <c r="M357" i="62"/>
  <c r="N357" i="62"/>
  <c r="H358" i="62"/>
  <c r="I358" i="62"/>
  <c r="J358" i="62"/>
  <c r="M358" i="62"/>
  <c r="N358" i="62"/>
  <c r="H359" i="62"/>
  <c r="I359" i="62"/>
  <c r="J359" i="62"/>
  <c r="M359" i="62"/>
  <c r="N359" i="62"/>
  <c r="H360" i="62"/>
  <c r="I360" i="62"/>
  <c r="J360" i="62"/>
  <c r="M360" i="62"/>
  <c r="N360" i="62"/>
  <c r="H361" i="62"/>
  <c r="I361" i="62"/>
  <c r="J361" i="62"/>
  <c r="M361" i="62"/>
  <c r="N361" i="62"/>
  <c r="G357" i="62"/>
  <c r="G358" i="62"/>
  <c r="G359" i="62"/>
  <c r="G360" i="62"/>
  <c r="G361" i="62"/>
  <c r="B357" i="62"/>
  <c r="B358" i="62"/>
  <c r="B359" i="62"/>
  <c r="B360" i="62"/>
  <c r="B361" i="62"/>
  <c r="N356" i="62"/>
  <c r="M356" i="62"/>
  <c r="J356" i="62"/>
  <c r="I356" i="62"/>
  <c r="H356" i="62"/>
  <c r="G356" i="62"/>
  <c r="B356" i="62"/>
  <c r="P296" i="62"/>
  <c r="B332" i="62"/>
  <c r="B333" i="62"/>
  <c r="B334" i="62"/>
  <c r="B335" i="62"/>
  <c r="B336" i="62"/>
  <c r="B337" i="62"/>
  <c r="B338" i="62"/>
  <c r="B339" i="62"/>
  <c r="B340" i="62"/>
  <c r="B341" i="62"/>
  <c r="B342" i="62"/>
  <c r="B343" i="62"/>
  <c r="B344" i="62"/>
  <c r="B345" i="62"/>
  <c r="B346" i="62"/>
  <c r="B347" i="62"/>
  <c r="B348" i="62"/>
  <c r="B349" i="62"/>
  <c r="B350" i="62"/>
  <c r="B351" i="62"/>
  <c r="B352" i="62"/>
  <c r="B353" i="62"/>
  <c r="B354" i="62"/>
  <c r="B355" i="62"/>
  <c r="G354" i="62"/>
  <c r="H354" i="62"/>
  <c r="I354" i="62"/>
  <c r="J354" i="62"/>
  <c r="G355" i="62"/>
  <c r="H355" i="62"/>
  <c r="I355" i="62"/>
  <c r="J355" i="62"/>
  <c r="G341" i="62"/>
  <c r="H341" i="62"/>
  <c r="I341" i="62"/>
  <c r="J341" i="62"/>
  <c r="G342" i="62"/>
  <c r="H342" i="62"/>
  <c r="I342" i="62"/>
  <c r="J342" i="62"/>
  <c r="G343" i="62"/>
  <c r="H343" i="62"/>
  <c r="I343" i="62"/>
  <c r="J343" i="62"/>
  <c r="G344" i="62"/>
  <c r="H344" i="62"/>
  <c r="I344" i="62"/>
  <c r="J344" i="62"/>
  <c r="G345" i="62"/>
  <c r="H345" i="62"/>
  <c r="I345" i="62"/>
  <c r="J345" i="62"/>
  <c r="G346" i="62"/>
  <c r="H346" i="62"/>
  <c r="I346" i="62"/>
  <c r="J346" i="62"/>
  <c r="G347" i="62"/>
  <c r="H347" i="62"/>
  <c r="I347" i="62"/>
  <c r="J347" i="62"/>
  <c r="G348" i="62"/>
  <c r="H348" i="62"/>
  <c r="I348" i="62"/>
  <c r="J348" i="62"/>
  <c r="G349" i="62"/>
  <c r="H349" i="62"/>
  <c r="I349" i="62"/>
  <c r="J349" i="62"/>
  <c r="G350" i="62"/>
  <c r="H350" i="62"/>
  <c r="I350" i="62"/>
  <c r="J350" i="62"/>
  <c r="G351" i="62"/>
  <c r="H351" i="62"/>
  <c r="I351" i="62"/>
  <c r="J351" i="62"/>
  <c r="G352" i="62"/>
  <c r="H352" i="62"/>
  <c r="I352" i="62"/>
  <c r="J352" i="62"/>
  <c r="G353" i="62"/>
  <c r="H353" i="62"/>
  <c r="I353" i="62"/>
  <c r="J353" i="62"/>
  <c r="G332" i="62"/>
  <c r="H332" i="62"/>
  <c r="I332" i="62"/>
  <c r="J332" i="62"/>
  <c r="G333" i="62"/>
  <c r="H333" i="62"/>
  <c r="I333" i="62"/>
  <c r="J333" i="62"/>
  <c r="G334" i="62"/>
  <c r="H334" i="62"/>
  <c r="I334" i="62"/>
  <c r="J334" i="62"/>
  <c r="G335" i="62"/>
  <c r="H335" i="62"/>
  <c r="I335" i="62"/>
  <c r="J335" i="62"/>
  <c r="G336" i="62"/>
  <c r="H336" i="62"/>
  <c r="I336" i="62"/>
  <c r="J336" i="62"/>
  <c r="G337" i="62"/>
  <c r="H337" i="62"/>
  <c r="I337" i="62"/>
  <c r="J337" i="62"/>
  <c r="G338" i="62"/>
  <c r="H338" i="62"/>
  <c r="I338" i="62"/>
  <c r="J338" i="62"/>
  <c r="G339" i="62"/>
  <c r="H339" i="62"/>
  <c r="I339" i="62"/>
  <c r="J339" i="62"/>
  <c r="G340" i="62"/>
  <c r="H340" i="62"/>
  <c r="I340" i="62"/>
  <c r="J340" i="62"/>
  <c r="B321" i="62"/>
  <c r="B322" i="62"/>
  <c r="B323" i="62"/>
  <c r="B324" i="62"/>
  <c r="B325" i="62"/>
  <c r="B326" i="62"/>
  <c r="B327" i="62"/>
  <c r="B328" i="62"/>
  <c r="B329" i="62"/>
  <c r="B330" i="62"/>
  <c r="M297" i="62"/>
  <c r="N297" i="62"/>
  <c r="M298" i="62"/>
  <c r="N298" i="62"/>
  <c r="M299" i="62"/>
  <c r="O299" i="62" s="1"/>
  <c r="N299" i="62"/>
  <c r="M300" i="62"/>
  <c r="N300" i="62"/>
  <c r="M301" i="62"/>
  <c r="O301" i="62" s="1"/>
  <c r="N301" i="62"/>
  <c r="M302" i="62"/>
  <c r="N302" i="62"/>
  <c r="M303" i="62"/>
  <c r="O303" i="62" s="1"/>
  <c r="N303" i="62"/>
  <c r="M304" i="62"/>
  <c r="N304" i="62"/>
  <c r="M305" i="62"/>
  <c r="O305" i="62" s="1"/>
  <c r="N305" i="62"/>
  <c r="M306" i="62"/>
  <c r="N306" i="62"/>
  <c r="M307" i="62"/>
  <c r="O307" i="62" s="1"/>
  <c r="N307" i="62"/>
  <c r="M308" i="62"/>
  <c r="N308" i="62"/>
  <c r="M309" i="62"/>
  <c r="O309" i="62" s="1"/>
  <c r="N309" i="62"/>
  <c r="M310" i="62"/>
  <c r="N310" i="62"/>
  <c r="M311" i="62"/>
  <c r="O311" i="62" s="1"/>
  <c r="N311" i="62"/>
  <c r="M312" i="62"/>
  <c r="N312" i="62"/>
  <c r="M313" i="62"/>
  <c r="O313" i="62" s="1"/>
  <c r="N313" i="62"/>
  <c r="M314" i="62"/>
  <c r="N314" i="62"/>
  <c r="M315" i="62"/>
  <c r="O315" i="62" s="1"/>
  <c r="N315" i="62"/>
  <c r="M316" i="62"/>
  <c r="N316" i="62"/>
  <c r="M317" i="62"/>
  <c r="O317" i="62" s="1"/>
  <c r="N317" i="62"/>
  <c r="M318" i="62"/>
  <c r="N318" i="62"/>
  <c r="M319" i="62"/>
  <c r="O319" i="62" s="1"/>
  <c r="N319" i="62"/>
  <c r="M320" i="62"/>
  <c r="N320" i="62"/>
  <c r="M321" i="62"/>
  <c r="O321" i="62" s="1"/>
  <c r="N321" i="62"/>
  <c r="M322" i="62"/>
  <c r="N322" i="62"/>
  <c r="M323" i="62"/>
  <c r="O323" i="62" s="1"/>
  <c r="N323" i="62"/>
  <c r="M324" i="62"/>
  <c r="N324" i="62"/>
  <c r="M325" i="62"/>
  <c r="O325" i="62" s="1"/>
  <c r="N325" i="62"/>
  <c r="M326" i="62"/>
  <c r="N326" i="62"/>
  <c r="M327" i="62"/>
  <c r="N327" i="62"/>
  <c r="M328" i="62"/>
  <c r="N328" i="62"/>
  <c r="M329" i="62"/>
  <c r="O329" i="62" s="1"/>
  <c r="N329" i="62"/>
  <c r="M330" i="62"/>
  <c r="N330" i="62"/>
  <c r="M331" i="62"/>
  <c r="O331" i="62" s="1"/>
  <c r="N331" i="62"/>
  <c r="M332" i="62"/>
  <c r="O332" i="62" s="1"/>
  <c r="N332" i="62"/>
  <c r="M333" i="62"/>
  <c r="N333" i="62"/>
  <c r="M334" i="62"/>
  <c r="O334" i="62" s="1"/>
  <c r="N334" i="62"/>
  <c r="M335" i="62"/>
  <c r="N335" i="62"/>
  <c r="M336" i="62"/>
  <c r="O336" i="62" s="1"/>
  <c r="N336" i="62"/>
  <c r="M337" i="62"/>
  <c r="N337" i="62"/>
  <c r="M338" i="62"/>
  <c r="O338" i="62" s="1"/>
  <c r="N338" i="62"/>
  <c r="M339" i="62"/>
  <c r="N339" i="62"/>
  <c r="M340" i="62"/>
  <c r="O340" i="62" s="1"/>
  <c r="N340" i="62"/>
  <c r="M341" i="62"/>
  <c r="N341" i="62"/>
  <c r="M342" i="62"/>
  <c r="O342" i="62" s="1"/>
  <c r="N342" i="62"/>
  <c r="M343" i="62"/>
  <c r="N343" i="62"/>
  <c r="M344" i="62"/>
  <c r="O344" i="62" s="1"/>
  <c r="N344" i="62"/>
  <c r="M345" i="62"/>
  <c r="N345" i="62"/>
  <c r="M346" i="62"/>
  <c r="O346" i="62" s="1"/>
  <c r="N346" i="62"/>
  <c r="M347" i="62"/>
  <c r="N347" i="62"/>
  <c r="M348" i="62"/>
  <c r="O348" i="62" s="1"/>
  <c r="N348" i="62"/>
  <c r="M349" i="62"/>
  <c r="N349" i="62"/>
  <c r="M350" i="62"/>
  <c r="O350" i="62" s="1"/>
  <c r="N350" i="62"/>
  <c r="M351" i="62"/>
  <c r="N351" i="62"/>
  <c r="M352" i="62"/>
  <c r="O352" i="62" s="1"/>
  <c r="N352" i="62"/>
  <c r="M353" i="62"/>
  <c r="N353" i="62"/>
  <c r="M354" i="62"/>
  <c r="O354" i="62" s="1"/>
  <c r="N354" i="62"/>
  <c r="M355" i="62"/>
  <c r="N355" i="62"/>
  <c r="N296" i="62"/>
  <c r="M296" i="62"/>
  <c r="G297" i="62"/>
  <c r="H297" i="62"/>
  <c r="I297" i="62"/>
  <c r="J297" i="62"/>
  <c r="G298" i="62"/>
  <c r="H298" i="62"/>
  <c r="I298" i="62"/>
  <c r="J298" i="62"/>
  <c r="G299" i="62"/>
  <c r="H299" i="62"/>
  <c r="I299" i="62"/>
  <c r="J299" i="62"/>
  <c r="G300" i="62"/>
  <c r="H300" i="62"/>
  <c r="I300" i="62"/>
  <c r="J300" i="62"/>
  <c r="G301" i="62"/>
  <c r="H301" i="62"/>
  <c r="I301" i="62"/>
  <c r="J301" i="62"/>
  <c r="G302" i="62"/>
  <c r="H302" i="62"/>
  <c r="I302" i="62"/>
  <c r="J302" i="62"/>
  <c r="G303" i="62"/>
  <c r="H303" i="62"/>
  <c r="I303" i="62"/>
  <c r="J303" i="62"/>
  <c r="G304" i="62"/>
  <c r="H304" i="62"/>
  <c r="I304" i="62"/>
  <c r="J304" i="62"/>
  <c r="G305" i="62"/>
  <c r="H305" i="62"/>
  <c r="I305" i="62"/>
  <c r="J305" i="62"/>
  <c r="G306" i="62"/>
  <c r="H306" i="62"/>
  <c r="I306" i="62"/>
  <c r="J306" i="62"/>
  <c r="G307" i="62"/>
  <c r="H307" i="62"/>
  <c r="I307" i="62"/>
  <c r="J307" i="62"/>
  <c r="G308" i="62"/>
  <c r="H308" i="62"/>
  <c r="I308" i="62"/>
  <c r="J308" i="62"/>
  <c r="G309" i="62"/>
  <c r="H309" i="62"/>
  <c r="I309" i="62"/>
  <c r="J309" i="62"/>
  <c r="G310" i="62"/>
  <c r="H310" i="62"/>
  <c r="I310" i="62"/>
  <c r="J310" i="62"/>
  <c r="G311" i="62"/>
  <c r="H311" i="62"/>
  <c r="I311" i="62"/>
  <c r="J311" i="62"/>
  <c r="G312" i="62"/>
  <c r="H312" i="62"/>
  <c r="I312" i="62"/>
  <c r="J312" i="62"/>
  <c r="G313" i="62"/>
  <c r="H313" i="62"/>
  <c r="I313" i="62"/>
  <c r="J313" i="62"/>
  <c r="G314" i="62"/>
  <c r="H314" i="62"/>
  <c r="I314" i="62"/>
  <c r="J314" i="62"/>
  <c r="G315" i="62"/>
  <c r="H315" i="62"/>
  <c r="I315" i="62"/>
  <c r="J315" i="62"/>
  <c r="G316" i="62"/>
  <c r="H316" i="62"/>
  <c r="I316" i="62"/>
  <c r="J316" i="62"/>
  <c r="G317" i="62"/>
  <c r="H317" i="62"/>
  <c r="I317" i="62"/>
  <c r="J317" i="62"/>
  <c r="G318" i="62"/>
  <c r="H318" i="62"/>
  <c r="I318" i="62"/>
  <c r="J318" i="62"/>
  <c r="G319" i="62"/>
  <c r="H319" i="62"/>
  <c r="I319" i="62"/>
  <c r="J319" i="62"/>
  <c r="G320" i="62"/>
  <c r="H320" i="62"/>
  <c r="I320" i="62"/>
  <c r="J320" i="62"/>
  <c r="G321" i="62"/>
  <c r="H321" i="62"/>
  <c r="I321" i="62"/>
  <c r="J321" i="62"/>
  <c r="G322" i="62"/>
  <c r="H322" i="62"/>
  <c r="I322" i="62"/>
  <c r="J322" i="62"/>
  <c r="G323" i="62"/>
  <c r="H323" i="62"/>
  <c r="I323" i="62"/>
  <c r="J323" i="62"/>
  <c r="G324" i="62"/>
  <c r="H324" i="62"/>
  <c r="I324" i="62"/>
  <c r="J324" i="62"/>
  <c r="G325" i="62"/>
  <c r="H325" i="62"/>
  <c r="I325" i="62"/>
  <c r="J325" i="62"/>
  <c r="G326" i="62"/>
  <c r="H326" i="62"/>
  <c r="I326" i="62"/>
  <c r="J326" i="62"/>
  <c r="G327" i="62"/>
  <c r="H327" i="62"/>
  <c r="I327" i="62"/>
  <c r="J327" i="62"/>
  <c r="G328" i="62"/>
  <c r="H328" i="62"/>
  <c r="I328" i="62"/>
  <c r="J328" i="62"/>
  <c r="G329" i="62"/>
  <c r="H329" i="62"/>
  <c r="I329" i="62"/>
  <c r="J329" i="62"/>
  <c r="G330" i="62"/>
  <c r="H330" i="62"/>
  <c r="I330" i="62"/>
  <c r="J330" i="62"/>
  <c r="G331" i="62"/>
  <c r="H331" i="62"/>
  <c r="I331" i="62"/>
  <c r="J331" i="62"/>
  <c r="B297" i="62"/>
  <c r="B298" i="62"/>
  <c r="B299" i="62"/>
  <c r="B300" i="62"/>
  <c r="B301" i="62"/>
  <c r="B302" i="62"/>
  <c r="B303" i="62"/>
  <c r="B304" i="62"/>
  <c r="B305" i="62"/>
  <c r="B306" i="62"/>
  <c r="B307" i="62"/>
  <c r="B309" i="62"/>
  <c r="B310" i="62"/>
  <c r="B311" i="62"/>
  <c r="B312" i="62"/>
  <c r="B313" i="62"/>
  <c r="B314" i="62"/>
  <c r="B315" i="62"/>
  <c r="B316" i="62"/>
  <c r="B317" i="62"/>
  <c r="B318" i="62"/>
  <c r="B319" i="62"/>
  <c r="B320" i="62"/>
  <c r="O327" i="62"/>
  <c r="J296" i="62"/>
  <c r="K296" i="62"/>
  <c r="L296" i="62"/>
  <c r="I296" i="62"/>
  <c r="H296" i="62"/>
  <c r="G296" i="62"/>
  <c r="B296" i="62"/>
  <c r="B293" i="62"/>
  <c r="B294" i="62"/>
  <c r="G293" i="62"/>
  <c r="H293" i="62"/>
  <c r="I293" i="62"/>
  <c r="J293" i="62"/>
  <c r="M293" i="62"/>
  <c r="N293" i="62"/>
  <c r="G294" i="62"/>
  <c r="H294" i="62"/>
  <c r="I294" i="62"/>
  <c r="J294" i="62"/>
  <c r="M294" i="62"/>
  <c r="N294" i="62"/>
  <c r="H295" i="62"/>
  <c r="G290" i="62"/>
  <c r="H290" i="62"/>
  <c r="I290" i="62"/>
  <c r="J290" i="62"/>
  <c r="M290" i="62"/>
  <c r="N290" i="62"/>
  <c r="G291" i="62"/>
  <c r="H291" i="62"/>
  <c r="I291" i="62"/>
  <c r="J291" i="62"/>
  <c r="M291" i="62"/>
  <c r="N291" i="62"/>
  <c r="G292" i="62"/>
  <c r="H292" i="62"/>
  <c r="I292" i="62"/>
  <c r="J292" i="62"/>
  <c r="M292" i="62"/>
  <c r="N292" i="62"/>
  <c r="G280" i="62"/>
  <c r="H280" i="62"/>
  <c r="I280" i="62"/>
  <c r="J280" i="62"/>
  <c r="M280" i="62"/>
  <c r="N280" i="62"/>
  <c r="G281" i="62"/>
  <c r="H281" i="62"/>
  <c r="I281" i="62"/>
  <c r="J281" i="62"/>
  <c r="M281" i="62"/>
  <c r="N281" i="62"/>
  <c r="G282" i="62"/>
  <c r="H282" i="62"/>
  <c r="I282" i="62"/>
  <c r="J282" i="62"/>
  <c r="M282" i="62"/>
  <c r="N282" i="62"/>
  <c r="G283" i="62"/>
  <c r="H283" i="62"/>
  <c r="I283" i="62"/>
  <c r="J283" i="62"/>
  <c r="M283" i="62"/>
  <c r="N283" i="62"/>
  <c r="G284" i="62"/>
  <c r="H284" i="62"/>
  <c r="I284" i="62"/>
  <c r="J284" i="62"/>
  <c r="M284" i="62"/>
  <c r="N284" i="62"/>
  <c r="G285" i="62"/>
  <c r="H285" i="62"/>
  <c r="I285" i="62"/>
  <c r="J285" i="62"/>
  <c r="M285" i="62"/>
  <c r="N285" i="62"/>
  <c r="G286" i="62"/>
  <c r="H286" i="62"/>
  <c r="I286" i="62"/>
  <c r="J286" i="62"/>
  <c r="M286" i="62"/>
  <c r="N286" i="62"/>
  <c r="G287" i="62"/>
  <c r="H287" i="62"/>
  <c r="I287" i="62"/>
  <c r="J287" i="62"/>
  <c r="M287" i="62"/>
  <c r="N287" i="62"/>
  <c r="G288" i="62"/>
  <c r="H288" i="62"/>
  <c r="I288" i="62"/>
  <c r="J288" i="62"/>
  <c r="M288" i="62"/>
  <c r="N288" i="62"/>
  <c r="G289" i="62"/>
  <c r="H289" i="62"/>
  <c r="I289" i="62"/>
  <c r="J289" i="62"/>
  <c r="M289" i="62"/>
  <c r="N289" i="62"/>
  <c r="B283" i="62"/>
  <c r="B284" i="62"/>
  <c r="B285" i="62"/>
  <c r="B286" i="62"/>
  <c r="B287" i="62"/>
  <c r="B288" i="62"/>
  <c r="B289" i="62"/>
  <c r="B290" i="62"/>
  <c r="B291" i="62"/>
  <c r="B292" i="62"/>
  <c r="B280" i="62"/>
  <c r="B281" i="62"/>
  <c r="B282" i="62"/>
  <c r="P207" i="62"/>
  <c r="M238" i="62"/>
  <c r="N238" i="62"/>
  <c r="M239" i="62"/>
  <c r="N239" i="62"/>
  <c r="M240" i="62"/>
  <c r="N240" i="62"/>
  <c r="M241" i="62"/>
  <c r="N241" i="62"/>
  <c r="M242" i="62"/>
  <c r="N242" i="62"/>
  <c r="M243" i="62"/>
  <c r="N243" i="62"/>
  <c r="N244" i="62"/>
  <c r="M244" i="62"/>
  <c r="M275" i="62"/>
  <c r="N275" i="62"/>
  <c r="M276" i="62"/>
  <c r="N276" i="62"/>
  <c r="M277" i="62"/>
  <c r="N277" i="62"/>
  <c r="M278" i="62"/>
  <c r="N278" i="62"/>
  <c r="M279" i="62"/>
  <c r="N279" i="62"/>
  <c r="G208" i="62"/>
  <c r="G209" i="62"/>
  <c r="G210" i="62"/>
  <c r="G211" i="62"/>
  <c r="G212" i="62"/>
  <c r="G213" i="62"/>
  <c r="G214" i="62"/>
  <c r="G215" i="62"/>
  <c r="G216" i="62"/>
  <c r="G217" i="62"/>
  <c r="G218" i="62"/>
  <c r="G219" i="62"/>
  <c r="G220" i="62"/>
  <c r="G221" i="62"/>
  <c r="G222" i="62"/>
  <c r="G223" i="62"/>
  <c r="G224" i="62"/>
  <c r="G225" i="62"/>
  <c r="G226" i="62"/>
  <c r="G227" i="62"/>
  <c r="G228" i="62"/>
  <c r="G229" i="62"/>
  <c r="G230" i="62"/>
  <c r="G231" i="62"/>
  <c r="G232" i="62"/>
  <c r="G233" i="62"/>
  <c r="G234" i="62"/>
  <c r="G235" i="62"/>
  <c r="G236" i="62"/>
  <c r="G237" i="62"/>
  <c r="G238" i="62"/>
  <c r="G239" i="62"/>
  <c r="G240" i="62"/>
  <c r="G241" i="62"/>
  <c r="G242" i="62"/>
  <c r="G243" i="62"/>
  <c r="G244" i="62"/>
  <c r="G245" i="62"/>
  <c r="G246" i="62"/>
  <c r="G247" i="62"/>
  <c r="G248" i="62"/>
  <c r="G249" i="62"/>
  <c r="G250" i="62"/>
  <c r="G251" i="62"/>
  <c r="G252" i="62"/>
  <c r="G253" i="62"/>
  <c r="G254" i="62"/>
  <c r="G255" i="62"/>
  <c r="G256" i="62"/>
  <c r="G257" i="62"/>
  <c r="G258" i="62"/>
  <c r="G259" i="62"/>
  <c r="G260" i="62"/>
  <c r="G261" i="62"/>
  <c r="G262" i="62"/>
  <c r="G263" i="62"/>
  <c r="G264" i="62"/>
  <c r="G265" i="62"/>
  <c r="G266" i="62"/>
  <c r="G267" i="62"/>
  <c r="G268" i="62"/>
  <c r="G269" i="62"/>
  <c r="G270" i="62"/>
  <c r="G271" i="62"/>
  <c r="G272" i="62"/>
  <c r="G273" i="62"/>
  <c r="G274" i="62"/>
  <c r="G275" i="62"/>
  <c r="G276" i="62"/>
  <c r="G277" i="62"/>
  <c r="G278" i="62"/>
  <c r="G279" i="62"/>
  <c r="B208" i="62"/>
  <c r="B209" i="62"/>
  <c r="B210" i="62"/>
  <c r="B211" i="62"/>
  <c r="B212" i="62"/>
  <c r="B213" i="62"/>
  <c r="B214" i="62"/>
  <c r="B215" i="62"/>
  <c r="B216" i="62"/>
  <c r="B217" i="62"/>
  <c r="B218" i="62"/>
  <c r="B219" i="62"/>
  <c r="B220" i="62"/>
  <c r="B221" i="62"/>
  <c r="B222" i="62"/>
  <c r="B223" i="62"/>
  <c r="B224" i="62"/>
  <c r="B225" i="62"/>
  <c r="B226" i="62"/>
  <c r="B227" i="62"/>
  <c r="B228" i="62"/>
  <c r="B229" i="62"/>
  <c r="B230" i="62"/>
  <c r="B231" i="62"/>
  <c r="B232" i="62"/>
  <c r="B233" i="62"/>
  <c r="B234" i="62"/>
  <c r="B235" i="62"/>
  <c r="B236" i="62"/>
  <c r="B237" i="62"/>
  <c r="B238" i="62"/>
  <c r="B239" i="62"/>
  <c r="B240" i="62"/>
  <c r="B241" i="62"/>
  <c r="B242" i="62"/>
  <c r="B243" i="62"/>
  <c r="B244" i="62"/>
  <c r="B245" i="62"/>
  <c r="B246" i="62"/>
  <c r="B247" i="62"/>
  <c r="B248" i="62"/>
  <c r="B249" i="62"/>
  <c r="B250" i="62"/>
  <c r="B251" i="62"/>
  <c r="B252" i="62"/>
  <c r="B253" i="62"/>
  <c r="B254" i="62"/>
  <c r="B255" i="62"/>
  <c r="B256" i="62"/>
  <c r="B257" i="62"/>
  <c r="B258" i="62"/>
  <c r="B259" i="62"/>
  <c r="B260" i="62"/>
  <c r="B261" i="62"/>
  <c r="B262" i="62"/>
  <c r="B263" i="62"/>
  <c r="B264" i="62"/>
  <c r="B265" i="62"/>
  <c r="B266" i="62"/>
  <c r="B267" i="62"/>
  <c r="B268" i="62"/>
  <c r="B269" i="62"/>
  <c r="B270" i="62"/>
  <c r="B271" i="62"/>
  <c r="B272" i="62"/>
  <c r="B273" i="62"/>
  <c r="B274" i="62"/>
  <c r="B275" i="62"/>
  <c r="B276" i="62"/>
  <c r="B277" i="62"/>
  <c r="B278" i="62"/>
  <c r="B279" i="62"/>
  <c r="H208" i="62"/>
  <c r="I208" i="62"/>
  <c r="J208" i="62"/>
  <c r="H209" i="62"/>
  <c r="I209" i="62"/>
  <c r="J209" i="62"/>
  <c r="H210" i="62"/>
  <c r="I210" i="62"/>
  <c r="J210" i="62"/>
  <c r="H211" i="62"/>
  <c r="I211" i="62"/>
  <c r="J211" i="62"/>
  <c r="H212" i="62"/>
  <c r="I212" i="62"/>
  <c r="J212" i="62"/>
  <c r="H213" i="62"/>
  <c r="I213" i="62"/>
  <c r="J213" i="62"/>
  <c r="H214" i="62"/>
  <c r="I214" i="62"/>
  <c r="J214" i="62"/>
  <c r="H215" i="62"/>
  <c r="I215" i="62"/>
  <c r="J215" i="62"/>
  <c r="H216" i="62"/>
  <c r="I216" i="62"/>
  <c r="J216" i="62"/>
  <c r="H217" i="62"/>
  <c r="I217" i="62"/>
  <c r="J217" i="62"/>
  <c r="H218" i="62"/>
  <c r="I218" i="62"/>
  <c r="J218" i="62"/>
  <c r="H219" i="62"/>
  <c r="I219" i="62"/>
  <c r="J219" i="62"/>
  <c r="H220" i="62"/>
  <c r="I220" i="62"/>
  <c r="J220" i="62"/>
  <c r="H221" i="62"/>
  <c r="I221" i="62"/>
  <c r="J221" i="62"/>
  <c r="H222" i="62"/>
  <c r="I222" i="62"/>
  <c r="J222" i="62"/>
  <c r="H223" i="62"/>
  <c r="I223" i="62"/>
  <c r="J223" i="62"/>
  <c r="H224" i="62"/>
  <c r="I224" i="62"/>
  <c r="J224" i="62"/>
  <c r="H225" i="62"/>
  <c r="I225" i="62"/>
  <c r="J225" i="62"/>
  <c r="H226" i="62"/>
  <c r="I226" i="62"/>
  <c r="J226" i="62"/>
  <c r="H227" i="62"/>
  <c r="I227" i="62"/>
  <c r="J227" i="62"/>
  <c r="H228" i="62"/>
  <c r="I228" i="62"/>
  <c r="J228" i="62"/>
  <c r="H229" i="62"/>
  <c r="I229" i="62"/>
  <c r="J229" i="62"/>
  <c r="H230" i="62"/>
  <c r="I230" i="62"/>
  <c r="J230" i="62"/>
  <c r="H231" i="62"/>
  <c r="I231" i="62"/>
  <c r="J231" i="62"/>
  <c r="H232" i="62"/>
  <c r="I232" i="62"/>
  <c r="J232" i="62"/>
  <c r="H233" i="62"/>
  <c r="I233" i="62"/>
  <c r="J233" i="62"/>
  <c r="H234" i="62"/>
  <c r="I234" i="62"/>
  <c r="J234" i="62"/>
  <c r="H235" i="62"/>
  <c r="I235" i="62"/>
  <c r="J235" i="62"/>
  <c r="H236" i="62"/>
  <c r="I236" i="62"/>
  <c r="J236" i="62"/>
  <c r="H237" i="62"/>
  <c r="I237" i="62"/>
  <c r="J237" i="62"/>
  <c r="H238" i="62"/>
  <c r="I238" i="62"/>
  <c r="J238" i="62"/>
  <c r="H239" i="62"/>
  <c r="I239" i="62"/>
  <c r="J239" i="62"/>
  <c r="H240" i="62"/>
  <c r="I240" i="62"/>
  <c r="J240" i="62"/>
  <c r="H241" i="62"/>
  <c r="I241" i="62"/>
  <c r="J241" i="62"/>
  <c r="H242" i="62"/>
  <c r="I242" i="62"/>
  <c r="J242" i="62"/>
  <c r="H243" i="62"/>
  <c r="I243" i="62"/>
  <c r="J243" i="62"/>
  <c r="H244" i="62"/>
  <c r="I244" i="62"/>
  <c r="J244" i="62"/>
  <c r="H245" i="62"/>
  <c r="I245" i="62"/>
  <c r="J245" i="62"/>
  <c r="H246" i="62"/>
  <c r="I246" i="62"/>
  <c r="J246" i="62"/>
  <c r="H247" i="62"/>
  <c r="I247" i="62"/>
  <c r="J247" i="62"/>
  <c r="H248" i="62"/>
  <c r="I248" i="62"/>
  <c r="J248" i="62"/>
  <c r="H249" i="62"/>
  <c r="I249" i="62"/>
  <c r="J249" i="62"/>
  <c r="H250" i="62"/>
  <c r="I250" i="62"/>
  <c r="J250" i="62"/>
  <c r="H251" i="62"/>
  <c r="I251" i="62"/>
  <c r="J251" i="62"/>
  <c r="H252" i="62"/>
  <c r="I252" i="62"/>
  <c r="J252" i="62"/>
  <c r="H253" i="62"/>
  <c r="I253" i="62"/>
  <c r="J253" i="62"/>
  <c r="H254" i="62"/>
  <c r="I254" i="62"/>
  <c r="J254" i="62"/>
  <c r="H255" i="62"/>
  <c r="I255" i="62"/>
  <c r="J255" i="62"/>
  <c r="H256" i="62"/>
  <c r="I256" i="62"/>
  <c r="J256" i="62"/>
  <c r="H257" i="62"/>
  <c r="I257" i="62"/>
  <c r="J257" i="62"/>
  <c r="H258" i="62"/>
  <c r="I258" i="62"/>
  <c r="J258" i="62"/>
  <c r="H259" i="62"/>
  <c r="I259" i="62"/>
  <c r="J259" i="62"/>
  <c r="H260" i="62"/>
  <c r="I260" i="62"/>
  <c r="J260" i="62"/>
  <c r="H261" i="62"/>
  <c r="I261" i="62"/>
  <c r="J261" i="62"/>
  <c r="H262" i="62"/>
  <c r="I262" i="62"/>
  <c r="J262" i="62"/>
  <c r="H263" i="62"/>
  <c r="I263" i="62"/>
  <c r="J263" i="62"/>
  <c r="H264" i="62"/>
  <c r="I264" i="62"/>
  <c r="J264" i="62"/>
  <c r="H265" i="62"/>
  <c r="I265" i="62"/>
  <c r="J265" i="62"/>
  <c r="H266" i="62"/>
  <c r="I266" i="62"/>
  <c r="J266" i="62"/>
  <c r="H267" i="62"/>
  <c r="I267" i="62"/>
  <c r="J267" i="62"/>
  <c r="H268" i="62"/>
  <c r="I268" i="62"/>
  <c r="J268" i="62"/>
  <c r="H269" i="62"/>
  <c r="I269" i="62"/>
  <c r="J269" i="62"/>
  <c r="H270" i="62"/>
  <c r="I270" i="62"/>
  <c r="J270" i="62"/>
  <c r="H271" i="62"/>
  <c r="I271" i="62"/>
  <c r="J271" i="62"/>
  <c r="H272" i="62"/>
  <c r="I272" i="62"/>
  <c r="J272" i="62"/>
  <c r="H273" i="62"/>
  <c r="I273" i="62"/>
  <c r="J273" i="62"/>
  <c r="H274" i="62"/>
  <c r="I274" i="62"/>
  <c r="J274" i="62"/>
  <c r="H275" i="62"/>
  <c r="I275" i="62"/>
  <c r="J275" i="62"/>
  <c r="H276" i="62"/>
  <c r="I276" i="62"/>
  <c r="J276" i="62"/>
  <c r="H277" i="62"/>
  <c r="I277" i="62"/>
  <c r="J277" i="62"/>
  <c r="H278" i="62"/>
  <c r="I278" i="62"/>
  <c r="J278" i="62"/>
  <c r="H279" i="62"/>
  <c r="I279" i="62"/>
  <c r="J279" i="62"/>
  <c r="M208" i="62"/>
  <c r="N208" i="62"/>
  <c r="M209" i="62"/>
  <c r="N209" i="62"/>
  <c r="M210" i="62"/>
  <c r="N210" i="62"/>
  <c r="M211" i="62"/>
  <c r="N211" i="62"/>
  <c r="M212" i="62"/>
  <c r="N212" i="62"/>
  <c r="M213" i="62"/>
  <c r="N213" i="62"/>
  <c r="M214" i="62"/>
  <c r="N214" i="62"/>
  <c r="M215" i="62"/>
  <c r="N215" i="62"/>
  <c r="M216" i="62"/>
  <c r="N216" i="62"/>
  <c r="M217" i="62"/>
  <c r="N217" i="62"/>
  <c r="M218" i="62"/>
  <c r="N218" i="62"/>
  <c r="M220" i="62"/>
  <c r="N220" i="62"/>
  <c r="M221" i="62"/>
  <c r="N221" i="62"/>
  <c r="M222" i="62"/>
  <c r="N222" i="62"/>
  <c r="M223" i="62"/>
  <c r="N223" i="62"/>
  <c r="M224" i="62"/>
  <c r="N224" i="62"/>
  <c r="M225" i="62"/>
  <c r="N225" i="62"/>
  <c r="M226" i="62"/>
  <c r="N226" i="62"/>
  <c r="M227" i="62"/>
  <c r="N227" i="62"/>
  <c r="M228" i="62"/>
  <c r="N228" i="62"/>
  <c r="M229" i="62"/>
  <c r="N229" i="62"/>
  <c r="M230" i="62"/>
  <c r="N230" i="62"/>
  <c r="M231" i="62"/>
  <c r="N231" i="62"/>
  <c r="M232" i="62"/>
  <c r="N232" i="62"/>
  <c r="M233" i="62"/>
  <c r="N233" i="62"/>
  <c r="M234" i="62"/>
  <c r="N234" i="62"/>
  <c r="M235" i="62"/>
  <c r="N235" i="62"/>
  <c r="M236" i="62"/>
  <c r="N236" i="62"/>
  <c r="M237" i="62"/>
  <c r="N237" i="62"/>
  <c r="M245" i="62"/>
  <c r="N245" i="62"/>
  <c r="M246" i="62"/>
  <c r="N246" i="62"/>
  <c r="M247" i="62"/>
  <c r="N247" i="62"/>
  <c r="M248" i="62"/>
  <c r="N248" i="62"/>
  <c r="M249" i="62"/>
  <c r="N249" i="62"/>
  <c r="M250" i="62"/>
  <c r="N250" i="62"/>
  <c r="M251" i="62"/>
  <c r="N251" i="62"/>
  <c r="M253" i="62"/>
  <c r="N253" i="62"/>
  <c r="M254" i="62"/>
  <c r="N254" i="62"/>
  <c r="M255" i="62"/>
  <c r="N255" i="62"/>
  <c r="M256" i="62"/>
  <c r="N256" i="62"/>
  <c r="M257" i="62"/>
  <c r="N257" i="62"/>
  <c r="M258" i="62"/>
  <c r="N258" i="62"/>
  <c r="M259" i="62"/>
  <c r="N259" i="62"/>
  <c r="M260" i="62"/>
  <c r="N260" i="62"/>
  <c r="M261" i="62"/>
  <c r="N261" i="62"/>
  <c r="M262" i="62"/>
  <c r="N262" i="62"/>
  <c r="M263" i="62"/>
  <c r="N263" i="62"/>
  <c r="M264" i="62"/>
  <c r="N264" i="62"/>
  <c r="M265" i="62"/>
  <c r="N265" i="62"/>
  <c r="M266" i="62"/>
  <c r="N266" i="62"/>
  <c r="M267" i="62"/>
  <c r="N267" i="62"/>
  <c r="M268" i="62"/>
  <c r="N268" i="62"/>
  <c r="M269" i="62"/>
  <c r="N269" i="62"/>
  <c r="M270" i="62"/>
  <c r="N270" i="62"/>
  <c r="M271" i="62"/>
  <c r="N271" i="62"/>
  <c r="M272" i="62"/>
  <c r="N272" i="62"/>
  <c r="M273" i="62"/>
  <c r="N273" i="62"/>
  <c r="M274" i="62"/>
  <c r="N274" i="62"/>
  <c r="J207" i="62"/>
  <c r="K207" i="62"/>
  <c r="L207" i="62"/>
  <c r="I207" i="62"/>
  <c r="H207" i="62"/>
  <c r="B207" i="62"/>
  <c r="G207" i="62"/>
  <c r="P202" i="62"/>
  <c r="B203" i="62"/>
  <c r="B204" i="62"/>
  <c r="B205" i="62"/>
  <c r="B206" i="62"/>
  <c r="G203" i="62"/>
  <c r="H203" i="62"/>
  <c r="I203" i="62"/>
  <c r="J203" i="62"/>
  <c r="G204" i="62"/>
  <c r="H204" i="62"/>
  <c r="I204" i="62"/>
  <c r="J204" i="62"/>
  <c r="G205" i="62"/>
  <c r="H205" i="62"/>
  <c r="I205" i="62"/>
  <c r="J205" i="62"/>
  <c r="G206" i="62"/>
  <c r="H206" i="62"/>
  <c r="I206" i="62"/>
  <c r="J206" i="62"/>
  <c r="M203" i="62"/>
  <c r="N203" i="62"/>
  <c r="M204" i="62"/>
  <c r="N204" i="62"/>
  <c r="M205" i="62"/>
  <c r="N205" i="62"/>
  <c r="M206" i="62"/>
  <c r="N206" i="62"/>
  <c r="N202" i="62"/>
  <c r="M202" i="62"/>
  <c r="J202" i="62"/>
  <c r="I202" i="62"/>
  <c r="H202" i="62"/>
  <c r="G202" i="62"/>
  <c r="B202" i="62"/>
  <c r="M201" i="62"/>
  <c r="N201" i="62"/>
  <c r="O243" i="62"/>
  <c r="P172" i="62"/>
  <c r="E48" i="71" l="1"/>
  <c r="F72" i="71"/>
  <c r="O485" i="62"/>
  <c r="O484" i="62"/>
  <c r="O482" i="62"/>
  <c r="O467" i="62"/>
  <c r="O409" i="62"/>
  <c r="N549" i="62"/>
  <c r="O411" i="62"/>
  <c r="M437" i="62"/>
  <c r="O452" i="62"/>
  <c r="O451" i="62"/>
  <c r="O450" i="62"/>
  <c r="O449" i="62"/>
  <c r="O448" i="62"/>
  <c r="O447" i="62"/>
  <c r="O446" i="62"/>
  <c r="O445" i="62"/>
  <c r="O444" i="62"/>
  <c r="O443" i="62"/>
  <c r="O533" i="62"/>
  <c r="N532" i="62"/>
  <c r="O580" i="62"/>
  <c r="O588" i="62"/>
  <c r="O586" i="62"/>
  <c r="O584" i="62"/>
  <c r="O582" i="62"/>
  <c r="O581" i="62"/>
  <c r="O590" i="62"/>
  <c r="O594" i="62"/>
  <c r="O592" i="62"/>
  <c r="O205" i="62"/>
  <c r="O274" i="62"/>
  <c r="O266" i="62"/>
  <c r="O251" i="62"/>
  <c r="O236" i="62"/>
  <c r="O228" i="62"/>
  <c r="O218" i="62"/>
  <c r="O217" i="62"/>
  <c r="O216" i="62"/>
  <c r="O215" i="62"/>
  <c r="O214" i="62"/>
  <c r="O213" i="62"/>
  <c r="O212" i="62"/>
  <c r="O211" i="62"/>
  <c r="O210" i="62"/>
  <c r="O209" i="62"/>
  <c r="O208" i="62"/>
  <c r="O441" i="62"/>
  <c r="O440" i="62"/>
  <c r="O439" i="62"/>
  <c r="O459" i="62"/>
  <c r="O458" i="62"/>
  <c r="O457" i="62"/>
  <c r="O456" i="62"/>
  <c r="O455" i="62"/>
  <c r="O454" i="62"/>
  <c r="O576" i="62"/>
  <c r="O278" i="62"/>
  <c r="O276" i="62"/>
  <c r="O241" i="62"/>
  <c r="O239" i="62"/>
  <c r="O453" i="62"/>
  <c r="O464" i="62"/>
  <c r="O463" i="62"/>
  <c r="O462" i="62"/>
  <c r="O461" i="62"/>
  <c r="O460" i="62"/>
  <c r="O507" i="62"/>
  <c r="O513" i="62"/>
  <c r="O518" i="62"/>
  <c r="O536" i="62"/>
  <c r="O542" i="62"/>
  <c r="O540" i="62"/>
  <c r="O297" i="62"/>
  <c r="O372" i="62"/>
  <c r="O553" i="62"/>
  <c r="O573" i="62"/>
  <c r="O569" i="62"/>
  <c r="P533" i="62"/>
  <c r="O399" i="62"/>
  <c r="N437" i="62"/>
  <c r="O437" i="62" s="1"/>
  <c r="O549" i="62"/>
  <c r="O495" i="62"/>
  <c r="O537" i="62"/>
  <c r="O538" i="62"/>
  <c r="O578" i="62"/>
  <c r="O574" i="62"/>
  <c r="O572" i="62"/>
  <c r="O570" i="62"/>
  <c r="O568" i="62"/>
  <c r="O566" i="62"/>
  <c r="O532" i="62"/>
  <c r="O357" i="62"/>
  <c r="O366" i="62"/>
  <c r="O370" i="62"/>
  <c r="O369" i="62"/>
  <c r="O368" i="62"/>
  <c r="O385" i="62"/>
  <c r="O406" i="62"/>
  <c r="O404" i="62"/>
  <c r="O414" i="62"/>
  <c r="O412" i="62"/>
  <c r="O410" i="62"/>
  <c r="O510" i="62"/>
  <c r="O508" i="62"/>
  <c r="O506" i="62"/>
  <c r="O504" i="62"/>
  <c r="O502" i="62"/>
  <c r="O500" i="62"/>
  <c r="O498" i="62"/>
  <c r="O516" i="62"/>
  <c r="O514" i="62"/>
  <c r="O512" i="62"/>
  <c r="O519" i="62"/>
  <c r="O517" i="62"/>
  <c r="O436" i="62"/>
  <c r="O435" i="62"/>
  <c r="O434" i="62"/>
  <c r="O433" i="62"/>
  <c r="O473" i="62"/>
  <c r="O471" i="62"/>
  <c r="O469" i="62"/>
  <c r="O496" i="62"/>
  <c r="O438" i="62"/>
  <c r="O480" i="62"/>
  <c r="O478" i="62"/>
  <c r="O476" i="62"/>
  <c r="O474" i="62"/>
  <c r="O472" i="62"/>
  <c r="O470" i="62"/>
  <c r="O468" i="62"/>
  <c r="O466" i="62"/>
  <c r="O373" i="62"/>
  <c r="O363" i="62"/>
  <c r="M407" i="62"/>
  <c r="O408" i="62"/>
  <c r="O494" i="62"/>
  <c r="O492" i="62"/>
  <c r="O490" i="62"/>
  <c r="O488" i="62"/>
  <c r="O486" i="62"/>
  <c r="O483" i="62"/>
  <c r="O481" i="62"/>
  <c r="O479" i="62"/>
  <c r="O477" i="62"/>
  <c r="O475" i="62"/>
  <c r="O360" i="62"/>
  <c r="O359" i="62"/>
  <c r="O358" i="62"/>
  <c r="O365" i="62"/>
  <c r="O362" i="62"/>
  <c r="M371" i="62"/>
  <c r="O432" i="62"/>
  <c r="O431" i="62"/>
  <c r="O430" i="62"/>
  <c r="O429" i="62"/>
  <c r="O428" i="62"/>
  <c r="O427" i="62"/>
  <c r="O426" i="62"/>
  <c r="O425" i="62"/>
  <c r="O424" i="62"/>
  <c r="O423" i="62"/>
  <c r="O422" i="62"/>
  <c r="O421" i="62"/>
  <c r="O420" i="62"/>
  <c r="O419" i="62"/>
  <c r="O418" i="62"/>
  <c r="O417" i="62"/>
  <c r="O416" i="62"/>
  <c r="O415" i="62"/>
  <c r="N407" i="62"/>
  <c r="O393" i="62"/>
  <c r="O389" i="62"/>
  <c r="O387" i="62"/>
  <c r="O386" i="62"/>
  <c r="O401" i="62"/>
  <c r="O400" i="62"/>
  <c r="O405" i="62"/>
  <c r="O407" i="62"/>
  <c r="O403" i="62"/>
  <c r="O402" i="62"/>
  <c r="O361" i="62"/>
  <c r="O398" i="62"/>
  <c r="P372" i="62"/>
  <c r="O355" i="62"/>
  <c r="O353" i="62"/>
  <c r="O351" i="62"/>
  <c r="O349" i="62"/>
  <c r="O347" i="62"/>
  <c r="O345" i="62"/>
  <c r="O343" i="62"/>
  <c r="O341" i="62"/>
  <c r="O339" i="62"/>
  <c r="O337" i="62"/>
  <c r="O335" i="62"/>
  <c r="O333" i="62"/>
  <c r="O330" i="62"/>
  <c r="O328" i="62"/>
  <c r="O326" i="62"/>
  <c r="O324" i="62"/>
  <c r="O322" i="62"/>
  <c r="O320" i="62"/>
  <c r="O318" i="62"/>
  <c r="O316" i="62"/>
  <c r="O314" i="62"/>
  <c r="O312" i="62"/>
  <c r="O310" i="62"/>
  <c r="O308" i="62"/>
  <c r="O306" i="62"/>
  <c r="O304" i="62"/>
  <c r="O302" i="62"/>
  <c r="O300" i="62"/>
  <c r="O298" i="62"/>
  <c r="O397" i="62"/>
  <c r="O395" i="62"/>
  <c r="O394" i="62"/>
  <c r="O381" i="62"/>
  <c r="O379" i="62"/>
  <c r="M295" i="62"/>
  <c r="P297" i="62" s="1"/>
  <c r="O356" i="62"/>
  <c r="O378" i="62"/>
  <c r="O376" i="62"/>
  <c r="O375" i="62"/>
  <c r="O374" i="62"/>
  <c r="O391" i="62"/>
  <c r="O390" i="62"/>
  <c r="O383" i="62"/>
  <c r="O382" i="62"/>
  <c r="N377" i="62"/>
  <c r="O377" i="62" s="1"/>
  <c r="O282" i="62"/>
  <c r="O364" i="62"/>
  <c r="O367" i="62"/>
  <c r="O396" i="62"/>
  <c r="O392" i="62"/>
  <c r="O388" i="62"/>
  <c r="O384" i="62"/>
  <c r="O380" i="62"/>
  <c r="O296" i="62"/>
  <c r="N295" i="62"/>
  <c r="O295" i="62" s="1"/>
  <c r="M219" i="62"/>
  <c r="O286" i="62"/>
  <c r="O290" i="62"/>
  <c r="O270" i="62"/>
  <c r="O262" i="62"/>
  <c r="O255" i="62"/>
  <c r="O247" i="62"/>
  <c r="O232" i="62"/>
  <c r="O222" i="62"/>
  <c r="N219" i="62"/>
  <c r="O279" i="62"/>
  <c r="O277" i="62"/>
  <c r="O275" i="62"/>
  <c r="O242" i="62"/>
  <c r="O240" i="62"/>
  <c r="O238" i="62"/>
  <c r="N252" i="62"/>
  <c r="M252" i="62"/>
  <c r="O250" i="62"/>
  <c r="O249" i="62"/>
  <c r="O248" i="62"/>
  <c r="O246" i="62"/>
  <c r="O245" i="62"/>
  <c r="O237" i="62"/>
  <c r="O235" i="62"/>
  <c r="O234" i="62"/>
  <c r="O233" i="62"/>
  <c r="O231" i="62"/>
  <c r="O230" i="62"/>
  <c r="O229" i="62"/>
  <c r="O227" i="62"/>
  <c r="O226" i="62"/>
  <c r="O225" i="62"/>
  <c r="O224" i="62"/>
  <c r="O223" i="62"/>
  <c r="O221" i="62"/>
  <c r="O220" i="62"/>
  <c r="O289" i="62"/>
  <c r="O288" i="62"/>
  <c r="O287" i="62"/>
  <c r="O285" i="62"/>
  <c r="O284" i="62"/>
  <c r="O283" i="62"/>
  <c r="O281" i="62"/>
  <c r="O280" i="62"/>
  <c r="O292" i="62"/>
  <c r="O294" i="62"/>
  <c r="O293" i="62"/>
  <c r="O201" i="62"/>
  <c r="O273" i="62"/>
  <c r="O272" i="62"/>
  <c r="O271" i="62"/>
  <c r="O269" i="62"/>
  <c r="O268" i="62"/>
  <c r="O267" i="62"/>
  <c r="O265" i="62"/>
  <c r="O264" i="62"/>
  <c r="O263" i="62"/>
  <c r="O261" i="62"/>
  <c r="O260" i="62"/>
  <c r="O259" i="62"/>
  <c r="O258" i="62"/>
  <c r="O257" i="62"/>
  <c r="O256" i="62"/>
  <c r="O254" i="62"/>
  <c r="O253" i="62"/>
  <c r="O206" i="62"/>
  <c r="O204" i="62"/>
  <c r="O203" i="62"/>
  <c r="O291" i="62"/>
  <c r="O244" i="62"/>
  <c r="O202" i="62"/>
  <c r="O219" i="62" l="1"/>
  <c r="N371" i="62"/>
  <c r="M207" i="62"/>
  <c r="P208" i="62" s="1"/>
  <c r="O371" i="62"/>
  <c r="N207" i="62"/>
  <c r="O207" i="62" s="1"/>
  <c r="O252" i="62"/>
  <c r="M199" i="62" l="1"/>
  <c r="N199" i="62"/>
  <c r="M200" i="62"/>
  <c r="N200" i="62"/>
  <c r="N198" i="62"/>
  <c r="M198" i="62"/>
  <c r="O200" i="62" l="1"/>
  <c r="O199" i="62"/>
  <c r="O198" i="62"/>
  <c r="J199" i="62"/>
  <c r="J200" i="62"/>
  <c r="J201" i="62"/>
  <c r="J198" i="62"/>
  <c r="I199" i="62"/>
  <c r="I200" i="62"/>
  <c r="I201" i="62"/>
  <c r="I198" i="62"/>
  <c r="H199" i="62"/>
  <c r="H200" i="62"/>
  <c r="H201" i="62"/>
  <c r="H198" i="62"/>
  <c r="G199" i="62"/>
  <c r="G200" i="62"/>
  <c r="G201" i="62"/>
  <c r="G198" i="62"/>
  <c r="B199" i="62"/>
  <c r="B200" i="62"/>
  <c r="B201" i="62"/>
  <c r="B198" i="62"/>
  <c r="H197" i="62"/>
  <c r="B197" i="62"/>
  <c r="B172" i="62" l="1"/>
  <c r="G172" i="62"/>
  <c r="B196" i="62"/>
  <c r="B195" i="62"/>
  <c r="G197" i="62"/>
  <c r="G195" i="62"/>
  <c r="H195" i="62"/>
  <c r="G196" i="62"/>
  <c r="H196" i="62"/>
  <c r="I195" i="62"/>
  <c r="J195" i="62"/>
  <c r="I196" i="62"/>
  <c r="J196" i="62"/>
  <c r="I197" i="62"/>
  <c r="J197" i="62"/>
  <c r="M195" i="62"/>
  <c r="N195" i="62"/>
  <c r="M196" i="62"/>
  <c r="N196" i="62"/>
  <c r="M197" i="62"/>
  <c r="N197" i="62"/>
  <c r="N194" i="62"/>
  <c r="M194" i="62"/>
  <c r="J194" i="62"/>
  <c r="I194" i="62"/>
  <c r="H194" i="62"/>
  <c r="B194" i="62"/>
  <c r="G194" i="62"/>
  <c r="B193" i="62"/>
  <c r="B191" i="62"/>
  <c r="B192" i="62"/>
  <c r="B188" i="62"/>
  <c r="B189" i="62"/>
  <c r="B190" i="62"/>
  <c r="M192" i="62"/>
  <c r="N192" i="62"/>
  <c r="O192" i="62" s="1"/>
  <c r="M193" i="62"/>
  <c r="N193" i="62"/>
  <c r="O193" i="62" s="1"/>
  <c r="G189" i="62"/>
  <c r="H189" i="62"/>
  <c r="I189" i="62"/>
  <c r="J189" i="62"/>
  <c r="G190" i="62"/>
  <c r="H190" i="62"/>
  <c r="I190" i="62"/>
  <c r="J190" i="62"/>
  <c r="G191" i="62"/>
  <c r="H191" i="62"/>
  <c r="I191" i="62"/>
  <c r="J191" i="62"/>
  <c r="G192" i="62"/>
  <c r="H192" i="62"/>
  <c r="I192" i="62"/>
  <c r="J192" i="62"/>
  <c r="G193" i="62"/>
  <c r="H193" i="62"/>
  <c r="I193" i="62"/>
  <c r="J193" i="62"/>
  <c r="G188" i="62"/>
  <c r="H188" i="62"/>
  <c r="I188" i="62"/>
  <c r="J188" i="62"/>
  <c r="M188" i="62"/>
  <c r="N188" i="62"/>
  <c r="M189" i="62"/>
  <c r="N189" i="62"/>
  <c r="M190" i="62"/>
  <c r="N190" i="62"/>
  <c r="O190" i="62" s="1"/>
  <c r="M191" i="62"/>
  <c r="N191" i="62"/>
  <c r="O191" i="62" s="1"/>
  <c r="N187" i="62"/>
  <c r="M187" i="62"/>
  <c r="O187" i="62" s="1"/>
  <c r="J187" i="62"/>
  <c r="I187" i="62"/>
  <c r="B187" i="62"/>
  <c r="H187" i="62"/>
  <c r="G187" i="62"/>
  <c r="M183" i="62"/>
  <c r="O183" i="62" s="1"/>
  <c r="N183" i="62"/>
  <c r="M184" i="62"/>
  <c r="O184" i="62" s="1"/>
  <c r="N184" i="62"/>
  <c r="M185" i="62"/>
  <c r="O185" i="62" s="1"/>
  <c r="N185" i="62"/>
  <c r="M186" i="62"/>
  <c r="O186" i="62" s="1"/>
  <c r="N186" i="62"/>
  <c r="N182" i="62"/>
  <c r="M182" i="62"/>
  <c r="I183" i="62"/>
  <c r="J183" i="62"/>
  <c r="I184" i="62"/>
  <c r="J184" i="62"/>
  <c r="I185" i="62"/>
  <c r="J185" i="62"/>
  <c r="I186" i="62"/>
  <c r="J186" i="62"/>
  <c r="J182" i="62"/>
  <c r="I182" i="62"/>
  <c r="H183" i="62"/>
  <c r="H184" i="62"/>
  <c r="H185" i="62"/>
  <c r="H186" i="62"/>
  <c r="H182" i="62"/>
  <c r="B183" i="62"/>
  <c r="B184" i="62"/>
  <c r="B185" i="62"/>
  <c r="B186" i="62"/>
  <c r="B182" i="62"/>
  <c r="G183" i="62"/>
  <c r="G184" i="62"/>
  <c r="G185" i="62"/>
  <c r="G186" i="62"/>
  <c r="G182" i="62"/>
  <c r="M178" i="62"/>
  <c r="N178" i="62"/>
  <c r="M179" i="62"/>
  <c r="N179" i="62"/>
  <c r="M180" i="62"/>
  <c r="N180" i="62"/>
  <c r="O180" i="62" s="1"/>
  <c r="M181" i="62"/>
  <c r="N181" i="62"/>
  <c r="I180" i="62"/>
  <c r="J180" i="62"/>
  <c r="I181" i="62"/>
  <c r="J181" i="62"/>
  <c r="G181" i="62"/>
  <c r="H181" i="62"/>
  <c r="B181" i="62"/>
  <c r="B174" i="62"/>
  <c r="B175" i="62"/>
  <c r="B176" i="62"/>
  <c r="B177" i="62"/>
  <c r="B178" i="62"/>
  <c r="B179" i="62"/>
  <c r="B180" i="62"/>
  <c r="G174" i="62"/>
  <c r="H174" i="62"/>
  <c r="G175" i="62"/>
  <c r="H175" i="62"/>
  <c r="G176" i="62"/>
  <c r="H176" i="62"/>
  <c r="G177" i="62"/>
  <c r="H177" i="62"/>
  <c r="G178" i="62"/>
  <c r="H178" i="62"/>
  <c r="G179" i="62"/>
  <c r="H179" i="62"/>
  <c r="G180" i="62"/>
  <c r="H180" i="62"/>
  <c r="I174" i="62"/>
  <c r="J174" i="62"/>
  <c r="I175" i="62"/>
  <c r="J175" i="62"/>
  <c r="I176" i="62"/>
  <c r="J176" i="62"/>
  <c r="I177" i="62"/>
  <c r="J177" i="62"/>
  <c r="I178" i="62"/>
  <c r="J178" i="62"/>
  <c r="I179" i="62"/>
  <c r="J179" i="62"/>
  <c r="M174" i="62"/>
  <c r="N174" i="62"/>
  <c r="M175" i="62"/>
  <c r="N175" i="62"/>
  <c r="M176" i="62"/>
  <c r="N176" i="62"/>
  <c r="M177" i="62"/>
  <c r="N177" i="62"/>
  <c r="N173" i="62"/>
  <c r="M173" i="62"/>
  <c r="M172" i="62" s="1"/>
  <c r="J173" i="62"/>
  <c r="I173" i="62"/>
  <c r="B173" i="62"/>
  <c r="H173" i="62"/>
  <c r="G173" i="62"/>
  <c r="O178" i="62"/>
  <c r="O189" i="62"/>
  <c r="M169" i="62"/>
  <c r="N169" i="62"/>
  <c r="M170" i="62"/>
  <c r="N170" i="62"/>
  <c r="M171" i="62"/>
  <c r="N171" i="62"/>
  <c r="H169" i="62"/>
  <c r="I169" i="62"/>
  <c r="J169" i="62"/>
  <c r="H170" i="62"/>
  <c r="I170" i="62"/>
  <c r="J170" i="62"/>
  <c r="H171" i="62"/>
  <c r="I171" i="62"/>
  <c r="J171" i="62"/>
  <c r="G169" i="62"/>
  <c r="G170" i="62"/>
  <c r="G171" i="62"/>
  <c r="B169" i="62"/>
  <c r="B170" i="62"/>
  <c r="B171" i="62"/>
  <c r="H168" i="62"/>
  <c r="N168" i="62"/>
  <c r="M168" i="62"/>
  <c r="B168" i="62"/>
  <c r="J168" i="62"/>
  <c r="I168" i="62"/>
  <c r="G168" i="62"/>
  <c r="B164" i="62"/>
  <c r="B165" i="62"/>
  <c r="B166" i="62"/>
  <c r="M167" i="62"/>
  <c r="N167" i="62"/>
  <c r="G167" i="62"/>
  <c r="H167" i="62"/>
  <c r="I167" i="62"/>
  <c r="J167" i="62"/>
  <c r="G166" i="62"/>
  <c r="H166" i="62"/>
  <c r="I166" i="62"/>
  <c r="J166" i="62"/>
  <c r="G164" i="62"/>
  <c r="H164" i="62"/>
  <c r="I164" i="62"/>
  <c r="J164" i="62"/>
  <c r="G165" i="62"/>
  <c r="H165" i="62"/>
  <c r="I165" i="62"/>
  <c r="J165" i="62"/>
  <c r="I159" i="62"/>
  <c r="J159" i="62"/>
  <c r="I160" i="62"/>
  <c r="J160" i="62"/>
  <c r="I161" i="62"/>
  <c r="J161" i="62"/>
  <c r="I162" i="62"/>
  <c r="J162" i="62"/>
  <c r="I163" i="62"/>
  <c r="J163" i="62"/>
  <c r="H159" i="62"/>
  <c r="H160" i="62"/>
  <c r="H161" i="62"/>
  <c r="H162" i="62"/>
  <c r="H163" i="62"/>
  <c r="G159" i="62"/>
  <c r="G160" i="62"/>
  <c r="G161" i="62"/>
  <c r="G162" i="62"/>
  <c r="G163" i="62"/>
  <c r="B159" i="62"/>
  <c r="B160" i="62"/>
  <c r="B161" i="62"/>
  <c r="B162" i="62"/>
  <c r="B163" i="62"/>
  <c r="M159" i="62"/>
  <c r="N159" i="62"/>
  <c r="M160" i="62"/>
  <c r="N160" i="62"/>
  <c r="M161" i="62"/>
  <c r="N161" i="62"/>
  <c r="M162" i="62"/>
  <c r="N162" i="62"/>
  <c r="M163" i="62"/>
  <c r="N163" i="62"/>
  <c r="M164" i="62"/>
  <c r="N164" i="62"/>
  <c r="M165" i="62"/>
  <c r="N165" i="62"/>
  <c r="M166" i="62"/>
  <c r="N166" i="62"/>
  <c r="J158" i="62"/>
  <c r="I158" i="62"/>
  <c r="B158" i="62"/>
  <c r="H158" i="62"/>
  <c r="G158" i="62"/>
  <c r="G146" i="62"/>
  <c r="H146" i="62"/>
  <c r="G147" i="62"/>
  <c r="H147" i="62"/>
  <c r="G148" i="62"/>
  <c r="H148" i="62"/>
  <c r="I146" i="62"/>
  <c r="J146" i="62"/>
  <c r="I147" i="62"/>
  <c r="J147" i="62"/>
  <c r="I148" i="62"/>
  <c r="J148" i="62"/>
  <c r="M146" i="62"/>
  <c r="N146" i="62"/>
  <c r="M147" i="62"/>
  <c r="N147" i="62"/>
  <c r="M148" i="62"/>
  <c r="N148" i="62"/>
  <c r="N145" i="62"/>
  <c r="M145" i="62"/>
  <c r="J145" i="62"/>
  <c r="I145" i="62"/>
  <c r="G145" i="62"/>
  <c r="H145" i="62"/>
  <c r="P130" i="62"/>
  <c r="P124" i="62"/>
  <c r="M157" i="62"/>
  <c r="N157" i="62"/>
  <c r="I157" i="62"/>
  <c r="J157" i="62"/>
  <c r="G157" i="62"/>
  <c r="H157" i="62"/>
  <c r="B154" i="62"/>
  <c r="B155" i="62"/>
  <c r="B156" i="62"/>
  <c r="B157" i="62"/>
  <c r="G154" i="62"/>
  <c r="H154" i="62"/>
  <c r="G155" i="62"/>
  <c r="H155" i="62"/>
  <c r="G156" i="62"/>
  <c r="H156" i="62"/>
  <c r="I154" i="62"/>
  <c r="J154" i="62"/>
  <c r="I155" i="62"/>
  <c r="J155" i="62"/>
  <c r="I156" i="62"/>
  <c r="J156" i="62"/>
  <c r="M154" i="62"/>
  <c r="N154" i="62"/>
  <c r="M155" i="62"/>
  <c r="N155" i="62"/>
  <c r="M156" i="62"/>
  <c r="N156" i="62"/>
  <c r="N153" i="62"/>
  <c r="M153" i="62"/>
  <c r="J153" i="62"/>
  <c r="I153" i="62"/>
  <c r="H153" i="62"/>
  <c r="B153" i="62"/>
  <c r="G153" i="62"/>
  <c r="G150" i="62"/>
  <c r="H150" i="62"/>
  <c r="G151" i="62"/>
  <c r="H151" i="62"/>
  <c r="G152" i="62"/>
  <c r="H152" i="62"/>
  <c r="B150" i="62"/>
  <c r="B151" i="62"/>
  <c r="B152" i="62"/>
  <c r="I150" i="62"/>
  <c r="J150" i="62"/>
  <c r="I151" i="62"/>
  <c r="J151" i="62"/>
  <c r="I152" i="62"/>
  <c r="J152" i="62"/>
  <c r="M150" i="62"/>
  <c r="N150" i="62"/>
  <c r="M151" i="62"/>
  <c r="N151" i="62"/>
  <c r="M152" i="62"/>
  <c r="N152" i="62"/>
  <c r="N149" i="62"/>
  <c r="M149" i="62"/>
  <c r="J149" i="62"/>
  <c r="I149" i="62"/>
  <c r="H149" i="62"/>
  <c r="B149" i="62"/>
  <c r="G149" i="62"/>
  <c r="B139" i="62"/>
  <c r="B140" i="62"/>
  <c r="B141" i="62"/>
  <c r="B142" i="62"/>
  <c r="B143" i="62"/>
  <c r="B144" i="62"/>
  <c r="G139" i="62"/>
  <c r="H139" i="62"/>
  <c r="G140" i="62"/>
  <c r="H140" i="62"/>
  <c r="G141" i="62"/>
  <c r="H141" i="62"/>
  <c r="G142" i="62"/>
  <c r="H142" i="62"/>
  <c r="G143" i="62"/>
  <c r="H143" i="62"/>
  <c r="G144" i="62"/>
  <c r="H144" i="62"/>
  <c r="I139" i="62"/>
  <c r="J139" i="62"/>
  <c r="I140" i="62"/>
  <c r="J140" i="62"/>
  <c r="I141" i="62"/>
  <c r="J141" i="62"/>
  <c r="I142" i="62"/>
  <c r="J142" i="62"/>
  <c r="I143" i="62"/>
  <c r="J143" i="62"/>
  <c r="I144" i="62"/>
  <c r="J144" i="62"/>
  <c r="M139" i="62"/>
  <c r="N139" i="62"/>
  <c r="M140" i="62"/>
  <c r="N140" i="62"/>
  <c r="M141" i="62"/>
  <c r="N141" i="62"/>
  <c r="M142" i="62"/>
  <c r="N142" i="62"/>
  <c r="M143" i="62"/>
  <c r="N143" i="62"/>
  <c r="M144" i="62"/>
  <c r="N144" i="62"/>
  <c r="N138" i="62"/>
  <c r="M138" i="62"/>
  <c r="J138" i="62"/>
  <c r="I138" i="62"/>
  <c r="H138" i="62"/>
  <c r="B138" i="62"/>
  <c r="G138" i="62"/>
  <c r="I136" i="62"/>
  <c r="J136" i="62"/>
  <c r="I137" i="62"/>
  <c r="J137" i="62"/>
  <c r="G136" i="62"/>
  <c r="H136" i="62"/>
  <c r="G137" i="62"/>
  <c r="H137" i="62"/>
  <c r="B136" i="62"/>
  <c r="B137" i="62"/>
  <c r="M137" i="62"/>
  <c r="N137" i="62"/>
  <c r="M136" i="62"/>
  <c r="N136" i="62"/>
  <c r="M134" i="62"/>
  <c r="N134" i="62"/>
  <c r="M135" i="62"/>
  <c r="N135" i="62"/>
  <c r="J134" i="62"/>
  <c r="J135" i="62"/>
  <c r="G134" i="62"/>
  <c r="H134" i="62"/>
  <c r="I134" i="62"/>
  <c r="G135" i="62"/>
  <c r="H135" i="62"/>
  <c r="I135" i="62"/>
  <c r="B134" i="62"/>
  <c r="B135" i="62"/>
  <c r="M132" i="62"/>
  <c r="N132" i="62"/>
  <c r="M133" i="62"/>
  <c r="N133" i="62"/>
  <c r="I132" i="62"/>
  <c r="J132" i="62"/>
  <c r="I133" i="62"/>
  <c r="J133" i="62"/>
  <c r="G132" i="62"/>
  <c r="H132" i="62"/>
  <c r="G133" i="62"/>
  <c r="H133" i="62"/>
  <c r="B132" i="62"/>
  <c r="B133" i="62"/>
  <c r="N131" i="62"/>
  <c r="M131" i="62"/>
  <c r="B131" i="62"/>
  <c r="J131" i="62"/>
  <c r="I131" i="62"/>
  <c r="H131" i="62"/>
  <c r="G131" i="62"/>
  <c r="B125" i="62"/>
  <c r="B126" i="62"/>
  <c r="B127" i="62"/>
  <c r="B128" i="62"/>
  <c r="B129" i="62"/>
  <c r="M128" i="62"/>
  <c r="N128" i="62"/>
  <c r="M129" i="62"/>
  <c r="N129" i="62"/>
  <c r="I128" i="62"/>
  <c r="J128" i="62"/>
  <c r="I129" i="62"/>
  <c r="J129" i="62"/>
  <c r="G128" i="62"/>
  <c r="H128" i="62"/>
  <c r="G129" i="62"/>
  <c r="H129" i="62"/>
  <c r="G127" i="62"/>
  <c r="H127" i="62"/>
  <c r="I127" i="62"/>
  <c r="J127" i="62"/>
  <c r="H126" i="62"/>
  <c r="I126" i="62"/>
  <c r="J126" i="62"/>
  <c r="M126" i="62"/>
  <c r="N126" i="62"/>
  <c r="M127" i="62"/>
  <c r="N127" i="62"/>
  <c r="M125" i="62"/>
  <c r="N125" i="62"/>
  <c r="I125" i="62"/>
  <c r="J125" i="62"/>
  <c r="G125" i="62"/>
  <c r="H125" i="62"/>
  <c r="G126" i="62"/>
  <c r="N124" i="62"/>
  <c r="M124" i="62"/>
  <c r="B124" i="62"/>
  <c r="J124" i="62"/>
  <c r="I124" i="62"/>
  <c r="H124" i="62"/>
  <c r="G124" i="62"/>
  <c r="M23" i="62"/>
  <c r="N23" i="62"/>
  <c r="M24" i="62"/>
  <c r="N24" i="62"/>
  <c r="M25" i="62"/>
  <c r="N25" i="62"/>
  <c r="M26" i="62"/>
  <c r="N26" i="62"/>
  <c r="M27" i="62"/>
  <c r="N27" i="62"/>
  <c r="M28" i="62"/>
  <c r="N28" i="62"/>
  <c r="M29" i="62"/>
  <c r="N29" i="62"/>
  <c r="M30" i="62"/>
  <c r="N30" i="62"/>
  <c r="M31" i="62"/>
  <c r="N31" i="62"/>
  <c r="M32" i="62"/>
  <c r="N32" i="62"/>
  <c r="M33" i="62"/>
  <c r="N33" i="62"/>
  <c r="M34" i="62"/>
  <c r="N34" i="62"/>
  <c r="M35" i="62"/>
  <c r="N35" i="62"/>
  <c r="M36" i="62"/>
  <c r="N36" i="62"/>
  <c r="M37" i="62"/>
  <c r="N37" i="62"/>
  <c r="M38" i="62"/>
  <c r="N38" i="62"/>
  <c r="M39" i="62"/>
  <c r="N39" i="62"/>
  <c r="M40" i="62"/>
  <c r="N40" i="62"/>
  <c r="M41" i="62"/>
  <c r="N41" i="62"/>
  <c r="M42" i="62"/>
  <c r="N42" i="62"/>
  <c r="M43" i="62"/>
  <c r="N43" i="62"/>
  <c r="M44" i="62"/>
  <c r="N44" i="62"/>
  <c r="M45" i="62"/>
  <c r="N45" i="62"/>
  <c r="M46" i="62"/>
  <c r="N46" i="62"/>
  <c r="M47" i="62"/>
  <c r="N47" i="62"/>
  <c r="M48" i="62"/>
  <c r="N48" i="62"/>
  <c r="M49" i="62"/>
  <c r="N49" i="62"/>
  <c r="M50" i="62"/>
  <c r="N50" i="62"/>
  <c r="M51" i="62"/>
  <c r="N51" i="62"/>
  <c r="M52" i="62"/>
  <c r="N52" i="62"/>
  <c r="M53" i="62"/>
  <c r="N53" i="62"/>
  <c r="M54" i="62"/>
  <c r="N54" i="62"/>
  <c r="M55" i="62"/>
  <c r="N55" i="62"/>
  <c r="M56" i="62"/>
  <c r="N56" i="62"/>
  <c r="M57" i="62"/>
  <c r="N57" i="62"/>
  <c r="M58" i="62"/>
  <c r="N58" i="62"/>
  <c r="M59" i="62"/>
  <c r="N59" i="62"/>
  <c r="M60" i="62"/>
  <c r="N60" i="62"/>
  <c r="M61" i="62"/>
  <c r="N61" i="62"/>
  <c r="M62" i="62"/>
  <c r="N62" i="62"/>
  <c r="M63" i="62"/>
  <c r="N63" i="62"/>
  <c r="M64" i="62"/>
  <c r="N64" i="62"/>
  <c r="M65" i="62"/>
  <c r="N65" i="62"/>
  <c r="M66" i="62"/>
  <c r="N66" i="62"/>
  <c r="M67" i="62"/>
  <c r="N67" i="62"/>
  <c r="M68" i="62"/>
  <c r="N68" i="62"/>
  <c r="M69" i="62"/>
  <c r="N69" i="62"/>
  <c r="M70" i="62"/>
  <c r="N70" i="62"/>
  <c r="M71" i="62"/>
  <c r="N71" i="62"/>
  <c r="M72" i="62"/>
  <c r="N72" i="62"/>
  <c r="M73" i="62"/>
  <c r="N73" i="62"/>
  <c r="M74" i="62"/>
  <c r="N74" i="62"/>
  <c r="M75" i="62"/>
  <c r="N75" i="62"/>
  <c r="M76" i="62"/>
  <c r="N76" i="62"/>
  <c r="M77" i="62"/>
  <c r="N77" i="62"/>
  <c r="M78" i="62"/>
  <c r="N78" i="62"/>
  <c r="M79" i="62"/>
  <c r="N79" i="62"/>
  <c r="M80" i="62"/>
  <c r="N80" i="62"/>
  <c r="M81" i="62"/>
  <c r="N81" i="62"/>
  <c r="M82" i="62"/>
  <c r="N82" i="62"/>
  <c r="M83" i="62"/>
  <c r="N83" i="62"/>
  <c r="M84" i="62"/>
  <c r="N84" i="62"/>
  <c r="M85" i="62"/>
  <c r="N85" i="62"/>
  <c r="M86" i="62"/>
  <c r="N86" i="62"/>
  <c r="M87" i="62"/>
  <c r="N87" i="62"/>
  <c r="M88" i="62"/>
  <c r="N88" i="62"/>
  <c r="M89" i="62"/>
  <c r="N89" i="62"/>
  <c r="M90" i="62"/>
  <c r="N90" i="62"/>
  <c r="M91" i="62"/>
  <c r="N91" i="62"/>
  <c r="M92" i="62"/>
  <c r="N92" i="62"/>
  <c r="M93" i="62"/>
  <c r="N93" i="62"/>
  <c r="M94" i="62"/>
  <c r="N94" i="62"/>
  <c r="M95" i="62"/>
  <c r="N95" i="62"/>
  <c r="M96" i="62"/>
  <c r="N96" i="62"/>
  <c r="M97" i="62"/>
  <c r="N97" i="62"/>
  <c r="M98" i="62"/>
  <c r="N98" i="62"/>
  <c r="M99" i="62"/>
  <c r="N99" i="62"/>
  <c r="M100" i="62"/>
  <c r="N100" i="62"/>
  <c r="M101" i="62"/>
  <c r="N101" i="62"/>
  <c r="M102" i="62"/>
  <c r="N102" i="62"/>
  <c r="M103" i="62"/>
  <c r="N103" i="62"/>
  <c r="M104" i="62"/>
  <c r="N104" i="62"/>
  <c r="M105" i="62"/>
  <c r="N105" i="62"/>
  <c r="M106" i="62"/>
  <c r="N106" i="62"/>
  <c r="M107" i="62"/>
  <c r="N107" i="62"/>
  <c r="M108" i="62"/>
  <c r="N108" i="62"/>
  <c r="M109" i="62"/>
  <c r="N109" i="62"/>
  <c r="M110" i="62"/>
  <c r="N110" i="62"/>
  <c r="M111" i="62"/>
  <c r="N111" i="62"/>
  <c r="M112" i="62"/>
  <c r="N112" i="62"/>
  <c r="M113" i="62"/>
  <c r="N113" i="62"/>
  <c r="M114" i="62"/>
  <c r="N114" i="62"/>
  <c r="M115" i="62"/>
  <c r="N115" i="62"/>
  <c r="M116" i="62"/>
  <c r="N116" i="62"/>
  <c r="M117" i="62"/>
  <c r="N117" i="62"/>
  <c r="M118" i="62"/>
  <c r="N118" i="62"/>
  <c r="M119" i="62"/>
  <c r="N119" i="62"/>
  <c r="M120" i="62"/>
  <c r="N120" i="62"/>
  <c r="M121" i="62"/>
  <c r="N121" i="62"/>
  <c r="M122" i="62"/>
  <c r="N122" i="62"/>
  <c r="M123" i="62"/>
  <c r="N123" i="62"/>
  <c r="N22" i="62"/>
  <c r="M22" i="62"/>
  <c r="I116" i="62"/>
  <c r="J116" i="62"/>
  <c r="I117" i="62"/>
  <c r="J117" i="62"/>
  <c r="I118" i="62"/>
  <c r="J118" i="62"/>
  <c r="I119" i="62"/>
  <c r="J119" i="62"/>
  <c r="I120" i="62"/>
  <c r="J120" i="62"/>
  <c r="I121" i="62"/>
  <c r="J121" i="62"/>
  <c r="I122" i="62"/>
  <c r="J122" i="62"/>
  <c r="I123" i="62"/>
  <c r="J123" i="62"/>
  <c r="B122" i="62"/>
  <c r="B123" i="62"/>
  <c r="B113" i="62"/>
  <c r="B114" i="62"/>
  <c r="B115" i="62"/>
  <c r="B116" i="62"/>
  <c r="B117" i="62"/>
  <c r="B118" i="62"/>
  <c r="B119" i="62"/>
  <c r="B120" i="62"/>
  <c r="B121" i="62"/>
  <c r="B107" i="62"/>
  <c r="B108" i="62"/>
  <c r="B109" i="62"/>
  <c r="B110" i="62"/>
  <c r="B111" i="62"/>
  <c r="B112" i="62"/>
  <c r="B101" i="62"/>
  <c r="B102" i="62"/>
  <c r="B103" i="62"/>
  <c r="B104" i="62"/>
  <c r="B105" i="62"/>
  <c r="B106" i="62"/>
  <c r="B93" i="62"/>
  <c r="B94" i="62"/>
  <c r="B95" i="62"/>
  <c r="B96" i="62"/>
  <c r="B97" i="62"/>
  <c r="B98" i="62"/>
  <c r="B99" i="62"/>
  <c r="B100" i="62"/>
  <c r="B90" i="62"/>
  <c r="B91" i="62"/>
  <c r="B92" i="62"/>
  <c r="B89" i="62"/>
  <c r="B88" i="62"/>
  <c r="B87" i="62"/>
  <c r="B86" i="62"/>
  <c r="B85" i="62"/>
  <c r="B83" i="62"/>
  <c r="B84" i="62"/>
  <c r="B64" i="62"/>
  <c r="B65" i="62"/>
  <c r="B66" i="62"/>
  <c r="B67" i="62"/>
  <c r="B68" i="62"/>
  <c r="B69" i="62"/>
  <c r="B70" i="62"/>
  <c r="B71" i="62"/>
  <c r="B72" i="62"/>
  <c r="B73" i="62"/>
  <c r="B74" i="62"/>
  <c r="B75" i="62"/>
  <c r="B76" i="62"/>
  <c r="B77" i="62"/>
  <c r="B78" i="62"/>
  <c r="B79" i="62"/>
  <c r="B80" i="62"/>
  <c r="B81" i="62"/>
  <c r="B82" i="62"/>
  <c r="B56" i="62"/>
  <c r="B57" i="62"/>
  <c r="B58" i="62"/>
  <c r="B59" i="62"/>
  <c r="B60" i="62"/>
  <c r="B61" i="62"/>
  <c r="B62" i="62"/>
  <c r="B63" i="62"/>
  <c r="B51" i="62"/>
  <c r="B52" i="62"/>
  <c r="B53" i="62"/>
  <c r="B54" i="62"/>
  <c r="B55" i="62"/>
  <c r="B40" i="62"/>
  <c r="B41" i="62"/>
  <c r="B42" i="62"/>
  <c r="B43" i="62"/>
  <c r="B44" i="62"/>
  <c r="B45" i="62"/>
  <c r="B46" i="62"/>
  <c r="B47" i="62"/>
  <c r="B48" i="62"/>
  <c r="B49" i="62"/>
  <c r="B50" i="62"/>
  <c r="B31" i="62"/>
  <c r="B32" i="62"/>
  <c r="B33" i="62"/>
  <c r="B34" i="62"/>
  <c r="B35" i="62"/>
  <c r="B36" i="62"/>
  <c r="B37" i="62"/>
  <c r="B38" i="62"/>
  <c r="B39" i="62"/>
  <c r="B26" i="62"/>
  <c r="B27" i="62"/>
  <c r="B28" i="62"/>
  <c r="B29" i="62"/>
  <c r="B30" i="62"/>
  <c r="B23" i="62"/>
  <c r="B24" i="62"/>
  <c r="B25" i="62"/>
  <c r="B22" i="62"/>
  <c r="G23" i="62"/>
  <c r="H23" i="62"/>
  <c r="G24" i="62"/>
  <c r="H24" i="62"/>
  <c r="G25" i="62"/>
  <c r="H25" i="62"/>
  <c r="G26" i="62"/>
  <c r="H26" i="62"/>
  <c r="G27" i="62"/>
  <c r="H27" i="62"/>
  <c r="G28" i="62"/>
  <c r="H28" i="62"/>
  <c r="G29" i="62"/>
  <c r="H29" i="62"/>
  <c r="G30" i="62"/>
  <c r="H30" i="62"/>
  <c r="G31" i="62"/>
  <c r="H31" i="62"/>
  <c r="G32" i="62"/>
  <c r="H32" i="62"/>
  <c r="G33" i="62"/>
  <c r="H33" i="62"/>
  <c r="G34" i="62"/>
  <c r="H34" i="62"/>
  <c r="G35" i="62"/>
  <c r="H35" i="62"/>
  <c r="G36" i="62"/>
  <c r="H36" i="62"/>
  <c r="G37" i="62"/>
  <c r="H37" i="62"/>
  <c r="G38" i="62"/>
  <c r="H38" i="62"/>
  <c r="G39" i="62"/>
  <c r="H39" i="62"/>
  <c r="G40" i="62"/>
  <c r="H40" i="62"/>
  <c r="G41" i="62"/>
  <c r="H41" i="62"/>
  <c r="G42" i="62"/>
  <c r="H42" i="62"/>
  <c r="G43" i="62"/>
  <c r="H43" i="62"/>
  <c r="G44" i="62"/>
  <c r="H44" i="62"/>
  <c r="G45" i="62"/>
  <c r="H45" i="62"/>
  <c r="G46" i="62"/>
  <c r="H46" i="62"/>
  <c r="G47" i="62"/>
  <c r="H47" i="62"/>
  <c r="G48" i="62"/>
  <c r="H48" i="62"/>
  <c r="G49" i="62"/>
  <c r="H49" i="62"/>
  <c r="G50" i="62"/>
  <c r="H50" i="62"/>
  <c r="G51" i="62"/>
  <c r="H51" i="62"/>
  <c r="G52" i="62"/>
  <c r="H52" i="62"/>
  <c r="G53" i="62"/>
  <c r="H53" i="62"/>
  <c r="G54" i="62"/>
  <c r="H54" i="62"/>
  <c r="G55" i="62"/>
  <c r="H55" i="62"/>
  <c r="G56" i="62"/>
  <c r="H56" i="62"/>
  <c r="G57" i="62"/>
  <c r="H57" i="62"/>
  <c r="G58" i="62"/>
  <c r="H58" i="62"/>
  <c r="G59" i="62"/>
  <c r="H59" i="62"/>
  <c r="G60" i="62"/>
  <c r="H60" i="62"/>
  <c r="G61" i="62"/>
  <c r="H61" i="62"/>
  <c r="G62" i="62"/>
  <c r="H62" i="62"/>
  <c r="G63" i="62"/>
  <c r="H63" i="62"/>
  <c r="G64" i="62"/>
  <c r="H64" i="62"/>
  <c r="G65" i="62"/>
  <c r="H65" i="62"/>
  <c r="G66" i="62"/>
  <c r="H66" i="62"/>
  <c r="G67" i="62"/>
  <c r="H67" i="62"/>
  <c r="G68" i="62"/>
  <c r="H68" i="62"/>
  <c r="G69" i="62"/>
  <c r="H69" i="62"/>
  <c r="G70" i="62"/>
  <c r="H70" i="62"/>
  <c r="G71" i="62"/>
  <c r="H71" i="62"/>
  <c r="G72" i="62"/>
  <c r="H72" i="62"/>
  <c r="G73" i="62"/>
  <c r="H73" i="62"/>
  <c r="G74" i="62"/>
  <c r="H74" i="62"/>
  <c r="G75" i="62"/>
  <c r="H75" i="62"/>
  <c r="G76" i="62"/>
  <c r="H76" i="62"/>
  <c r="G77" i="62"/>
  <c r="H77" i="62"/>
  <c r="G78" i="62"/>
  <c r="H78" i="62"/>
  <c r="G79" i="62"/>
  <c r="H79" i="62"/>
  <c r="G80" i="62"/>
  <c r="H80" i="62"/>
  <c r="G81" i="62"/>
  <c r="H81" i="62"/>
  <c r="G82" i="62"/>
  <c r="H82" i="62"/>
  <c r="G83" i="62"/>
  <c r="H83" i="62"/>
  <c r="G84" i="62"/>
  <c r="H84" i="62"/>
  <c r="G85" i="62"/>
  <c r="H85" i="62"/>
  <c r="G86" i="62"/>
  <c r="H86" i="62"/>
  <c r="G87" i="62"/>
  <c r="H87" i="62"/>
  <c r="G88" i="62"/>
  <c r="H88" i="62"/>
  <c r="G89" i="62"/>
  <c r="H89" i="62"/>
  <c r="G90" i="62"/>
  <c r="H90" i="62"/>
  <c r="G91" i="62"/>
  <c r="H91" i="62"/>
  <c r="G92" i="62"/>
  <c r="H92" i="62"/>
  <c r="G93" i="62"/>
  <c r="H93" i="62"/>
  <c r="G94" i="62"/>
  <c r="H94" i="62"/>
  <c r="G95" i="62"/>
  <c r="H95" i="62"/>
  <c r="G96" i="62"/>
  <c r="H96" i="62"/>
  <c r="G97" i="62"/>
  <c r="H97" i="62"/>
  <c r="G98" i="62"/>
  <c r="H98" i="62"/>
  <c r="G99" i="62"/>
  <c r="H99" i="62"/>
  <c r="G100" i="62"/>
  <c r="H100" i="62"/>
  <c r="G101" i="62"/>
  <c r="H101" i="62"/>
  <c r="G102" i="62"/>
  <c r="H102" i="62"/>
  <c r="G103" i="62"/>
  <c r="H103" i="62"/>
  <c r="G104" i="62"/>
  <c r="H104" i="62"/>
  <c r="G105" i="62"/>
  <c r="H105" i="62"/>
  <c r="G106" i="62"/>
  <c r="H106" i="62"/>
  <c r="G107" i="62"/>
  <c r="H107" i="62"/>
  <c r="G108" i="62"/>
  <c r="H108" i="62"/>
  <c r="G109" i="62"/>
  <c r="H109" i="62"/>
  <c r="G110" i="62"/>
  <c r="H110" i="62"/>
  <c r="G111" i="62"/>
  <c r="H111" i="62"/>
  <c r="G112" i="62"/>
  <c r="H112" i="62"/>
  <c r="G113" i="62"/>
  <c r="H113" i="62"/>
  <c r="G114" i="62"/>
  <c r="H114" i="62"/>
  <c r="G115" i="62"/>
  <c r="H115" i="62"/>
  <c r="G116" i="62"/>
  <c r="H116" i="62"/>
  <c r="G117" i="62"/>
  <c r="H117" i="62"/>
  <c r="G118" i="62"/>
  <c r="H118" i="62"/>
  <c r="G119" i="62"/>
  <c r="H119" i="62"/>
  <c r="G120" i="62"/>
  <c r="H120" i="62"/>
  <c r="G121" i="62"/>
  <c r="H121" i="62"/>
  <c r="G122" i="62"/>
  <c r="H122" i="62"/>
  <c r="G123" i="62"/>
  <c r="H123" i="62"/>
  <c r="H22" i="62"/>
  <c r="G22" i="62"/>
  <c r="I23" i="62"/>
  <c r="J23" i="62"/>
  <c r="I24" i="62"/>
  <c r="J24" i="62"/>
  <c r="I25" i="62"/>
  <c r="J25" i="62"/>
  <c r="I26" i="62"/>
  <c r="J26" i="62"/>
  <c r="I27" i="62"/>
  <c r="J27" i="62"/>
  <c r="I28" i="62"/>
  <c r="J28" i="62"/>
  <c r="I29" i="62"/>
  <c r="J29" i="62"/>
  <c r="I30" i="62"/>
  <c r="J30" i="62"/>
  <c r="I31" i="62"/>
  <c r="J31" i="62"/>
  <c r="I32" i="62"/>
  <c r="J32" i="62"/>
  <c r="I33" i="62"/>
  <c r="J33" i="62"/>
  <c r="I34" i="62"/>
  <c r="J34" i="62"/>
  <c r="I35" i="62"/>
  <c r="J35" i="62"/>
  <c r="I36" i="62"/>
  <c r="J36" i="62"/>
  <c r="I37" i="62"/>
  <c r="J37" i="62"/>
  <c r="I38" i="62"/>
  <c r="J38" i="62"/>
  <c r="I39" i="62"/>
  <c r="J39" i="62"/>
  <c r="I40" i="62"/>
  <c r="J40" i="62"/>
  <c r="I41" i="62"/>
  <c r="J41" i="62"/>
  <c r="I42" i="62"/>
  <c r="J42" i="62"/>
  <c r="I43" i="62"/>
  <c r="J43" i="62"/>
  <c r="I44" i="62"/>
  <c r="J44" i="62"/>
  <c r="I45" i="62"/>
  <c r="J45" i="62"/>
  <c r="I46" i="62"/>
  <c r="J46" i="62"/>
  <c r="I47" i="62"/>
  <c r="J47" i="62"/>
  <c r="I48" i="62"/>
  <c r="J48" i="62"/>
  <c r="I49" i="62"/>
  <c r="J49" i="62"/>
  <c r="I50" i="62"/>
  <c r="J50" i="62"/>
  <c r="I51" i="62"/>
  <c r="J51" i="62"/>
  <c r="I52" i="62"/>
  <c r="J52" i="62"/>
  <c r="I53" i="62"/>
  <c r="J53" i="62"/>
  <c r="I54" i="62"/>
  <c r="J54" i="62"/>
  <c r="I55" i="62"/>
  <c r="J55" i="62"/>
  <c r="I56" i="62"/>
  <c r="J56" i="62"/>
  <c r="I57" i="62"/>
  <c r="J57" i="62"/>
  <c r="I58" i="62"/>
  <c r="J58" i="62"/>
  <c r="I59" i="62"/>
  <c r="J59" i="62"/>
  <c r="I60" i="62"/>
  <c r="J60" i="62"/>
  <c r="I61" i="62"/>
  <c r="J61" i="62"/>
  <c r="I62" i="62"/>
  <c r="J62" i="62"/>
  <c r="I63" i="62"/>
  <c r="J63" i="62"/>
  <c r="I64" i="62"/>
  <c r="J64" i="62"/>
  <c r="I65" i="62"/>
  <c r="J65" i="62"/>
  <c r="I66" i="62"/>
  <c r="J66" i="62"/>
  <c r="I67" i="62"/>
  <c r="J67" i="62"/>
  <c r="I68" i="62"/>
  <c r="J68" i="62"/>
  <c r="I69" i="62"/>
  <c r="J69" i="62"/>
  <c r="I70" i="62"/>
  <c r="J70" i="62"/>
  <c r="I71" i="62"/>
  <c r="J71" i="62"/>
  <c r="I72" i="62"/>
  <c r="J72" i="62"/>
  <c r="I73" i="62"/>
  <c r="J73" i="62"/>
  <c r="I74" i="62"/>
  <c r="J74" i="62"/>
  <c r="I75" i="62"/>
  <c r="J75" i="62"/>
  <c r="I76" i="62"/>
  <c r="J76" i="62"/>
  <c r="I77" i="62"/>
  <c r="J77" i="62"/>
  <c r="I78" i="62"/>
  <c r="J78" i="62"/>
  <c r="I79" i="62"/>
  <c r="J79" i="62"/>
  <c r="I80" i="62"/>
  <c r="J80" i="62"/>
  <c r="I81" i="62"/>
  <c r="J81" i="62"/>
  <c r="I82" i="62"/>
  <c r="J82" i="62"/>
  <c r="I83" i="62"/>
  <c r="J83" i="62"/>
  <c r="I84" i="62"/>
  <c r="J84" i="62"/>
  <c r="I85" i="62"/>
  <c r="J85" i="62"/>
  <c r="I86" i="62"/>
  <c r="J86" i="62"/>
  <c r="I87" i="62"/>
  <c r="J87" i="62"/>
  <c r="I88" i="62"/>
  <c r="J88" i="62"/>
  <c r="I89" i="62"/>
  <c r="J89" i="62"/>
  <c r="I90" i="62"/>
  <c r="J90" i="62"/>
  <c r="I91" i="62"/>
  <c r="J91" i="62"/>
  <c r="I92" i="62"/>
  <c r="J92" i="62"/>
  <c r="I93" i="62"/>
  <c r="J93" i="62"/>
  <c r="I94" i="62"/>
  <c r="J94" i="62"/>
  <c r="I95" i="62"/>
  <c r="J95" i="62"/>
  <c r="I96" i="62"/>
  <c r="J96" i="62"/>
  <c r="I97" i="62"/>
  <c r="J97" i="62"/>
  <c r="I98" i="62"/>
  <c r="J98" i="62"/>
  <c r="I99" i="62"/>
  <c r="J99" i="62"/>
  <c r="I100" i="62"/>
  <c r="J100" i="62"/>
  <c r="I101" i="62"/>
  <c r="J101" i="62"/>
  <c r="I102" i="62"/>
  <c r="J102" i="62"/>
  <c r="I103" i="62"/>
  <c r="J103" i="62"/>
  <c r="I104" i="62"/>
  <c r="J104" i="62"/>
  <c r="I105" i="62"/>
  <c r="J105" i="62"/>
  <c r="I106" i="62"/>
  <c r="J106" i="62"/>
  <c r="I107" i="62"/>
  <c r="J107" i="62"/>
  <c r="I108" i="62"/>
  <c r="J108" i="62"/>
  <c r="I109" i="62"/>
  <c r="J109" i="62"/>
  <c r="I110" i="62"/>
  <c r="J110" i="62"/>
  <c r="I111" i="62"/>
  <c r="J111" i="62"/>
  <c r="I112" i="62"/>
  <c r="J112" i="62"/>
  <c r="I113" i="62"/>
  <c r="J113" i="62"/>
  <c r="I114" i="62"/>
  <c r="J114" i="62"/>
  <c r="I115" i="62"/>
  <c r="J115" i="62"/>
  <c r="J22" i="62"/>
  <c r="I22" i="62"/>
  <c r="Q21" i="62"/>
  <c r="P21" i="62"/>
  <c r="AE19" i="59"/>
  <c r="AD19" i="59"/>
  <c r="T362" i="59"/>
  <c r="T493" i="59"/>
  <c r="S493" i="59"/>
  <c r="M587" i="59"/>
  <c r="N587" i="59"/>
  <c r="O587" i="59"/>
  <c r="P587" i="59"/>
  <c r="Q587" i="59"/>
  <c r="R587" i="59"/>
  <c r="S587" i="59"/>
  <c r="T587" i="59"/>
  <c r="U587" i="59"/>
  <c r="M585" i="59"/>
  <c r="N585" i="59"/>
  <c r="O585" i="59"/>
  <c r="P585" i="59"/>
  <c r="Q585" i="59"/>
  <c r="R585" i="59"/>
  <c r="S585" i="59"/>
  <c r="T585" i="59"/>
  <c r="U585" i="59"/>
  <c r="M586" i="59"/>
  <c r="N586" i="59"/>
  <c r="O586" i="59"/>
  <c r="P586" i="59"/>
  <c r="Q586" i="59"/>
  <c r="R586" i="59"/>
  <c r="S586" i="59"/>
  <c r="T586" i="59"/>
  <c r="U586" i="59"/>
  <c r="N584" i="59"/>
  <c r="O584" i="59"/>
  <c r="P584" i="59"/>
  <c r="Q584" i="59"/>
  <c r="R584" i="59"/>
  <c r="S584" i="59"/>
  <c r="T584" i="59"/>
  <c r="U584" i="59"/>
  <c r="M584" i="59"/>
  <c r="M501" i="59"/>
  <c r="N501" i="59"/>
  <c r="O501" i="59"/>
  <c r="P501" i="59"/>
  <c r="Q501" i="59"/>
  <c r="R501" i="59"/>
  <c r="S501" i="59"/>
  <c r="T501" i="59"/>
  <c r="U501" i="59"/>
  <c r="N500" i="59"/>
  <c r="O500" i="59"/>
  <c r="P500" i="59"/>
  <c r="Q500" i="59"/>
  <c r="R500" i="59"/>
  <c r="S500" i="59"/>
  <c r="T500" i="59"/>
  <c r="U500" i="59"/>
  <c r="M500" i="59"/>
  <c r="T361" i="59"/>
  <c r="M392" i="59"/>
  <c r="N392" i="59"/>
  <c r="O392" i="59"/>
  <c r="P392" i="59"/>
  <c r="Q392" i="59"/>
  <c r="R392" i="59"/>
  <c r="S392" i="59"/>
  <c r="T392" i="59"/>
  <c r="U392" i="59"/>
  <c r="M393" i="59"/>
  <c r="N393" i="59"/>
  <c r="O393" i="59"/>
  <c r="P393" i="59"/>
  <c r="Q393" i="59"/>
  <c r="R393" i="59"/>
  <c r="S393" i="59"/>
  <c r="T393" i="59"/>
  <c r="U393" i="59"/>
  <c r="M394" i="59"/>
  <c r="N394" i="59"/>
  <c r="O394" i="59"/>
  <c r="P394" i="59"/>
  <c r="Q394" i="59"/>
  <c r="R394" i="59"/>
  <c r="S394" i="59"/>
  <c r="T394" i="59"/>
  <c r="U394" i="59"/>
  <c r="M395" i="59"/>
  <c r="N395" i="59"/>
  <c r="O395" i="59"/>
  <c r="P395" i="59"/>
  <c r="Q395" i="59"/>
  <c r="R395" i="59"/>
  <c r="S395" i="59"/>
  <c r="T395" i="59"/>
  <c r="U395" i="59"/>
  <c r="N391" i="59"/>
  <c r="O391" i="59"/>
  <c r="P391" i="59"/>
  <c r="Q391" i="59"/>
  <c r="R391" i="59"/>
  <c r="S391" i="59"/>
  <c r="T391" i="59"/>
  <c r="U391" i="59"/>
  <c r="M391" i="59"/>
  <c r="M334" i="59"/>
  <c r="N334" i="59"/>
  <c r="O334" i="59"/>
  <c r="P334" i="59"/>
  <c r="Q334" i="59"/>
  <c r="R334" i="59"/>
  <c r="S334" i="59"/>
  <c r="T334" i="59"/>
  <c r="U334" i="59"/>
  <c r="M335" i="59"/>
  <c r="N335" i="59"/>
  <c r="O335" i="59"/>
  <c r="P335" i="59"/>
  <c r="Q335" i="59"/>
  <c r="R335" i="59"/>
  <c r="S335" i="59"/>
  <c r="T335" i="59"/>
  <c r="U335" i="59"/>
  <c r="M336" i="59"/>
  <c r="N336" i="59"/>
  <c r="O336" i="59"/>
  <c r="P336" i="59"/>
  <c r="Q336" i="59"/>
  <c r="R336" i="59"/>
  <c r="S336" i="59"/>
  <c r="T336" i="59"/>
  <c r="U336" i="59"/>
  <c r="M337" i="59"/>
  <c r="N337" i="59"/>
  <c r="O337" i="59"/>
  <c r="P337" i="59"/>
  <c r="Q337" i="59"/>
  <c r="R337" i="59"/>
  <c r="S337" i="59"/>
  <c r="T337" i="59"/>
  <c r="U337" i="59"/>
  <c r="M338" i="59"/>
  <c r="N338" i="59"/>
  <c r="O338" i="59"/>
  <c r="P338" i="59"/>
  <c r="Q338" i="59"/>
  <c r="R338" i="59"/>
  <c r="S338" i="59"/>
  <c r="T338" i="59"/>
  <c r="U338" i="59"/>
  <c r="N333" i="59"/>
  <c r="O333" i="59"/>
  <c r="P333" i="59"/>
  <c r="Q333" i="59"/>
  <c r="R333" i="59"/>
  <c r="S333" i="59"/>
  <c r="T333" i="59"/>
  <c r="U333" i="59"/>
  <c r="M333" i="59"/>
  <c r="M150" i="59"/>
  <c r="N150" i="59"/>
  <c r="O150" i="59"/>
  <c r="P150" i="59"/>
  <c r="Q150" i="59"/>
  <c r="R150" i="59"/>
  <c r="S150" i="59"/>
  <c r="T150" i="59"/>
  <c r="U150" i="59"/>
  <c r="M151" i="59"/>
  <c r="N151" i="59"/>
  <c r="O151" i="59"/>
  <c r="P151" i="59"/>
  <c r="Q151" i="59"/>
  <c r="R151" i="59"/>
  <c r="S151" i="59"/>
  <c r="T151" i="59"/>
  <c r="U151" i="59"/>
  <c r="M152" i="59"/>
  <c r="N152" i="59"/>
  <c r="O152" i="59"/>
  <c r="P152" i="59"/>
  <c r="Q152" i="59"/>
  <c r="R152" i="59"/>
  <c r="S152" i="59"/>
  <c r="T152" i="59"/>
  <c r="U152" i="59"/>
  <c r="M153" i="59"/>
  <c r="N153" i="59"/>
  <c r="O153" i="59"/>
  <c r="P153" i="59"/>
  <c r="Q153" i="59"/>
  <c r="R153" i="59"/>
  <c r="S153" i="59"/>
  <c r="T153" i="59"/>
  <c r="U153" i="59"/>
  <c r="M154" i="59"/>
  <c r="N154" i="59"/>
  <c r="O154" i="59"/>
  <c r="P154" i="59"/>
  <c r="Q154" i="59"/>
  <c r="R154" i="59"/>
  <c r="S154" i="59"/>
  <c r="T154" i="59"/>
  <c r="U154" i="59"/>
  <c r="N149" i="59"/>
  <c r="O149" i="59"/>
  <c r="P149" i="59"/>
  <c r="Q149" i="59"/>
  <c r="R149" i="59"/>
  <c r="S149" i="59"/>
  <c r="T149" i="59"/>
  <c r="U149" i="59"/>
  <c r="M149" i="59"/>
  <c r="M60" i="59"/>
  <c r="N60" i="59"/>
  <c r="O60" i="59"/>
  <c r="P60" i="59"/>
  <c r="Q60" i="59"/>
  <c r="R60" i="59"/>
  <c r="S60" i="59"/>
  <c r="T60" i="59"/>
  <c r="U60" i="59"/>
  <c r="M61" i="59"/>
  <c r="N61" i="59"/>
  <c r="O61" i="59"/>
  <c r="P61" i="59"/>
  <c r="Q61" i="59"/>
  <c r="R61" i="59"/>
  <c r="S61" i="59"/>
  <c r="T61" i="59"/>
  <c r="U61" i="59"/>
  <c r="M62" i="59"/>
  <c r="N62" i="59"/>
  <c r="O62" i="59"/>
  <c r="P62" i="59"/>
  <c r="Q62" i="59"/>
  <c r="R62" i="59"/>
  <c r="S62" i="59"/>
  <c r="T62" i="59"/>
  <c r="U62" i="59"/>
  <c r="M63" i="59"/>
  <c r="N63" i="59"/>
  <c r="O63" i="59"/>
  <c r="P63" i="59"/>
  <c r="Q63" i="59"/>
  <c r="R63" i="59"/>
  <c r="S63" i="59"/>
  <c r="T63" i="59"/>
  <c r="U63" i="59"/>
  <c r="M64" i="59"/>
  <c r="N64" i="59"/>
  <c r="O64" i="59"/>
  <c r="P64" i="59"/>
  <c r="Q64" i="59"/>
  <c r="R64" i="59"/>
  <c r="S64" i="59"/>
  <c r="T64" i="59"/>
  <c r="U64" i="59"/>
  <c r="W19" i="60"/>
  <c r="W20" i="60"/>
  <c r="W21" i="60"/>
  <c r="W22" i="60"/>
  <c r="W23" i="60"/>
  <c r="W24" i="60"/>
  <c r="W25" i="60"/>
  <c r="W26" i="60"/>
  <c r="W29" i="60"/>
  <c r="W30" i="60"/>
  <c r="W31" i="60"/>
  <c r="W32" i="60"/>
  <c r="W33" i="60"/>
  <c r="W34" i="60"/>
  <c r="W40" i="60"/>
  <c r="W41" i="60"/>
  <c r="W42" i="60"/>
  <c r="W43" i="60"/>
  <c r="W44" i="60"/>
  <c r="W45" i="60"/>
  <c r="W46" i="60"/>
  <c r="W47" i="60"/>
  <c r="W48" i="60"/>
  <c r="W49" i="60"/>
  <c r="W50" i="60"/>
  <c r="W51" i="60"/>
  <c r="W52" i="60"/>
  <c r="W53" i="60"/>
  <c r="W54" i="60"/>
  <c r="W55" i="60"/>
  <c r="W56" i="60"/>
  <c r="W57" i="60"/>
  <c r="W58" i="60"/>
  <c r="W59" i="60"/>
  <c r="W60" i="60"/>
  <c r="W61" i="60"/>
  <c r="W62" i="60"/>
  <c r="W63" i="60"/>
  <c r="W64" i="60"/>
  <c r="W69" i="60"/>
  <c r="W70" i="60"/>
  <c r="W71" i="60"/>
  <c r="W72" i="60"/>
  <c r="W73" i="60"/>
  <c r="W74" i="60"/>
  <c r="W75" i="60"/>
  <c r="W76" i="60"/>
  <c r="W77" i="60"/>
  <c r="W78" i="60"/>
  <c r="W79" i="60"/>
  <c r="W80" i="60"/>
  <c r="W81" i="60"/>
  <c r="W82" i="60"/>
  <c r="W83" i="60"/>
  <c r="W84" i="60"/>
  <c r="W85" i="60"/>
  <c r="W86" i="60"/>
  <c r="W87" i="60"/>
  <c r="W88" i="60"/>
  <c r="W89" i="60"/>
  <c r="W90" i="60"/>
  <c r="W91" i="60"/>
  <c r="W92" i="60"/>
  <c r="W93" i="60"/>
  <c r="W94" i="60"/>
  <c r="W95" i="60"/>
  <c r="W96" i="60"/>
  <c r="W97" i="60"/>
  <c r="W98" i="60"/>
  <c r="W99" i="60"/>
  <c r="W108" i="60"/>
  <c r="W109" i="60"/>
  <c r="W110" i="60"/>
  <c r="W111" i="60"/>
  <c r="W112" i="60"/>
  <c r="W113" i="60"/>
  <c r="W114" i="60"/>
  <c r="W115" i="60"/>
  <c r="W116" i="60"/>
  <c r="W117" i="60"/>
  <c r="W118" i="60"/>
  <c r="W119" i="60"/>
  <c r="W120" i="60"/>
  <c r="W121" i="60"/>
  <c r="W122" i="60"/>
  <c r="W123" i="60"/>
  <c r="W124" i="60"/>
  <c r="W125" i="60"/>
  <c r="W126" i="60"/>
  <c r="W127" i="60"/>
  <c r="W128" i="60"/>
  <c r="W129" i="60"/>
  <c r="W130" i="60"/>
  <c r="W131" i="60"/>
  <c r="W132" i="60"/>
  <c r="W133" i="60"/>
  <c r="W134" i="60"/>
  <c r="W135" i="60"/>
  <c r="W136" i="60"/>
  <c r="W137" i="60"/>
  <c r="W138" i="60"/>
  <c r="W139" i="60"/>
  <c r="W140" i="60"/>
  <c r="W141" i="60"/>
  <c r="W142" i="60"/>
  <c r="W143" i="60"/>
  <c r="W144" i="60"/>
  <c r="W145" i="60"/>
  <c r="W146" i="60"/>
  <c r="W147" i="60"/>
  <c r="W148" i="60"/>
  <c r="W149" i="60"/>
  <c r="W150" i="60"/>
  <c r="W151" i="60"/>
  <c r="W152" i="60"/>
  <c r="W153" i="60"/>
  <c r="W154" i="60"/>
  <c r="W155" i="60"/>
  <c r="W156" i="60"/>
  <c r="W157" i="60"/>
  <c r="W158" i="60"/>
  <c r="W159" i="60"/>
  <c r="W160" i="60"/>
  <c r="W161" i="60"/>
  <c r="W162" i="60"/>
  <c r="W163" i="60"/>
  <c r="W164" i="60"/>
  <c r="W165" i="60"/>
  <c r="W166" i="60"/>
  <c r="W167" i="60"/>
  <c r="W168" i="60"/>
  <c r="W169" i="60"/>
  <c r="W170" i="60"/>
  <c r="W171" i="60"/>
  <c r="W172" i="60"/>
  <c r="W173" i="60"/>
  <c r="W174" i="60"/>
  <c r="W175" i="60"/>
  <c r="W176" i="60"/>
  <c r="W177" i="60"/>
  <c r="W178" i="60"/>
  <c r="W179" i="60"/>
  <c r="W180" i="60"/>
  <c r="W181" i="60"/>
  <c r="W182" i="60"/>
  <c r="W183" i="60"/>
  <c r="W184" i="60"/>
  <c r="W185" i="60"/>
  <c r="W186" i="60"/>
  <c r="W187" i="60"/>
  <c r="W188" i="60"/>
  <c r="W189" i="60"/>
  <c r="W190" i="60"/>
  <c r="W191" i="60"/>
  <c r="W192" i="60"/>
  <c r="W193" i="60"/>
  <c r="W194" i="60"/>
  <c r="W195" i="60"/>
  <c r="W196" i="60"/>
  <c r="W197" i="60"/>
  <c r="W198" i="60"/>
  <c r="W199" i="60"/>
  <c r="W200" i="60"/>
  <c r="W201" i="60"/>
  <c r="W202" i="60"/>
  <c r="W203" i="60"/>
  <c r="W204" i="60"/>
  <c r="W205" i="60"/>
  <c r="W206" i="60"/>
  <c r="W207" i="60"/>
  <c r="W208" i="60"/>
  <c r="W209" i="60"/>
  <c r="W210" i="60"/>
  <c r="W211" i="60"/>
  <c r="W212" i="60"/>
  <c r="W213" i="60"/>
  <c r="W214" i="60"/>
  <c r="W215" i="60"/>
  <c r="W216" i="60"/>
  <c r="W217" i="60"/>
  <c r="W218" i="60"/>
  <c r="W219" i="60"/>
  <c r="W220" i="60"/>
  <c r="W221" i="60"/>
  <c r="W222" i="60"/>
  <c r="W223" i="60"/>
  <c r="W224" i="60"/>
  <c r="W225" i="60"/>
  <c r="W226" i="60"/>
  <c r="W227" i="60"/>
  <c r="W228" i="60"/>
  <c r="W229" i="60"/>
  <c r="W230" i="60"/>
  <c r="W231" i="60"/>
  <c r="W232" i="60"/>
  <c r="W233" i="60"/>
  <c r="W234" i="60"/>
  <c r="W235" i="60"/>
  <c r="W236" i="60"/>
  <c r="W237" i="60"/>
  <c r="W238" i="60"/>
  <c r="W239" i="60"/>
  <c r="W240" i="60"/>
  <c r="W241" i="60"/>
  <c r="W242" i="60"/>
  <c r="W245" i="60"/>
  <c r="W246" i="60"/>
  <c r="W247" i="60"/>
  <c r="W248" i="60"/>
  <c r="W249" i="60"/>
  <c r="W250" i="60"/>
  <c r="W251" i="60"/>
  <c r="W252" i="60"/>
  <c r="W253" i="60"/>
  <c r="W254" i="60"/>
  <c r="W255" i="60"/>
  <c r="W256" i="60"/>
  <c r="W257" i="60"/>
  <c r="W259" i="60"/>
  <c r="W260" i="60"/>
  <c r="W261" i="60"/>
  <c r="W262" i="60"/>
  <c r="W263" i="60"/>
  <c r="W264" i="60"/>
  <c r="W265" i="60"/>
  <c r="W266" i="60"/>
  <c r="W267" i="60"/>
  <c r="W268" i="60"/>
  <c r="W269" i="60"/>
  <c r="W270" i="60"/>
  <c r="W276" i="60"/>
  <c r="W277" i="60"/>
  <c r="W278" i="60"/>
  <c r="W279" i="60"/>
  <c r="W280" i="60"/>
  <c r="W281" i="60"/>
  <c r="W282" i="60"/>
  <c r="W283" i="60"/>
  <c r="W284" i="60"/>
  <c r="W285" i="60"/>
  <c r="W286" i="60"/>
  <c r="W287" i="60"/>
  <c r="W288" i="60"/>
  <c r="W289" i="60"/>
  <c r="W290" i="60"/>
  <c r="W291" i="60"/>
  <c r="W292" i="60"/>
  <c r="W293" i="60"/>
  <c r="W294" i="60"/>
  <c r="W295" i="60"/>
  <c r="W296" i="60"/>
  <c r="W297" i="60"/>
  <c r="W298" i="60"/>
  <c r="W299" i="60"/>
  <c r="W300" i="60"/>
  <c r="W301" i="60"/>
  <c r="W302" i="60"/>
  <c r="W309" i="60"/>
  <c r="W310" i="60"/>
  <c r="W311" i="60"/>
  <c r="W312" i="60"/>
  <c r="W313" i="60"/>
  <c r="W314" i="60"/>
  <c r="W320" i="60"/>
  <c r="W321" i="60"/>
  <c r="W322" i="60"/>
  <c r="W323" i="60"/>
  <c r="W324" i="60"/>
  <c r="W325" i="60"/>
  <c r="W326" i="60"/>
  <c r="W327" i="60"/>
  <c r="W328" i="60"/>
  <c r="W329" i="60"/>
  <c r="W330" i="60"/>
  <c r="W331" i="60"/>
  <c r="W332" i="60"/>
  <c r="W333" i="60"/>
  <c r="W334" i="60"/>
  <c r="W335" i="60"/>
  <c r="W336" i="60"/>
  <c r="W337" i="60"/>
  <c r="W338" i="60"/>
  <c r="W339" i="60"/>
  <c r="W340" i="60"/>
  <c r="W341" i="60"/>
  <c r="W342" i="60"/>
  <c r="W343" i="60"/>
  <c r="W344" i="60"/>
  <c r="W345" i="60"/>
  <c r="W346" i="60"/>
  <c r="W347" i="60"/>
  <c r="W348" i="60"/>
  <c r="W349" i="60"/>
  <c r="W350" i="60"/>
  <c r="W351" i="60"/>
  <c r="W352" i="60"/>
  <c r="W353" i="60"/>
  <c r="W354" i="60"/>
  <c r="W355" i="60"/>
  <c r="W356" i="60"/>
  <c r="W357" i="60"/>
  <c r="W358" i="60"/>
  <c r="W359" i="60"/>
  <c r="W360" i="60"/>
  <c r="W361" i="60"/>
  <c r="W362" i="60"/>
  <c r="W363" i="60"/>
  <c r="W364" i="60"/>
  <c r="W365" i="60"/>
  <c r="W366" i="60"/>
  <c r="W367" i="60"/>
  <c r="W368" i="60"/>
  <c r="W369" i="60"/>
  <c r="W370" i="60"/>
  <c r="W371" i="60"/>
  <c r="W372" i="60"/>
  <c r="W373" i="60"/>
  <c r="W374" i="60"/>
  <c r="W375" i="60"/>
  <c r="W376" i="60"/>
  <c r="W377" i="60"/>
  <c r="W378" i="60"/>
  <c r="W379" i="60"/>
  <c r="W380" i="60"/>
  <c r="W381" i="60"/>
  <c r="W382" i="60"/>
  <c r="W383" i="60"/>
  <c r="W384" i="60"/>
  <c r="W385" i="60"/>
  <c r="W386" i="60"/>
  <c r="W387" i="60"/>
  <c r="W388" i="60"/>
  <c r="W389" i="60"/>
  <c r="W390" i="60"/>
  <c r="W391" i="60"/>
  <c r="W392" i="60"/>
  <c r="W393" i="60"/>
  <c r="W394" i="60"/>
  <c r="W395" i="60"/>
  <c r="W396" i="60"/>
  <c r="W397" i="60"/>
  <c r="W398" i="60"/>
  <c r="W399" i="60"/>
  <c r="W400" i="60"/>
  <c r="W401" i="60"/>
  <c r="W402" i="60"/>
  <c r="W403" i="60"/>
  <c r="W404" i="60"/>
  <c r="W405" i="60"/>
  <c r="W406" i="60"/>
  <c r="W407" i="60"/>
  <c r="W408" i="60"/>
  <c r="W409" i="60"/>
  <c r="W410" i="60"/>
  <c r="W412" i="60"/>
  <c r="W413" i="60"/>
  <c r="W414" i="60"/>
  <c r="W415" i="60"/>
  <c r="W416" i="60"/>
  <c r="W417" i="60"/>
  <c r="W418" i="60"/>
  <c r="W419" i="60"/>
  <c r="W420" i="60"/>
  <c r="W421" i="60"/>
  <c r="W422" i="60"/>
  <c r="W423" i="60"/>
  <c r="W424" i="60"/>
  <c r="W425" i="60"/>
  <c r="W426" i="60"/>
  <c r="W427" i="60"/>
  <c r="W428" i="60"/>
  <c r="W429" i="60"/>
  <c r="W430" i="60"/>
  <c r="W431" i="60"/>
  <c r="W432" i="60"/>
  <c r="W433" i="60"/>
  <c r="W434" i="60"/>
  <c r="W435" i="60"/>
  <c r="W436" i="60"/>
  <c r="W437" i="60"/>
  <c r="W438" i="60"/>
  <c r="W439" i="60"/>
  <c r="W440" i="60"/>
  <c r="W441" i="60"/>
  <c r="W442" i="60"/>
  <c r="W443" i="60"/>
  <c r="W444" i="60"/>
  <c r="W445" i="60"/>
  <c r="W446" i="60"/>
  <c r="W447" i="60"/>
  <c r="W448" i="60"/>
  <c r="W449" i="60"/>
  <c r="W450" i="60"/>
  <c r="W451" i="60"/>
  <c r="W452" i="60"/>
  <c r="W453" i="60"/>
  <c r="W454" i="60"/>
  <c r="W455" i="60"/>
  <c r="W456" i="60"/>
  <c r="W457" i="60"/>
  <c r="W458" i="60"/>
  <c r="W459" i="60"/>
  <c r="W460" i="60"/>
  <c r="W461" i="60"/>
  <c r="W462" i="60"/>
  <c r="W463" i="60"/>
  <c r="W464" i="60"/>
  <c r="W465" i="60"/>
  <c r="W466" i="60"/>
  <c r="W467" i="60"/>
  <c r="W468" i="60"/>
  <c r="W469" i="60"/>
  <c r="W470" i="60"/>
  <c r="W471" i="60"/>
  <c r="W472" i="60"/>
  <c r="W473" i="60"/>
  <c r="W474" i="60"/>
  <c r="W475" i="60"/>
  <c r="W476" i="60"/>
  <c r="W477" i="60"/>
  <c r="W478" i="60"/>
  <c r="W479" i="60"/>
  <c r="W480" i="60"/>
  <c r="W481" i="60"/>
  <c r="W482" i="60"/>
  <c r="W483" i="60"/>
  <c r="W484" i="60"/>
  <c r="W485" i="60"/>
  <c r="W486" i="60"/>
  <c r="W487" i="60"/>
  <c r="W488" i="60"/>
  <c r="W489" i="60"/>
  <c r="W490" i="60"/>
  <c r="W491" i="60"/>
  <c r="W492" i="60"/>
  <c r="W493" i="60"/>
  <c r="W494" i="60"/>
  <c r="W495" i="60"/>
  <c r="W496" i="60"/>
  <c r="W497" i="60"/>
  <c r="W498" i="60"/>
  <c r="W499" i="60"/>
  <c r="W500" i="60"/>
  <c r="W501" i="60"/>
  <c r="W502" i="60"/>
  <c r="W503" i="60"/>
  <c r="W504" i="60"/>
  <c r="W505" i="60"/>
  <c r="W506" i="60"/>
  <c r="W507" i="60"/>
  <c r="W508" i="60"/>
  <c r="W512" i="60"/>
  <c r="W513" i="60"/>
  <c r="W514" i="60"/>
  <c r="W515" i="60"/>
  <c r="W516" i="60"/>
  <c r="W520" i="60"/>
  <c r="W521" i="60"/>
  <c r="W522" i="60"/>
  <c r="W523" i="60"/>
  <c r="W524" i="60"/>
  <c r="W525" i="60"/>
  <c r="W526" i="60"/>
  <c r="W527" i="60"/>
  <c r="W528" i="60"/>
  <c r="W529" i="60"/>
  <c r="W530" i="60"/>
  <c r="W531" i="60"/>
  <c r="W532" i="60"/>
  <c r="W533" i="60"/>
  <c r="W534" i="60"/>
  <c r="W535" i="60"/>
  <c r="W536" i="60"/>
  <c r="W537" i="60"/>
  <c r="W538" i="60"/>
  <c r="W539" i="60"/>
  <c r="W540" i="60"/>
  <c r="W541" i="60"/>
  <c r="W542" i="60"/>
  <c r="W543" i="60"/>
  <c r="W544" i="60"/>
  <c r="W545" i="60"/>
  <c r="W546" i="60"/>
  <c r="W547" i="60"/>
  <c r="W548" i="60"/>
  <c r="W549" i="60"/>
  <c r="W550" i="60"/>
  <c r="W551" i="60"/>
  <c r="W552" i="60"/>
  <c r="W553" i="60"/>
  <c r="W554" i="60"/>
  <c r="W555" i="60"/>
  <c r="W556" i="60"/>
  <c r="W557" i="60"/>
  <c r="W558" i="60"/>
  <c r="W559" i="60"/>
  <c r="W560" i="60"/>
  <c r="W561" i="60"/>
  <c r="W562" i="60"/>
  <c r="W563" i="60"/>
  <c r="W564" i="60"/>
  <c r="W565" i="60"/>
  <c r="W566" i="60"/>
  <c r="W567" i="60"/>
  <c r="W568" i="60"/>
  <c r="W569" i="60"/>
  <c r="W570" i="60"/>
  <c r="W571" i="60"/>
  <c r="W572" i="60"/>
  <c r="W573" i="60"/>
  <c r="W574" i="60"/>
  <c r="W575" i="60"/>
  <c r="W576" i="60"/>
  <c r="W577" i="60"/>
  <c r="W578" i="60"/>
  <c r="W579" i="60"/>
  <c r="W580" i="60"/>
  <c r="W581" i="60"/>
  <c r="W582" i="60"/>
  <c r="W583" i="60"/>
  <c r="W584" i="60"/>
  <c r="W585" i="60"/>
  <c r="W586" i="60"/>
  <c r="W587" i="60"/>
  <c r="W588" i="60"/>
  <c r="W589" i="60"/>
  <c r="W590" i="60"/>
  <c r="W591" i="60"/>
  <c r="W592" i="60"/>
  <c r="W593" i="60"/>
  <c r="W594" i="60"/>
  <c r="W595" i="60"/>
  <c r="W596" i="60"/>
  <c r="W597" i="60"/>
  <c r="W598" i="60"/>
  <c r="W599" i="60"/>
  <c r="W600" i="60"/>
  <c r="W601" i="60"/>
  <c r="W602" i="60"/>
  <c r="W603" i="60"/>
  <c r="W604" i="60"/>
  <c r="W605" i="60"/>
  <c r="W606" i="60"/>
  <c r="W607" i="60"/>
  <c r="W608" i="60"/>
  <c r="W609" i="60"/>
  <c r="W610" i="60"/>
  <c r="W611" i="60"/>
  <c r="W612" i="60"/>
  <c r="W613" i="60"/>
  <c r="W614" i="60"/>
  <c r="W615" i="60"/>
  <c r="W616" i="60"/>
  <c r="W617" i="60"/>
  <c r="W618" i="60"/>
  <c r="W619" i="60"/>
  <c r="W620" i="60"/>
  <c r="W621" i="60"/>
  <c r="W622" i="60"/>
  <c r="W623" i="60"/>
  <c r="W624" i="60"/>
  <c r="W630" i="60"/>
  <c r="W631" i="60"/>
  <c r="W632" i="60"/>
  <c r="W635" i="60"/>
  <c r="W636" i="60"/>
  <c r="W637" i="60"/>
  <c r="W638" i="60"/>
  <c r="W639" i="60"/>
  <c r="W640" i="60"/>
  <c r="W641" i="60"/>
  <c r="W642" i="60"/>
  <c r="W643" i="60"/>
  <c r="W644" i="60"/>
  <c r="W645" i="60"/>
  <c r="W646" i="60"/>
  <c r="W647" i="60"/>
  <c r="W648" i="60"/>
  <c r="W649" i="60"/>
  <c r="W650" i="60"/>
  <c r="W651" i="60"/>
  <c r="W652" i="60"/>
  <c r="W653" i="60"/>
  <c r="W654" i="60"/>
  <c r="W655" i="60"/>
  <c r="W656" i="60"/>
  <c r="W657" i="60"/>
  <c r="W658" i="60"/>
  <c r="W659" i="60"/>
  <c r="W660" i="60"/>
  <c r="W661" i="60"/>
  <c r="W662" i="60"/>
  <c r="W663" i="60"/>
  <c r="W664" i="60"/>
  <c r="W665" i="60"/>
  <c r="W666" i="60"/>
  <c r="W667" i="60"/>
  <c r="W668" i="60"/>
  <c r="W669" i="60"/>
  <c r="W670" i="60"/>
  <c r="W671" i="60"/>
  <c r="W672" i="60"/>
  <c r="W673" i="60"/>
  <c r="W674" i="60"/>
  <c r="W675" i="60"/>
  <c r="W676" i="60"/>
  <c r="W677" i="60"/>
  <c r="W678" i="60"/>
  <c r="W679" i="60"/>
  <c r="W680" i="60"/>
  <c r="W681" i="60"/>
  <c r="W682" i="60"/>
  <c r="W683" i="60"/>
  <c r="W684" i="60"/>
  <c r="W685" i="60"/>
  <c r="W686" i="60"/>
  <c r="W687" i="60"/>
  <c r="W688" i="60"/>
  <c r="W689" i="60"/>
  <c r="W690" i="60"/>
  <c r="W691" i="60"/>
  <c r="W692" i="60"/>
  <c r="W693" i="60"/>
  <c r="W694" i="60"/>
  <c r="W695" i="60"/>
  <c r="W696" i="60"/>
  <c r="W697" i="60"/>
  <c r="W698" i="60"/>
  <c r="W699" i="60"/>
  <c r="W700" i="60"/>
  <c r="W701" i="60"/>
  <c r="W702" i="60"/>
  <c r="W703" i="60"/>
  <c r="W704" i="60"/>
  <c r="W705" i="60"/>
  <c r="W706" i="60"/>
  <c r="W707" i="60"/>
  <c r="W708" i="60"/>
  <c r="W709" i="60"/>
  <c r="W710" i="60"/>
  <c r="W711" i="60"/>
  <c r="W712" i="60"/>
  <c r="W713" i="60"/>
  <c r="W714" i="60"/>
  <c r="W715" i="60"/>
  <c r="W716" i="60"/>
  <c r="W717" i="60"/>
  <c r="U623" i="60"/>
  <c r="U622" i="60" s="1"/>
  <c r="U486" i="60"/>
  <c r="V495" i="60"/>
  <c r="V494" i="60" s="1"/>
  <c r="U495" i="60"/>
  <c r="V468" i="60"/>
  <c r="V467" i="60" s="1"/>
  <c r="V466" i="60" s="1"/>
  <c r="V465" i="60" s="1"/>
  <c r="V464" i="60" s="1"/>
  <c r="U468" i="60"/>
  <c r="U467" i="60"/>
  <c r="V424" i="60"/>
  <c r="U424" i="60"/>
  <c r="U423" i="60" s="1"/>
  <c r="U425" i="60"/>
  <c r="V335" i="60"/>
  <c r="V334" i="60" s="1"/>
  <c r="V333" i="60" s="1"/>
  <c r="V332" i="60" s="1"/>
  <c r="U335" i="60"/>
  <c r="U334" i="60" s="1"/>
  <c r="V287" i="60"/>
  <c r="V286" i="60" s="1"/>
  <c r="V285" i="60" s="1"/>
  <c r="V284" i="60" s="1"/>
  <c r="V283" i="60" s="1"/>
  <c r="U287" i="60"/>
  <c r="U286" i="60" s="1"/>
  <c r="V263" i="60"/>
  <c r="V262" i="60" s="1"/>
  <c r="V261" i="60" s="1"/>
  <c r="V260" i="60" s="1"/>
  <c r="V259" i="60" s="1"/>
  <c r="U263" i="60"/>
  <c r="U262" i="60" s="1"/>
  <c r="U261" i="60" s="1"/>
  <c r="N158" i="62" l="1"/>
  <c r="O188" i="62"/>
  <c r="M130" i="62"/>
  <c r="O125" i="62"/>
  <c r="O127" i="62"/>
  <c r="O126" i="62"/>
  <c r="O129" i="62"/>
  <c r="O128" i="62"/>
  <c r="O133" i="62"/>
  <c r="O132" i="62"/>
  <c r="O135" i="62"/>
  <c r="O138" i="62"/>
  <c r="O152" i="62"/>
  <c r="O151" i="62"/>
  <c r="O150" i="62"/>
  <c r="O156" i="62"/>
  <c r="O155" i="62"/>
  <c r="O154" i="62"/>
  <c r="O157" i="62"/>
  <c r="M158" i="62"/>
  <c r="O158" i="62" s="1"/>
  <c r="N172" i="62"/>
  <c r="O148" i="62"/>
  <c r="O175" i="62"/>
  <c r="O134" i="62"/>
  <c r="O147" i="62"/>
  <c r="O146" i="62"/>
  <c r="O167" i="62"/>
  <c r="O168" i="62"/>
  <c r="O177" i="62"/>
  <c r="O176" i="62"/>
  <c r="O174" i="62"/>
  <c r="O194" i="62"/>
  <c r="O172" i="62"/>
  <c r="O22" i="62"/>
  <c r="N130" i="62"/>
  <c r="O130" i="62" s="1"/>
  <c r="O144" i="62"/>
  <c r="O143" i="62"/>
  <c r="O142" i="62"/>
  <c r="O141" i="62"/>
  <c r="O140" i="62"/>
  <c r="O139" i="62"/>
  <c r="O149" i="62"/>
  <c r="O153" i="62"/>
  <c r="O145" i="62"/>
  <c r="O166" i="62"/>
  <c r="O165" i="62"/>
  <c r="O164" i="62"/>
  <c r="O163" i="62"/>
  <c r="O162" i="62"/>
  <c r="O161" i="62"/>
  <c r="O160" i="62"/>
  <c r="O171" i="62"/>
  <c r="O170" i="62"/>
  <c r="O169" i="62"/>
  <c r="O181" i="62"/>
  <c r="O179" i="62"/>
  <c r="O197" i="62"/>
  <c r="O196" i="62"/>
  <c r="O195" i="62"/>
  <c r="O159" i="62"/>
  <c r="O182" i="62"/>
  <c r="O136" i="62"/>
  <c r="O137" i="62"/>
  <c r="O173" i="62"/>
  <c r="O123" i="62"/>
  <c r="O122" i="62"/>
  <c r="O121" i="62"/>
  <c r="O120" i="62"/>
  <c r="O119" i="62"/>
  <c r="O118" i="62"/>
  <c r="O117" i="62"/>
  <c r="O116" i="62"/>
  <c r="O115" i="62"/>
  <c r="O114" i="62"/>
  <c r="O113" i="62"/>
  <c r="O112" i="62"/>
  <c r="O111" i="62"/>
  <c r="O110" i="62"/>
  <c r="O109" i="62"/>
  <c r="O108" i="62"/>
  <c r="O107" i="62"/>
  <c r="O106" i="62"/>
  <c r="O105" i="62"/>
  <c r="O104" i="62"/>
  <c r="O103" i="62"/>
  <c r="O102" i="62"/>
  <c r="O101" i="62"/>
  <c r="O124" i="62"/>
  <c r="O131" i="62"/>
  <c r="O100" i="62"/>
  <c r="O99" i="62"/>
  <c r="O98" i="62"/>
  <c r="O97" i="62"/>
  <c r="O96" i="62"/>
  <c r="O95" i="62"/>
  <c r="O94" i="62"/>
  <c r="O93" i="62"/>
  <c r="O92" i="62"/>
  <c r="O91" i="62"/>
  <c r="O90" i="62"/>
  <c r="O89" i="62"/>
  <c r="O88" i="62"/>
  <c r="O87" i="62"/>
  <c r="O86" i="62"/>
  <c r="O85" i="62"/>
  <c r="O84" i="62"/>
  <c r="O83" i="62"/>
  <c r="O82" i="62"/>
  <c r="O81" i="62"/>
  <c r="O80" i="62"/>
  <c r="O79" i="62"/>
  <c r="O78" i="62"/>
  <c r="O77" i="62"/>
  <c r="O76" i="62"/>
  <c r="O75" i="62"/>
  <c r="O74" i="62"/>
  <c r="O73" i="62"/>
  <c r="O72" i="62"/>
  <c r="O71" i="62"/>
  <c r="O70" i="62"/>
  <c r="O69" i="62"/>
  <c r="O68" i="62"/>
  <c r="O67" i="62"/>
  <c r="O66" i="62"/>
  <c r="O65" i="62"/>
  <c r="O64" i="62"/>
  <c r="O63" i="62"/>
  <c r="O62" i="62"/>
  <c r="O61" i="62"/>
  <c r="O60" i="62"/>
  <c r="O59" i="62"/>
  <c r="O58" i="62"/>
  <c r="O57" i="62"/>
  <c r="O56" i="62"/>
  <c r="O55" i="62"/>
  <c r="O54" i="62"/>
  <c r="O53" i="62"/>
  <c r="O52" i="62"/>
  <c r="O51" i="62"/>
  <c r="O50" i="62"/>
  <c r="O49" i="62"/>
  <c r="O48" i="62"/>
  <c r="O47" i="62"/>
  <c r="O46" i="62"/>
  <c r="O45" i="62"/>
  <c r="O44" i="62"/>
  <c r="O43" i="62"/>
  <c r="O42" i="62"/>
  <c r="O41" i="62"/>
  <c r="O40" i="62"/>
  <c r="O39" i="62"/>
  <c r="O38" i="62"/>
  <c r="O37" i="62"/>
  <c r="O36" i="62"/>
  <c r="O35" i="62"/>
  <c r="O34" i="62"/>
  <c r="O33" i="62"/>
  <c r="O32" i="62"/>
  <c r="O31" i="62"/>
  <c r="O30" i="62"/>
  <c r="O29" i="62"/>
  <c r="O28" i="62"/>
  <c r="O27" i="62"/>
  <c r="O26" i="62"/>
  <c r="O25" i="62"/>
  <c r="O24" i="62"/>
  <c r="O23" i="62"/>
  <c r="V423" i="60"/>
  <c r="U621" i="60"/>
  <c r="U494" i="60"/>
  <c r="U466" i="60"/>
  <c r="U422" i="60"/>
  <c r="U421" i="60"/>
  <c r="U333" i="60"/>
  <c r="U332" i="60" s="1"/>
  <c r="U285" i="60"/>
  <c r="U284" i="60" s="1"/>
  <c r="U283" i="60" s="1"/>
  <c r="U260" i="60"/>
  <c r="U259" i="60" s="1"/>
  <c r="V422" i="60" l="1"/>
  <c r="U465" i="60"/>
  <c r="V421" i="60" l="1"/>
  <c r="U464" i="60"/>
  <c r="V109" i="60" l="1"/>
  <c r="U109" i="60"/>
  <c r="U111" i="60"/>
  <c r="U112" i="60"/>
  <c r="E96" i="74" l="1"/>
  <c r="E95" i="74"/>
  <c r="D94" i="74"/>
  <c r="C94" i="74"/>
  <c r="E94" i="74" s="1"/>
  <c r="E93" i="74"/>
  <c r="E92" i="74"/>
  <c r="E91" i="74"/>
  <c r="E90" i="74"/>
  <c r="E89" i="74"/>
  <c r="E88" i="74"/>
  <c r="E87" i="74"/>
  <c r="E86" i="74"/>
  <c r="E85" i="74"/>
  <c r="E84" i="74"/>
  <c r="E83" i="74"/>
  <c r="E82" i="74"/>
  <c r="E81" i="74"/>
  <c r="E80" i="74"/>
  <c r="E79" i="74"/>
  <c r="E78" i="74"/>
  <c r="D77" i="74"/>
  <c r="E77" i="74" s="1"/>
  <c r="E76" i="74"/>
  <c r="E75" i="74"/>
  <c r="E74" i="74"/>
  <c r="E73" i="74"/>
  <c r="E72" i="74"/>
  <c r="C72" i="74"/>
  <c r="E71" i="74"/>
  <c r="C70" i="74"/>
  <c r="E69" i="74"/>
  <c r="E68" i="74"/>
  <c r="E67" i="74"/>
  <c r="F66" i="74"/>
  <c r="E66" i="74"/>
  <c r="E65" i="74"/>
  <c r="E64" i="74"/>
  <c r="E63" i="74"/>
  <c r="E62" i="74"/>
  <c r="E61" i="74"/>
  <c r="E60" i="74"/>
  <c r="E59" i="74"/>
  <c r="E58" i="74"/>
  <c r="E57" i="74"/>
  <c r="E56" i="74"/>
  <c r="E55" i="74"/>
  <c r="E54" i="74"/>
  <c r="E53" i="74"/>
  <c r="E52" i="74"/>
  <c r="E51" i="74"/>
  <c r="E50" i="74"/>
  <c r="D49" i="74"/>
  <c r="E49" i="74" s="1"/>
  <c r="C49" i="74"/>
  <c r="E48" i="74"/>
  <c r="E47" i="74"/>
  <c r="D46" i="74"/>
  <c r="E46" i="74" s="1"/>
  <c r="C46" i="74"/>
  <c r="C45" i="74"/>
  <c r="C44" i="74"/>
  <c r="E43" i="74"/>
  <c r="D42" i="74"/>
  <c r="C42" i="74"/>
  <c r="E42" i="74" s="1"/>
  <c r="D41" i="74"/>
  <c r="E41" i="74" s="1"/>
  <c r="E40" i="74"/>
  <c r="D39" i="74"/>
  <c r="C39" i="74"/>
  <c r="E39" i="74" s="1"/>
  <c r="D38" i="74"/>
  <c r="E38" i="74" s="1"/>
  <c r="E37" i="74"/>
  <c r="C36" i="74"/>
  <c r="E35" i="74"/>
  <c r="E34" i="74"/>
  <c r="D34" i="74"/>
  <c r="D33" i="74"/>
  <c r="C33" i="74"/>
  <c r="E33" i="74" s="1"/>
  <c r="E32" i="74"/>
  <c r="E31" i="74"/>
  <c r="D30" i="74"/>
  <c r="E30" i="74" s="1"/>
  <c r="C30" i="74"/>
  <c r="E29" i="74"/>
  <c r="E28" i="74"/>
  <c r="E27" i="74"/>
  <c r="D26" i="74"/>
  <c r="E26" i="74" s="1"/>
  <c r="C26" i="74"/>
  <c r="E25" i="74"/>
  <c r="D25" i="74"/>
  <c r="D24" i="74"/>
  <c r="C24" i="74"/>
  <c r="E24" i="74" s="1"/>
  <c r="D23" i="74"/>
  <c r="E23" i="74" s="1"/>
  <c r="D22" i="74"/>
  <c r="E22" i="74" s="1"/>
  <c r="D21" i="74"/>
  <c r="E21" i="74" s="1"/>
  <c r="D20" i="74"/>
  <c r="E20" i="74" s="1"/>
  <c r="C20" i="74"/>
  <c r="E19" i="74"/>
  <c r="C18" i="74"/>
  <c r="E18" i="74" s="1"/>
  <c r="E17" i="74"/>
  <c r="E16" i="74"/>
  <c r="D15" i="74"/>
  <c r="D14" i="74"/>
  <c r="E14" i="74" s="1"/>
  <c r="F77" i="74" l="1"/>
  <c r="C15" i="74"/>
  <c r="C13" i="74" s="1"/>
  <c r="C97" i="74" s="1"/>
  <c r="D36" i="74"/>
  <c r="D70" i="74"/>
  <c r="F72" i="74"/>
  <c r="F15" i="73"/>
  <c r="E70" i="74" l="1"/>
  <c r="E36" i="74"/>
  <c r="D13" i="74"/>
  <c r="D45" i="74"/>
  <c r="E15" i="74"/>
  <c r="H15" i="73"/>
  <c r="E13" i="74" l="1"/>
  <c r="F14" i="74"/>
  <c r="D44" i="74"/>
  <c r="E45" i="74"/>
  <c r="E44" i="74" l="1"/>
  <c r="F44" i="74" s="1"/>
  <c r="F49" i="74"/>
  <c r="F46" i="74"/>
  <c r="F70" i="74"/>
  <c r="D97" i="74"/>
  <c r="D99" i="74" l="1"/>
  <c r="E97" i="74"/>
  <c r="B82" i="72"/>
  <c r="J47" i="72" l="1"/>
  <c r="B15" i="72"/>
  <c r="E13" i="72"/>
  <c r="E83" i="72" l="1"/>
  <c r="E82" i="72"/>
  <c r="E81" i="72"/>
  <c r="E80" i="72"/>
  <c r="E74" i="72"/>
  <c r="E72" i="72"/>
  <c r="E70" i="72"/>
  <c r="E69" i="72"/>
  <c r="E68" i="72"/>
  <c r="E66" i="72"/>
  <c r="E64" i="72"/>
  <c r="E63" i="72"/>
  <c r="E55" i="72"/>
  <c r="E52" i="72"/>
  <c r="D52" i="72"/>
  <c r="I47" i="72"/>
  <c r="G47" i="72"/>
  <c r="F47" i="72"/>
  <c r="C49" i="72"/>
  <c r="C15" i="72"/>
  <c r="F3" i="72"/>
  <c r="D3" i="72"/>
  <c r="H2" i="72"/>
  <c r="F2" i="72"/>
  <c r="E4" i="72"/>
  <c r="C4" i="72"/>
  <c r="B4" i="72"/>
  <c r="D4" i="72" l="1"/>
  <c r="F4" i="72"/>
  <c r="D2" i="72"/>
  <c r="F14" i="72"/>
  <c r="F13" i="72"/>
  <c r="E14" i="72"/>
  <c r="D15" i="72"/>
  <c r="F15" i="72" l="1"/>
  <c r="C20" i="72"/>
  <c r="E15" i="72"/>
  <c r="D19" i="72"/>
  <c r="E45" i="71" l="1"/>
  <c r="D44" i="71"/>
  <c r="C44" i="71"/>
  <c r="E43" i="71"/>
  <c r="E42" i="71"/>
  <c r="D41" i="71"/>
  <c r="C41" i="71"/>
  <c r="E40" i="71"/>
  <c r="E39" i="71"/>
  <c r="C38" i="71"/>
  <c r="E37" i="71"/>
  <c r="E36" i="71"/>
  <c r="D35" i="71"/>
  <c r="C35" i="71"/>
  <c r="E34" i="71"/>
  <c r="E33" i="71"/>
  <c r="D32" i="71"/>
  <c r="E32" i="71" s="1"/>
  <c r="C32" i="71"/>
  <c r="E31" i="71"/>
  <c r="E30" i="71"/>
  <c r="E29" i="71"/>
  <c r="D28" i="71"/>
  <c r="C28" i="71"/>
  <c r="E27" i="71"/>
  <c r="E26" i="71"/>
  <c r="E25" i="71"/>
  <c r="C24" i="71"/>
  <c r="E23" i="71"/>
  <c r="E22" i="71"/>
  <c r="E21" i="71"/>
  <c r="C20" i="71"/>
  <c r="E19" i="71"/>
  <c r="C18" i="71"/>
  <c r="E18" i="71" s="1"/>
  <c r="E17" i="71"/>
  <c r="E16" i="71"/>
  <c r="D15" i="71"/>
  <c r="E99" i="71" s="1"/>
  <c r="C15" i="71"/>
  <c r="E14" i="71"/>
  <c r="D21" i="68"/>
  <c r="D19" i="69"/>
  <c r="D20" i="69" s="1"/>
  <c r="D19" i="67"/>
  <c r="D20" i="65"/>
  <c r="D17" i="70"/>
  <c r="C17" i="70"/>
  <c r="E17" i="70" s="1"/>
  <c r="E16" i="70"/>
  <c r="E15" i="70"/>
  <c r="E14" i="70"/>
  <c r="E13" i="70"/>
  <c r="E12" i="70"/>
  <c r="D16" i="69"/>
  <c r="C16" i="69"/>
  <c r="E15" i="69"/>
  <c r="E14" i="69"/>
  <c r="E13" i="69"/>
  <c r="E12" i="69"/>
  <c r="D17" i="68"/>
  <c r="E16" i="68"/>
  <c r="E15" i="68"/>
  <c r="E14" i="68"/>
  <c r="E13" i="68"/>
  <c r="C12" i="68"/>
  <c r="E12" i="68" s="1"/>
  <c r="D17" i="67"/>
  <c r="C17" i="67"/>
  <c r="E16" i="67"/>
  <c r="E15" i="67"/>
  <c r="E14" i="67"/>
  <c r="E13" i="67"/>
  <c r="E12" i="67"/>
  <c r="D17" i="66"/>
  <c r="E17" i="66" s="1"/>
  <c r="C17" i="66"/>
  <c r="E16" i="66"/>
  <c r="E15" i="66"/>
  <c r="E14" i="66"/>
  <c r="E13" i="66"/>
  <c r="E12" i="66"/>
  <c r="D17" i="65"/>
  <c r="E17" i="65" s="1"/>
  <c r="C17" i="65"/>
  <c r="E16" i="65"/>
  <c r="E15" i="65"/>
  <c r="E14" i="65"/>
  <c r="E13" i="65"/>
  <c r="E12" i="65"/>
  <c r="D21" i="67" l="1"/>
  <c r="D22" i="68"/>
  <c r="E15" i="71"/>
  <c r="D24" i="71"/>
  <c r="E24" i="71" s="1"/>
  <c r="E28" i="71"/>
  <c r="E35" i="71"/>
  <c r="E41" i="71"/>
  <c r="E44" i="71"/>
  <c r="C13" i="71"/>
  <c r="D20" i="71"/>
  <c r="D38" i="71"/>
  <c r="E38" i="71" s="1"/>
  <c r="E16" i="69"/>
  <c r="E17" i="67"/>
  <c r="D21" i="65"/>
  <c r="C17" i="68"/>
  <c r="E17" i="68" s="1"/>
  <c r="E20" i="71" l="1"/>
  <c r="D13" i="71"/>
  <c r="E13" i="71" l="1"/>
  <c r="U542" i="60" l="1"/>
  <c r="U541" i="60" s="1"/>
  <c r="U540" i="60" s="1"/>
  <c r="U539" i="60" s="1"/>
  <c r="U538" i="60" s="1"/>
  <c r="U544" i="60"/>
  <c r="U545" i="60"/>
  <c r="U619" i="60"/>
  <c r="U565" i="60"/>
  <c r="U564" i="60" s="1"/>
  <c r="U563" i="60" s="1"/>
  <c r="U562" i="60" s="1"/>
  <c r="U561" i="60" s="1"/>
  <c r="U618" i="60" l="1"/>
  <c r="U617" i="60" l="1"/>
  <c r="V545" i="60"/>
  <c r="V542" i="60"/>
  <c r="V565" i="60"/>
  <c r="V619" i="60"/>
  <c r="U616" i="60" l="1"/>
  <c r="V618" i="60"/>
  <c r="V564" i="60"/>
  <c r="V544" i="60"/>
  <c r="V541" i="60"/>
  <c r="V540" i="60"/>
  <c r="M295" i="59"/>
  <c r="N295" i="59"/>
  <c r="O295" i="59"/>
  <c r="P295" i="59"/>
  <c r="Q295" i="59"/>
  <c r="R295" i="59"/>
  <c r="S295" i="59"/>
  <c r="M296" i="59"/>
  <c r="N296" i="59"/>
  <c r="O296" i="59"/>
  <c r="P296" i="59"/>
  <c r="Q296" i="59"/>
  <c r="R296" i="59"/>
  <c r="S296" i="59"/>
  <c r="M297" i="59"/>
  <c r="N297" i="59"/>
  <c r="O297" i="59"/>
  <c r="P297" i="59"/>
  <c r="Q297" i="59"/>
  <c r="R297" i="59"/>
  <c r="S297" i="59"/>
  <c r="T297" i="59"/>
  <c r="M298" i="59"/>
  <c r="N298" i="59"/>
  <c r="O298" i="59"/>
  <c r="P298" i="59"/>
  <c r="Q298" i="59"/>
  <c r="R298" i="59"/>
  <c r="S298" i="59"/>
  <c r="T298" i="59"/>
  <c r="M299" i="59"/>
  <c r="N299" i="59"/>
  <c r="O299" i="59"/>
  <c r="P299" i="59"/>
  <c r="Q299" i="59"/>
  <c r="R299" i="59"/>
  <c r="S299" i="59"/>
  <c r="T299" i="59"/>
  <c r="N294" i="59"/>
  <c r="O294" i="59"/>
  <c r="P294" i="59"/>
  <c r="Q294" i="59"/>
  <c r="R294" i="59"/>
  <c r="S294" i="59"/>
  <c r="M294" i="59"/>
  <c r="B295" i="59"/>
  <c r="B296" i="59"/>
  <c r="B297" i="59"/>
  <c r="B298" i="59"/>
  <c r="B299" i="59"/>
  <c r="B294" i="59"/>
  <c r="M280" i="59"/>
  <c r="N280" i="59"/>
  <c r="O280" i="59"/>
  <c r="P280" i="59"/>
  <c r="Q280" i="59"/>
  <c r="R280" i="59"/>
  <c r="S280" i="59"/>
  <c r="T280" i="59"/>
  <c r="M278" i="59"/>
  <c r="N278" i="59"/>
  <c r="O278" i="59"/>
  <c r="P278" i="59"/>
  <c r="Q278" i="59"/>
  <c r="R278" i="59"/>
  <c r="S278" i="59"/>
  <c r="T278" i="59"/>
  <c r="M279" i="59"/>
  <c r="N279" i="59"/>
  <c r="O279" i="59"/>
  <c r="P279" i="59"/>
  <c r="Q279" i="59"/>
  <c r="R279" i="59"/>
  <c r="S279" i="59"/>
  <c r="T279" i="59"/>
  <c r="M277" i="59"/>
  <c r="N277" i="59"/>
  <c r="O277" i="59"/>
  <c r="P277" i="59"/>
  <c r="Q277" i="59"/>
  <c r="R277" i="59"/>
  <c r="S277" i="59"/>
  <c r="T277" i="59"/>
  <c r="M273" i="59"/>
  <c r="N273" i="59"/>
  <c r="O273" i="59"/>
  <c r="P273" i="59"/>
  <c r="Q273" i="59"/>
  <c r="R273" i="59"/>
  <c r="S273" i="59"/>
  <c r="M274" i="59"/>
  <c r="N274" i="59"/>
  <c r="O274" i="59"/>
  <c r="P274" i="59"/>
  <c r="Q274" i="59"/>
  <c r="R274" i="59"/>
  <c r="S274" i="59"/>
  <c r="M275" i="59"/>
  <c r="N275" i="59"/>
  <c r="O275" i="59"/>
  <c r="P275" i="59"/>
  <c r="Q275" i="59"/>
  <c r="R275" i="59"/>
  <c r="S275" i="59"/>
  <c r="T275" i="59"/>
  <c r="M276" i="59"/>
  <c r="N276" i="59"/>
  <c r="O276" i="59"/>
  <c r="P276" i="59"/>
  <c r="Q276" i="59"/>
  <c r="R276" i="59"/>
  <c r="S276" i="59"/>
  <c r="T276" i="59"/>
  <c r="N272" i="59"/>
  <c r="O272" i="59"/>
  <c r="P272" i="59"/>
  <c r="Q272" i="59"/>
  <c r="R272" i="59"/>
  <c r="S272" i="59"/>
  <c r="M272" i="59"/>
  <c r="B273" i="59"/>
  <c r="B274" i="59"/>
  <c r="B275" i="59"/>
  <c r="B276" i="59"/>
  <c r="B277" i="59"/>
  <c r="B278" i="59"/>
  <c r="B272" i="59"/>
  <c r="M573" i="59"/>
  <c r="N573" i="59"/>
  <c r="O573" i="59"/>
  <c r="P573" i="59"/>
  <c r="Q573" i="59"/>
  <c r="R573" i="59"/>
  <c r="S573" i="59"/>
  <c r="M574" i="59"/>
  <c r="N574" i="59"/>
  <c r="O574" i="59"/>
  <c r="P574" i="59"/>
  <c r="Q574" i="59"/>
  <c r="R574" i="59"/>
  <c r="S574" i="59"/>
  <c r="M575" i="59"/>
  <c r="N575" i="59"/>
  <c r="O575" i="59"/>
  <c r="P575" i="59"/>
  <c r="Q575" i="59"/>
  <c r="R575" i="59"/>
  <c r="S575" i="59"/>
  <c r="M576" i="59"/>
  <c r="N576" i="59"/>
  <c r="O576" i="59"/>
  <c r="P576" i="59"/>
  <c r="Q576" i="59"/>
  <c r="R576" i="59"/>
  <c r="S576" i="59"/>
  <c r="T576" i="59"/>
  <c r="M577" i="59"/>
  <c r="N577" i="59"/>
  <c r="O577" i="59"/>
  <c r="P577" i="59"/>
  <c r="Q577" i="59"/>
  <c r="R577" i="59"/>
  <c r="S577" i="59"/>
  <c r="T577" i="59"/>
  <c r="N572" i="59"/>
  <c r="O572" i="59"/>
  <c r="P572" i="59"/>
  <c r="Q572" i="59"/>
  <c r="R572" i="59"/>
  <c r="M572" i="59"/>
  <c r="B576" i="59"/>
  <c r="B577" i="59"/>
  <c r="B574" i="59"/>
  <c r="B575" i="59"/>
  <c r="B573" i="59"/>
  <c r="B572" i="59"/>
  <c r="U299" i="59" l="1"/>
  <c r="U298" i="59"/>
  <c r="U297" i="59"/>
  <c r="T575" i="59"/>
  <c r="U575" i="59" s="1"/>
  <c r="V563" i="60"/>
  <c r="U615" i="60"/>
  <c r="U577" i="59"/>
  <c r="U576" i="59"/>
  <c r="U276" i="59"/>
  <c r="U275" i="59"/>
  <c r="U277" i="59"/>
  <c r="U279" i="59"/>
  <c r="U278" i="59"/>
  <c r="U280" i="59"/>
  <c r="V617" i="60"/>
  <c r="V539" i="60"/>
  <c r="V538" i="60" s="1"/>
  <c r="V562" i="60"/>
  <c r="T273" i="59"/>
  <c r="U273" i="59" s="1"/>
  <c r="T272" i="59"/>
  <c r="U272" i="59" s="1"/>
  <c r="T274" i="59"/>
  <c r="U274" i="59" s="1"/>
  <c r="T296" i="59" l="1"/>
  <c r="U296" i="59" s="1"/>
  <c r="S572" i="59"/>
  <c r="V616" i="60"/>
  <c r="T574" i="59"/>
  <c r="U574" i="59" s="1"/>
  <c r="V561" i="60"/>
  <c r="T295" i="59"/>
  <c r="U295" i="59" s="1"/>
  <c r="E22" i="63"/>
  <c r="D22" i="63"/>
  <c r="C22" i="63"/>
  <c r="C19" i="63"/>
  <c r="E14" i="63"/>
  <c r="D14" i="63"/>
  <c r="C14" i="63"/>
  <c r="E11" i="63"/>
  <c r="D11" i="63"/>
  <c r="C11" i="63"/>
  <c r="C26" i="63" l="1"/>
  <c r="V615" i="60"/>
  <c r="T573" i="59"/>
  <c r="U573" i="59" s="1"/>
  <c r="T294" i="59"/>
  <c r="U294" i="59" s="1"/>
  <c r="T572" i="59" l="1"/>
  <c r="U572" i="59" s="1"/>
  <c r="N426" i="59" l="1"/>
  <c r="O426" i="59"/>
  <c r="P426" i="59"/>
  <c r="Q426" i="59"/>
  <c r="R426" i="59"/>
  <c r="S426" i="59"/>
  <c r="T426" i="59"/>
  <c r="M426" i="59"/>
  <c r="L426" i="59"/>
  <c r="V39" i="60"/>
  <c r="W39" i="60" s="1"/>
  <c r="U39" i="60"/>
  <c r="S409" i="59"/>
  <c r="S411" i="59"/>
  <c r="T411" i="59"/>
  <c r="U426" i="59" l="1"/>
  <c r="U411" i="59"/>
  <c r="U590" i="60"/>
  <c r="V592" i="60"/>
  <c r="U592" i="60"/>
  <c r="S410" i="59" s="1"/>
  <c r="T410" i="59" l="1"/>
  <c r="U410" i="59" s="1"/>
  <c r="S408" i="59"/>
  <c r="V590" i="60"/>
  <c r="T409" i="59"/>
  <c r="U409" i="59" s="1"/>
  <c r="V589" i="60"/>
  <c r="U589" i="60"/>
  <c r="S407" i="59" s="1"/>
  <c r="N229" i="59"/>
  <c r="O229" i="59"/>
  <c r="P229" i="59"/>
  <c r="Q229" i="59"/>
  <c r="R229" i="59"/>
  <c r="S229" i="59"/>
  <c r="T229" i="59"/>
  <c r="M229" i="59"/>
  <c r="L229" i="59"/>
  <c r="V213" i="60"/>
  <c r="U213" i="60"/>
  <c r="S227" i="59" s="1"/>
  <c r="T407" i="59" l="1"/>
  <c r="U407" i="59" s="1"/>
  <c r="T408" i="59"/>
  <c r="U408" i="59" s="1"/>
  <c r="U229" i="59"/>
  <c r="Q449" i="59"/>
  <c r="R449" i="59"/>
  <c r="S449" i="59"/>
  <c r="T449" i="59"/>
  <c r="N449" i="59"/>
  <c r="O449" i="59"/>
  <c r="P449" i="59"/>
  <c r="M449" i="59"/>
  <c r="L449" i="59"/>
  <c r="V61" i="60"/>
  <c r="U61" i="60"/>
  <c r="U449" i="59" l="1"/>
  <c r="E67" i="72" l="1"/>
  <c r="T26" i="59"/>
  <c r="T27" i="59"/>
  <c r="T33" i="59"/>
  <c r="T34" i="59"/>
  <c r="T38" i="59"/>
  <c r="T39" i="59"/>
  <c r="T43" i="59"/>
  <c r="T44" i="59"/>
  <c r="T48" i="59"/>
  <c r="T49" i="59"/>
  <c r="T52" i="59"/>
  <c r="T53" i="59"/>
  <c r="T54" i="59"/>
  <c r="T58" i="59"/>
  <c r="T69" i="59"/>
  <c r="T70" i="59"/>
  <c r="T74" i="59"/>
  <c r="T75" i="59"/>
  <c r="T78" i="59"/>
  <c r="T79" i="59"/>
  <c r="T80" i="59"/>
  <c r="T84" i="59"/>
  <c r="T90" i="59"/>
  <c r="T96" i="59"/>
  <c r="T97" i="59"/>
  <c r="T101" i="59"/>
  <c r="T102" i="59"/>
  <c r="T105" i="59"/>
  <c r="T106" i="59"/>
  <c r="T107" i="59"/>
  <c r="T111" i="59"/>
  <c r="T116" i="59"/>
  <c r="T117" i="59"/>
  <c r="T121" i="59"/>
  <c r="T122" i="59"/>
  <c r="T126" i="59"/>
  <c r="T127" i="59"/>
  <c r="T131" i="59"/>
  <c r="T136" i="59"/>
  <c r="T141" i="59"/>
  <c r="T148" i="59"/>
  <c r="T159" i="59"/>
  <c r="T164" i="59"/>
  <c r="T165" i="59"/>
  <c r="T170" i="59"/>
  <c r="T171" i="59"/>
  <c r="T175" i="59"/>
  <c r="T182" i="59"/>
  <c r="T186" i="59"/>
  <c r="T187" i="59"/>
  <c r="T190" i="59"/>
  <c r="T197" i="59"/>
  <c r="T198" i="59"/>
  <c r="T199" i="59"/>
  <c r="T202" i="59"/>
  <c r="T204" i="59"/>
  <c r="T211" i="59"/>
  <c r="T212" i="59"/>
  <c r="T216" i="59"/>
  <c r="T217" i="59"/>
  <c r="T225" i="59"/>
  <c r="T228" i="59"/>
  <c r="T234" i="59"/>
  <c r="T235" i="59"/>
  <c r="T239" i="59"/>
  <c r="T240" i="59"/>
  <c r="T243" i="59"/>
  <c r="T244" i="59"/>
  <c r="T245" i="59"/>
  <c r="T249" i="59"/>
  <c r="T256" i="59"/>
  <c r="T263" i="59"/>
  <c r="T268" i="59"/>
  <c r="T269" i="59"/>
  <c r="T286" i="59"/>
  <c r="T293" i="59"/>
  <c r="T307" i="59"/>
  <c r="T313" i="59"/>
  <c r="T320" i="59"/>
  <c r="T326" i="59"/>
  <c r="T332" i="59"/>
  <c r="T345" i="59"/>
  <c r="T351" i="59"/>
  <c r="T354" i="59"/>
  <c r="T368" i="59"/>
  <c r="T369" i="59"/>
  <c r="T370" i="59"/>
  <c r="T373" i="59"/>
  <c r="T379" i="59"/>
  <c r="T380" i="59"/>
  <c r="T381" i="59"/>
  <c r="T384" i="59"/>
  <c r="T385" i="59"/>
  <c r="T388" i="59"/>
  <c r="T389" i="59"/>
  <c r="T390" i="59"/>
  <c r="T400" i="59"/>
  <c r="T401" i="59"/>
  <c r="T402" i="59"/>
  <c r="T405" i="59"/>
  <c r="T406" i="59"/>
  <c r="T419" i="59"/>
  <c r="T425" i="59"/>
  <c r="T432" i="59"/>
  <c r="T438" i="59"/>
  <c r="T439" i="59"/>
  <c r="T440" i="59"/>
  <c r="T443" i="59"/>
  <c r="T444" i="59"/>
  <c r="T447" i="59"/>
  <c r="T448" i="59"/>
  <c r="T454" i="59"/>
  <c r="T457" i="59"/>
  <c r="T460" i="59"/>
  <c r="T467" i="59"/>
  <c r="T468" i="59"/>
  <c r="T469" i="59"/>
  <c r="T472" i="59"/>
  <c r="T478" i="59"/>
  <c r="T479" i="59"/>
  <c r="T480" i="59"/>
  <c r="T483" i="59"/>
  <c r="T484" i="59"/>
  <c r="T491" i="59"/>
  <c r="T499" i="59"/>
  <c r="T507" i="59"/>
  <c r="T510" i="59"/>
  <c r="T516" i="59"/>
  <c r="T522" i="59"/>
  <c r="T528" i="59"/>
  <c r="T534" i="59"/>
  <c r="T537" i="59"/>
  <c r="T543" i="59"/>
  <c r="T546" i="59"/>
  <c r="T548" i="59"/>
  <c r="T554" i="59"/>
  <c r="T557" i="59"/>
  <c r="T559" i="59"/>
  <c r="T565" i="59"/>
  <c r="T571" i="59"/>
  <c r="T583" i="59"/>
  <c r="T595" i="59"/>
  <c r="T604" i="59"/>
  <c r="T611" i="59"/>
  <c r="T612" i="59"/>
  <c r="T615" i="59"/>
  <c r="T616" i="59"/>
  <c r="T619" i="59"/>
  <c r="T620" i="59"/>
  <c r="T626" i="59"/>
  <c r="T627" i="59"/>
  <c r="T635" i="59"/>
  <c r="T638" i="59"/>
  <c r="T639" i="59"/>
  <c r="T645" i="59"/>
  <c r="T648" i="59"/>
  <c r="T655" i="59"/>
  <c r="T662" i="59"/>
  <c r="T668" i="59"/>
  <c r="T673" i="59"/>
  <c r="T676" i="59"/>
  <c r="S673" i="59"/>
  <c r="S676" i="59"/>
  <c r="S662" i="59"/>
  <c r="S668" i="59"/>
  <c r="S635" i="59"/>
  <c r="S638" i="59"/>
  <c r="S639" i="59"/>
  <c r="S645" i="59"/>
  <c r="S648" i="59"/>
  <c r="S655" i="59"/>
  <c r="S611" i="59"/>
  <c r="S612" i="59"/>
  <c r="S615" i="59"/>
  <c r="S616" i="59"/>
  <c r="S619" i="59"/>
  <c r="S620" i="59"/>
  <c r="S626" i="59"/>
  <c r="S627" i="59"/>
  <c r="S604" i="59"/>
  <c r="S595" i="59"/>
  <c r="S583" i="59"/>
  <c r="S571" i="59"/>
  <c r="S565" i="59"/>
  <c r="S554" i="59"/>
  <c r="S557" i="59"/>
  <c r="S559" i="59"/>
  <c r="S543" i="59"/>
  <c r="S546" i="59"/>
  <c r="S548" i="59"/>
  <c r="S528" i="59"/>
  <c r="S534" i="59"/>
  <c r="S537" i="59"/>
  <c r="S507" i="59"/>
  <c r="S510" i="59"/>
  <c r="S516" i="59"/>
  <c r="S522" i="59"/>
  <c r="S499" i="59"/>
  <c r="S491" i="59"/>
  <c r="S425" i="59"/>
  <c r="S432" i="59"/>
  <c r="S438" i="59"/>
  <c r="S439" i="59"/>
  <c r="S440" i="59"/>
  <c r="S443" i="59"/>
  <c r="S444" i="59"/>
  <c r="S446" i="59"/>
  <c r="S447" i="59"/>
  <c r="S448" i="59"/>
  <c r="S454" i="59"/>
  <c r="S457" i="59"/>
  <c r="S460" i="59"/>
  <c r="S467" i="59"/>
  <c r="S468" i="59"/>
  <c r="S469" i="59"/>
  <c r="S472" i="59"/>
  <c r="S478" i="59"/>
  <c r="S479" i="59"/>
  <c r="S480" i="59"/>
  <c r="S483" i="59"/>
  <c r="S484" i="59"/>
  <c r="S419" i="59"/>
  <c r="U419" i="59" s="1"/>
  <c r="S400" i="59"/>
  <c r="S401" i="59"/>
  <c r="S402" i="59"/>
  <c r="S405" i="59"/>
  <c r="S406" i="59"/>
  <c r="S379" i="59"/>
  <c r="S380" i="59"/>
  <c r="S381" i="59"/>
  <c r="S384" i="59"/>
  <c r="S385" i="59"/>
  <c r="S388" i="59"/>
  <c r="S389" i="59"/>
  <c r="S390" i="59"/>
  <c r="S368" i="59"/>
  <c r="S369" i="59"/>
  <c r="S370" i="59"/>
  <c r="S373" i="59"/>
  <c r="S361" i="59"/>
  <c r="S351" i="59"/>
  <c r="S354" i="59"/>
  <c r="S345" i="59"/>
  <c r="S332" i="59"/>
  <c r="S320" i="59"/>
  <c r="S326" i="59"/>
  <c r="S307" i="59"/>
  <c r="S313" i="59"/>
  <c r="S286" i="59"/>
  <c r="S293" i="59"/>
  <c r="S268" i="59"/>
  <c r="S269" i="59"/>
  <c r="S263" i="59"/>
  <c r="S256" i="59"/>
  <c r="S234" i="59"/>
  <c r="S235" i="59"/>
  <c r="S239" i="59"/>
  <c r="S240" i="59"/>
  <c r="S243" i="59"/>
  <c r="S244" i="59"/>
  <c r="S245" i="59"/>
  <c r="S249" i="59"/>
  <c r="S225" i="59"/>
  <c r="S228" i="59"/>
  <c r="S211" i="59"/>
  <c r="S212" i="59"/>
  <c r="S216" i="59"/>
  <c r="S217" i="59"/>
  <c r="S204" i="59"/>
  <c r="S197" i="59"/>
  <c r="S198" i="59"/>
  <c r="S199" i="59"/>
  <c r="S202" i="59"/>
  <c r="S186" i="59"/>
  <c r="S187" i="59"/>
  <c r="S190" i="59"/>
  <c r="S182" i="59"/>
  <c r="S170" i="59"/>
  <c r="S171" i="59"/>
  <c r="S175" i="59"/>
  <c r="S164" i="59"/>
  <c r="S165" i="59"/>
  <c r="S159" i="59"/>
  <c r="S148" i="59"/>
  <c r="S141" i="59"/>
  <c r="S136" i="59"/>
  <c r="S121" i="59"/>
  <c r="S122" i="59"/>
  <c r="S126" i="59"/>
  <c r="S127" i="59"/>
  <c r="S131" i="59"/>
  <c r="S116" i="59"/>
  <c r="S117" i="59"/>
  <c r="S96" i="59"/>
  <c r="S97" i="59"/>
  <c r="S101" i="59"/>
  <c r="S102" i="59"/>
  <c r="S105" i="59"/>
  <c r="S106" i="59"/>
  <c r="S107" i="59"/>
  <c r="S111" i="59"/>
  <c r="S90" i="59"/>
  <c r="S84" i="59"/>
  <c r="S74" i="59"/>
  <c r="S75" i="59"/>
  <c r="S78" i="59"/>
  <c r="S79" i="59"/>
  <c r="S80" i="59"/>
  <c r="S69" i="59"/>
  <c r="S70" i="59"/>
  <c r="S33" i="59"/>
  <c r="S34" i="59"/>
  <c r="S38" i="59"/>
  <c r="S39" i="59"/>
  <c r="S43" i="59"/>
  <c r="S44" i="59"/>
  <c r="S48" i="59"/>
  <c r="S49" i="59"/>
  <c r="S52" i="59"/>
  <c r="S53" i="59"/>
  <c r="S54" i="59"/>
  <c r="S58" i="59"/>
  <c r="S26" i="59"/>
  <c r="S27" i="59"/>
  <c r="V25" i="60"/>
  <c r="V33" i="60"/>
  <c r="V46" i="60"/>
  <c r="V52" i="60"/>
  <c r="V57" i="60"/>
  <c r="V60" i="60"/>
  <c r="V68" i="60"/>
  <c r="V71" i="60"/>
  <c r="T456" i="59" s="1"/>
  <c r="V74" i="60"/>
  <c r="V81" i="60"/>
  <c r="V86" i="60"/>
  <c r="V85" i="60" s="1"/>
  <c r="V92" i="60"/>
  <c r="V97" i="60"/>
  <c r="V107" i="60"/>
  <c r="V115" i="60"/>
  <c r="V118" i="60"/>
  <c r="V124" i="60"/>
  <c r="V130" i="60"/>
  <c r="V136" i="60"/>
  <c r="V142" i="60"/>
  <c r="V145" i="60"/>
  <c r="V151" i="60"/>
  <c r="V150" i="60" s="1"/>
  <c r="T541" i="59" s="1"/>
  <c r="V154" i="60"/>
  <c r="V156" i="60"/>
  <c r="V162" i="60"/>
  <c r="V165" i="60"/>
  <c r="V167" i="60"/>
  <c r="V174" i="60"/>
  <c r="V178" i="60"/>
  <c r="V185" i="60"/>
  <c r="V189" i="60"/>
  <c r="V193" i="60"/>
  <c r="V192" i="60" s="1"/>
  <c r="V200" i="60"/>
  <c r="V210" i="60"/>
  <c r="V219" i="60"/>
  <c r="V224" i="60"/>
  <c r="V228" i="60"/>
  <c r="V227" i="60" s="1"/>
  <c r="V234" i="60"/>
  <c r="V240" i="60"/>
  <c r="V250" i="60"/>
  <c r="V256" i="60"/>
  <c r="V269" i="60"/>
  <c r="V275" i="60"/>
  <c r="V281" i="60"/>
  <c r="V294" i="60"/>
  <c r="V301" i="60"/>
  <c r="T360" i="59" s="1"/>
  <c r="V308" i="60"/>
  <c r="W308" i="60" s="1"/>
  <c r="V313" i="60"/>
  <c r="T372" i="59" s="1"/>
  <c r="V319" i="60"/>
  <c r="W319" i="60" s="1"/>
  <c r="V324" i="60"/>
  <c r="V328" i="60"/>
  <c r="V327" i="60" s="1"/>
  <c r="V343" i="60"/>
  <c r="V350" i="60"/>
  <c r="V358" i="60"/>
  <c r="V363" i="60"/>
  <c r="V368" i="60"/>
  <c r="V373" i="60"/>
  <c r="V377" i="60"/>
  <c r="V383" i="60"/>
  <c r="V389" i="60"/>
  <c r="V394" i="60"/>
  <c r="V399" i="60"/>
  <c r="V404" i="60"/>
  <c r="V409" i="60"/>
  <c r="V417" i="60"/>
  <c r="V429" i="60"/>
  <c r="V434" i="60"/>
  <c r="V438" i="60"/>
  <c r="V444" i="60"/>
  <c r="V450" i="60"/>
  <c r="V455" i="60"/>
  <c r="T140" i="59" s="1"/>
  <c r="V462" i="60"/>
  <c r="V473" i="60"/>
  <c r="V478" i="60"/>
  <c r="V484" i="60"/>
  <c r="V488" i="60"/>
  <c r="V492" i="60"/>
  <c r="V502" i="60"/>
  <c r="V507" i="60"/>
  <c r="V514" i="60"/>
  <c r="V519" i="60"/>
  <c r="W519" i="60" s="1"/>
  <c r="V528" i="60"/>
  <c r="V535" i="60"/>
  <c r="V552" i="60"/>
  <c r="V559" i="60"/>
  <c r="V572" i="60"/>
  <c r="V575" i="60"/>
  <c r="V581" i="60"/>
  <c r="V586" i="60"/>
  <c r="V599" i="60"/>
  <c r="V607" i="60"/>
  <c r="V613" i="60"/>
  <c r="V631" i="60"/>
  <c r="T634" i="59" s="1"/>
  <c r="V634" i="60"/>
  <c r="V641" i="60"/>
  <c r="V644" i="60"/>
  <c r="V651" i="60"/>
  <c r="V659" i="60"/>
  <c r="V664" i="60"/>
  <c r="V668" i="60"/>
  <c r="V667" i="60" s="1"/>
  <c r="V674" i="60"/>
  <c r="V680" i="60"/>
  <c r="V685" i="60"/>
  <c r="V689" i="60"/>
  <c r="V695" i="60"/>
  <c r="V702" i="60"/>
  <c r="V708" i="60"/>
  <c r="V713" i="60"/>
  <c r="V716" i="60"/>
  <c r="U716" i="60"/>
  <c r="U713" i="60"/>
  <c r="U712" i="60" s="1"/>
  <c r="U708" i="60"/>
  <c r="U702" i="60"/>
  <c r="U695" i="60"/>
  <c r="U689" i="60"/>
  <c r="U685" i="60"/>
  <c r="U684" i="60" s="1"/>
  <c r="U680" i="60"/>
  <c r="U674" i="60"/>
  <c r="U673" i="60" s="1"/>
  <c r="U668" i="60"/>
  <c r="S104" i="59" s="1"/>
  <c r="U664" i="60"/>
  <c r="S100" i="59" s="1"/>
  <c r="U659" i="60"/>
  <c r="U651" i="60"/>
  <c r="S654" i="59" s="1"/>
  <c r="U644" i="60"/>
  <c r="U641" i="60"/>
  <c r="U634" i="60"/>
  <c r="U631" i="60"/>
  <c r="U613" i="60"/>
  <c r="U607" i="60"/>
  <c r="U599" i="60"/>
  <c r="U586" i="60"/>
  <c r="U581" i="60"/>
  <c r="U575" i="60"/>
  <c r="U572" i="60"/>
  <c r="U559" i="60"/>
  <c r="U552" i="60"/>
  <c r="U535" i="60"/>
  <c r="S262" i="59" s="1"/>
  <c r="U528" i="60"/>
  <c r="U519" i="60"/>
  <c r="U514" i="60"/>
  <c r="U507" i="60"/>
  <c r="S201" i="59" s="1"/>
  <c r="U502" i="60"/>
  <c r="U501" i="60" s="1"/>
  <c r="U492" i="60"/>
  <c r="S189" i="59" s="1"/>
  <c r="U488" i="60"/>
  <c r="U484" i="60"/>
  <c r="U478" i="60"/>
  <c r="U473" i="60"/>
  <c r="U462" i="60"/>
  <c r="U461" i="60" s="1"/>
  <c r="U455" i="60"/>
  <c r="U450" i="60"/>
  <c r="U444" i="60"/>
  <c r="U438" i="60"/>
  <c r="U434" i="60"/>
  <c r="U429" i="60"/>
  <c r="U417" i="60"/>
  <c r="U409" i="60"/>
  <c r="U404" i="60"/>
  <c r="U399" i="60"/>
  <c r="U394" i="60"/>
  <c r="U389" i="60"/>
  <c r="U383" i="60"/>
  <c r="U377" i="60"/>
  <c r="S51" i="59" s="1"/>
  <c r="U373" i="60"/>
  <c r="U368" i="60"/>
  <c r="U363" i="60"/>
  <c r="U358" i="60"/>
  <c r="U350" i="60"/>
  <c r="U343" i="60"/>
  <c r="U342" i="60" s="1"/>
  <c r="U328" i="60"/>
  <c r="U324" i="60"/>
  <c r="U319" i="60"/>
  <c r="U313" i="60"/>
  <c r="U308" i="60"/>
  <c r="U301" i="60"/>
  <c r="U294" i="60"/>
  <c r="U281" i="60"/>
  <c r="U275" i="60"/>
  <c r="U269" i="60"/>
  <c r="U256" i="60"/>
  <c r="U250" i="60"/>
  <c r="U240" i="60"/>
  <c r="U234" i="60"/>
  <c r="S248" i="59" s="1"/>
  <c r="U228" i="60"/>
  <c r="U224" i="60"/>
  <c r="S238" i="59" s="1"/>
  <c r="U219" i="60"/>
  <c r="U212" i="60"/>
  <c r="U210" i="60"/>
  <c r="U209" i="60" s="1"/>
  <c r="U200" i="60"/>
  <c r="U193" i="60"/>
  <c r="U189" i="60"/>
  <c r="U185" i="60"/>
  <c r="U178" i="60"/>
  <c r="U177" i="60" s="1"/>
  <c r="U174" i="60"/>
  <c r="U173" i="60" s="1"/>
  <c r="U167" i="60"/>
  <c r="U165" i="60"/>
  <c r="U162" i="60"/>
  <c r="U156" i="60"/>
  <c r="U154" i="60"/>
  <c r="U151" i="60"/>
  <c r="U145" i="60"/>
  <c r="U142" i="60"/>
  <c r="U136" i="60"/>
  <c r="U130" i="60"/>
  <c r="U124" i="60"/>
  <c r="U118" i="60"/>
  <c r="U117" i="60" s="1"/>
  <c r="U115" i="60"/>
  <c r="U114" i="60" s="1"/>
  <c r="U107" i="60"/>
  <c r="U106" i="60" s="1"/>
  <c r="U345" i="59" l="1"/>
  <c r="W634" i="60"/>
  <c r="V274" i="60"/>
  <c r="W275" i="60"/>
  <c r="T453" i="59"/>
  <c r="V106" i="60"/>
  <c r="W107" i="60"/>
  <c r="V712" i="60"/>
  <c r="V679" i="60"/>
  <c r="V658" i="60"/>
  <c r="V580" i="60"/>
  <c r="V513" i="60"/>
  <c r="V501" i="60"/>
  <c r="V487" i="60"/>
  <c r="V477" i="60"/>
  <c r="V428" i="60"/>
  <c r="T67" i="59" s="1"/>
  <c r="V393" i="60"/>
  <c r="V367" i="60"/>
  <c r="V357" i="60"/>
  <c r="V239" i="60"/>
  <c r="V238" i="60" s="1"/>
  <c r="V184" i="60"/>
  <c r="T558" i="59"/>
  <c r="T556" i="59"/>
  <c r="V161" i="60"/>
  <c r="T545" i="59"/>
  <c r="V117" i="60"/>
  <c r="V114" i="60"/>
  <c r="U432" i="59"/>
  <c r="T564" i="59"/>
  <c r="V534" i="60"/>
  <c r="S353" i="59"/>
  <c r="S215" i="59"/>
  <c r="T180" i="59"/>
  <c r="T158" i="59"/>
  <c r="T162" i="59"/>
  <c r="T89" i="59"/>
  <c r="U372" i="60"/>
  <c r="S383" i="59"/>
  <c r="U318" i="60"/>
  <c r="S372" i="59"/>
  <c r="U372" i="59" s="1"/>
  <c r="U274" i="60"/>
  <c r="S319" i="59"/>
  <c r="V255" i="60"/>
  <c r="V177" i="60"/>
  <c r="T597" i="59" s="1"/>
  <c r="V135" i="60"/>
  <c r="V123" i="60"/>
  <c r="T521" i="59"/>
  <c r="U676" i="59"/>
  <c r="U668" i="59"/>
  <c r="U655" i="59"/>
  <c r="U645" i="59"/>
  <c r="U638" i="59"/>
  <c r="U627" i="59"/>
  <c r="U620" i="59"/>
  <c r="U616" i="59"/>
  <c r="U612" i="59"/>
  <c r="U604" i="59"/>
  <c r="U583" i="59"/>
  <c r="U565" i="59"/>
  <c r="U557" i="59"/>
  <c r="U548" i="59"/>
  <c r="U543" i="59"/>
  <c r="U534" i="59"/>
  <c r="U522" i="59"/>
  <c r="U510" i="59"/>
  <c r="U499" i="59"/>
  <c r="U484" i="59"/>
  <c r="U480" i="59"/>
  <c r="U478" i="59"/>
  <c r="U469" i="59"/>
  <c r="U467" i="59"/>
  <c r="U457" i="59"/>
  <c r="U448" i="59"/>
  <c r="U444" i="59"/>
  <c r="U440" i="59"/>
  <c r="U438" i="59"/>
  <c r="U425" i="59"/>
  <c r="U406" i="59"/>
  <c r="U402" i="59"/>
  <c r="U400" i="59"/>
  <c r="U389" i="59"/>
  <c r="U385" i="59"/>
  <c r="U381" i="59"/>
  <c r="U379" i="59"/>
  <c r="U370" i="59"/>
  <c r="U368" i="59"/>
  <c r="U354" i="59"/>
  <c r="U326" i="59"/>
  <c r="U313" i="59"/>
  <c r="U293" i="59"/>
  <c r="U269" i="59"/>
  <c r="U263" i="59"/>
  <c r="U249" i="59"/>
  <c r="U244" i="59"/>
  <c r="U240" i="59"/>
  <c r="U235" i="59"/>
  <c r="U228" i="59"/>
  <c r="U217" i="59"/>
  <c r="U212" i="59"/>
  <c r="U204" i="59"/>
  <c r="U199" i="59"/>
  <c r="U197" i="59"/>
  <c r="U187" i="59"/>
  <c r="U182" i="59"/>
  <c r="U171" i="59"/>
  <c r="U165" i="59"/>
  <c r="U159" i="59"/>
  <c r="U141" i="59"/>
  <c r="U131" i="59"/>
  <c r="U126" i="59"/>
  <c r="U121" i="59"/>
  <c r="U116" i="59"/>
  <c r="U107" i="59"/>
  <c r="U105" i="59"/>
  <c r="U101" i="59"/>
  <c r="U96" i="59"/>
  <c r="U84" i="59"/>
  <c r="U79" i="59"/>
  <c r="U75" i="59"/>
  <c r="U70" i="59"/>
  <c r="U58" i="59"/>
  <c r="U53" i="59"/>
  <c r="U49" i="59"/>
  <c r="U44" i="59"/>
  <c r="U39" i="59"/>
  <c r="U34" i="59"/>
  <c r="U27" i="59"/>
  <c r="U673" i="59"/>
  <c r="U662" i="59"/>
  <c r="U648" i="59"/>
  <c r="U639" i="59"/>
  <c r="U635" i="59"/>
  <c r="U626" i="59"/>
  <c r="U619" i="59"/>
  <c r="U615" i="59"/>
  <c r="U611" i="59"/>
  <c r="U595" i="59"/>
  <c r="U571" i="59"/>
  <c r="U559" i="59"/>
  <c r="U554" i="59"/>
  <c r="U546" i="59"/>
  <c r="U537" i="59"/>
  <c r="U528" i="59"/>
  <c r="U516" i="59"/>
  <c r="U507" i="59"/>
  <c r="U491" i="59"/>
  <c r="U483" i="59"/>
  <c r="U479" i="59"/>
  <c r="U472" i="59"/>
  <c r="U468" i="59"/>
  <c r="U460" i="59"/>
  <c r="U454" i="59"/>
  <c r="U447" i="59"/>
  <c r="U443" i="59"/>
  <c r="U439" i="59"/>
  <c r="U405" i="59"/>
  <c r="U401" i="59"/>
  <c r="U390" i="59"/>
  <c r="U388" i="59"/>
  <c r="U384" i="59"/>
  <c r="U380" i="59"/>
  <c r="U373" i="59"/>
  <c r="U369" i="59"/>
  <c r="U361" i="59"/>
  <c r="U351" i="59"/>
  <c r="U332" i="59"/>
  <c r="U320" i="59"/>
  <c r="U307" i="59"/>
  <c r="U286" i="59"/>
  <c r="U268" i="59"/>
  <c r="U256" i="59"/>
  <c r="U245" i="59"/>
  <c r="U243" i="59"/>
  <c r="U239" i="59"/>
  <c r="U234" i="59"/>
  <c r="U225" i="59"/>
  <c r="U216" i="59"/>
  <c r="U211" i="59"/>
  <c r="U202" i="59"/>
  <c r="U198" i="59"/>
  <c r="U190" i="59"/>
  <c r="U186" i="59"/>
  <c r="U175" i="59"/>
  <c r="U170" i="59"/>
  <c r="U164" i="59"/>
  <c r="U148" i="59"/>
  <c r="U136" i="59"/>
  <c r="U127" i="59"/>
  <c r="U122" i="59"/>
  <c r="U117" i="59"/>
  <c r="U111" i="59"/>
  <c r="U106" i="59"/>
  <c r="U102" i="59"/>
  <c r="U97" i="59"/>
  <c r="U90" i="59"/>
  <c r="U80" i="59"/>
  <c r="U78" i="59"/>
  <c r="U74" i="59"/>
  <c r="U69" i="59"/>
  <c r="U54" i="59"/>
  <c r="U52" i="59"/>
  <c r="U48" i="59"/>
  <c r="U43" i="59"/>
  <c r="U38" i="59"/>
  <c r="U33" i="59"/>
  <c r="U26" i="59"/>
  <c r="V551" i="60"/>
  <c r="U312" i="60"/>
  <c r="U574" i="60"/>
  <c r="U164" i="60"/>
  <c r="S555" i="59" s="1"/>
  <c r="U223" i="60"/>
  <c r="S237" i="59" s="1"/>
  <c r="V67" i="60"/>
  <c r="U268" i="60"/>
  <c r="U280" i="60"/>
  <c r="U279" i="60" s="1"/>
  <c r="U382" i="60"/>
  <c r="U506" i="60"/>
  <c r="U500" i="60" s="1"/>
  <c r="U513" i="60"/>
  <c r="U512" i="60" s="1"/>
  <c r="U518" i="60"/>
  <c r="U650" i="60"/>
  <c r="S653" i="59" s="1"/>
  <c r="U688" i="60"/>
  <c r="U687" i="60" s="1"/>
  <c r="S181" i="59"/>
  <c r="S210" i="59"/>
  <c r="U105" i="60"/>
  <c r="S497" i="59"/>
  <c r="S508" i="59"/>
  <c r="S515" i="59"/>
  <c r="S527" i="59"/>
  <c r="S536" i="59"/>
  <c r="S542" i="59"/>
  <c r="S553" i="59"/>
  <c r="U184" i="60"/>
  <c r="S610" i="59"/>
  <c r="U208" i="60"/>
  <c r="S222" i="59" s="1"/>
  <c r="U227" i="60"/>
  <c r="U249" i="60"/>
  <c r="S306" i="59"/>
  <c r="U341" i="60"/>
  <c r="S581" i="59"/>
  <c r="U349" i="60"/>
  <c r="S603" i="59"/>
  <c r="U362" i="60"/>
  <c r="U388" i="60"/>
  <c r="S115" i="59"/>
  <c r="U433" i="60"/>
  <c r="S73" i="59"/>
  <c r="U551" i="60"/>
  <c r="S285" i="59"/>
  <c r="U580" i="60"/>
  <c r="S399" i="59"/>
  <c r="U633" i="60"/>
  <c r="S637" i="59"/>
  <c r="U649" i="60"/>
  <c r="S671" i="59"/>
  <c r="S505" i="59"/>
  <c r="S521" i="59"/>
  <c r="U521" i="59" s="1"/>
  <c r="S533" i="59"/>
  <c r="U153" i="60"/>
  <c r="S547" i="59"/>
  <c r="U172" i="60"/>
  <c r="S593" i="59"/>
  <c r="U176" i="60"/>
  <c r="S597" i="59"/>
  <c r="U192" i="60"/>
  <c r="S618" i="59"/>
  <c r="S226" i="59"/>
  <c r="U273" i="60"/>
  <c r="U293" i="60"/>
  <c r="S360" i="59"/>
  <c r="U360" i="59" s="1"/>
  <c r="U381" i="60"/>
  <c r="U398" i="60"/>
  <c r="S130" i="59"/>
  <c r="U416" i="60"/>
  <c r="S25" i="59"/>
  <c r="S77" i="59"/>
  <c r="U449" i="60"/>
  <c r="S89" i="59"/>
  <c r="S140" i="59"/>
  <c r="U140" i="59" s="1"/>
  <c r="U472" i="60"/>
  <c r="U487" i="60"/>
  <c r="U527" i="60"/>
  <c r="S255" i="59"/>
  <c r="U598" i="60"/>
  <c r="S490" i="59"/>
  <c r="U612" i="60"/>
  <c r="S570" i="59"/>
  <c r="S644" i="59"/>
  <c r="U658" i="60"/>
  <c r="S95" i="59"/>
  <c r="U672" i="60"/>
  <c r="S108" i="59" s="1"/>
  <c r="S109" i="59"/>
  <c r="U683" i="60"/>
  <c r="U694" i="60"/>
  <c r="S661" i="59"/>
  <c r="U715" i="60"/>
  <c r="S675" i="59"/>
  <c r="V715" i="60"/>
  <c r="T674" i="59" s="1"/>
  <c r="T675" i="59"/>
  <c r="U675" i="59" s="1"/>
  <c r="V707" i="60"/>
  <c r="T667" i="59"/>
  <c r="V640" i="60"/>
  <c r="T643" i="59" s="1"/>
  <c r="T644" i="59"/>
  <c r="V506" i="60"/>
  <c r="T200" i="59" s="1"/>
  <c r="T201" i="59"/>
  <c r="U201" i="59" s="1"/>
  <c r="V491" i="60"/>
  <c r="T188" i="59" s="1"/>
  <c r="T189" i="59"/>
  <c r="U189" i="59" s="1"/>
  <c r="V408" i="60"/>
  <c r="T135" i="59"/>
  <c r="V342" i="60"/>
  <c r="T582" i="59"/>
  <c r="S498" i="59"/>
  <c r="S506" i="59"/>
  <c r="S509" i="59"/>
  <c r="S545" i="59"/>
  <c r="U545" i="59" s="1"/>
  <c r="S556" i="59"/>
  <c r="U556" i="59" s="1"/>
  <c r="S558" i="59"/>
  <c r="U558" i="59" s="1"/>
  <c r="S594" i="59"/>
  <c r="S598" i="59"/>
  <c r="U188" i="60"/>
  <c r="S613" i="59" s="1"/>
  <c r="S614" i="59"/>
  <c r="U199" i="60"/>
  <c r="S625" i="59"/>
  <c r="S224" i="59"/>
  <c r="U218" i="60"/>
  <c r="S233" i="59"/>
  <c r="U239" i="60"/>
  <c r="S267" i="59"/>
  <c r="U255" i="60"/>
  <c r="S312" i="59"/>
  <c r="S325" i="59"/>
  <c r="U307" i="60"/>
  <c r="S367" i="59"/>
  <c r="U327" i="60"/>
  <c r="S387" i="59"/>
  <c r="S582" i="59"/>
  <c r="U357" i="60"/>
  <c r="S32" i="59"/>
  <c r="U367" i="60"/>
  <c r="S42" i="59"/>
  <c r="U376" i="60"/>
  <c r="U371" i="60" s="1"/>
  <c r="U393" i="60"/>
  <c r="S120" i="59"/>
  <c r="U428" i="60"/>
  <c r="S68" i="59"/>
  <c r="U443" i="60"/>
  <c r="S83" i="59"/>
  <c r="U460" i="60"/>
  <c r="S146" i="59"/>
  <c r="U483" i="60"/>
  <c r="U491" i="60"/>
  <c r="S196" i="59"/>
  <c r="U534" i="60"/>
  <c r="U571" i="60"/>
  <c r="S350" i="59"/>
  <c r="U585" i="60"/>
  <c r="S403" i="59" s="1"/>
  <c r="S404" i="59"/>
  <c r="U606" i="60"/>
  <c r="S564" i="59"/>
  <c r="U564" i="59" s="1"/>
  <c r="U630" i="60"/>
  <c r="S634" i="59"/>
  <c r="U634" i="59" s="1"/>
  <c r="U643" i="60"/>
  <c r="S647" i="59"/>
  <c r="U667" i="60"/>
  <c r="U679" i="60"/>
  <c r="S174" i="59"/>
  <c r="U707" i="60"/>
  <c r="S667" i="59"/>
  <c r="S672" i="59"/>
  <c r="V688" i="60"/>
  <c r="V687" i="60" s="1"/>
  <c r="T181" i="59"/>
  <c r="V612" i="60"/>
  <c r="T570" i="59"/>
  <c r="U570" i="59" s="1"/>
  <c r="V571" i="60"/>
  <c r="T350" i="59"/>
  <c r="U350" i="59" s="1"/>
  <c r="V527" i="60"/>
  <c r="T255" i="59"/>
  <c r="U255" i="59" s="1"/>
  <c r="V403" i="60"/>
  <c r="T130" i="59"/>
  <c r="U130" i="59" s="1"/>
  <c r="V382" i="60"/>
  <c r="T57" i="59"/>
  <c r="T498" i="59"/>
  <c r="V73" i="60"/>
  <c r="T458" i="59" s="1"/>
  <c r="T459" i="59"/>
  <c r="U113" i="60"/>
  <c r="S37" i="59"/>
  <c r="S125" i="59"/>
  <c r="S173" i="59"/>
  <c r="S195" i="59"/>
  <c r="S203" i="59"/>
  <c r="S242" i="59"/>
  <c r="S292" i="59"/>
  <c r="S324" i="59"/>
  <c r="S378" i="59"/>
  <c r="U123" i="60"/>
  <c r="U129" i="60"/>
  <c r="U135" i="60"/>
  <c r="U141" i="60"/>
  <c r="U144" i="60"/>
  <c r="U150" i="60"/>
  <c r="U161" i="60"/>
  <c r="U233" i="60"/>
  <c r="U300" i="60"/>
  <c r="U323" i="60"/>
  <c r="U403" i="60"/>
  <c r="U408" i="60"/>
  <c r="U437" i="60"/>
  <c r="U454" i="60"/>
  <c r="U477" i="60"/>
  <c r="U558" i="60"/>
  <c r="U640" i="60"/>
  <c r="U663" i="60"/>
  <c r="S99" i="59" s="1"/>
  <c r="U701" i="60"/>
  <c r="V472" i="60"/>
  <c r="V300" i="60"/>
  <c r="S57" i="59"/>
  <c r="S47" i="59"/>
  <c r="S110" i="59"/>
  <c r="S135" i="59"/>
  <c r="S147" i="59"/>
  <c r="S158" i="59"/>
  <c r="U158" i="59" s="1"/>
  <c r="S163" i="59"/>
  <c r="S169" i="59"/>
  <c r="S180" i="59"/>
  <c r="U180" i="59" s="1"/>
  <c r="S185" i="59"/>
  <c r="S223" i="59"/>
  <c r="S331" i="59"/>
  <c r="V585" i="60"/>
  <c r="V579" i="60" s="1"/>
  <c r="T404" i="59"/>
  <c r="V650" i="60"/>
  <c r="V663" i="60"/>
  <c r="V643" i="60"/>
  <c r="T637" i="59"/>
  <c r="V598" i="60"/>
  <c r="T490" i="59"/>
  <c r="T353" i="59"/>
  <c r="U353" i="59" s="1"/>
  <c r="V443" i="60"/>
  <c r="T83" i="59"/>
  <c r="V433" i="60"/>
  <c r="V318" i="60"/>
  <c r="W318" i="60" s="1"/>
  <c r="V323" i="60"/>
  <c r="T382" i="59" s="1"/>
  <c r="V268" i="60"/>
  <c r="V267" i="60" s="1"/>
  <c r="V249" i="60"/>
  <c r="T305" i="59" s="1"/>
  <c r="T248" i="59"/>
  <c r="U248" i="59" s="1"/>
  <c r="V223" i="60"/>
  <c r="V188" i="60"/>
  <c r="V96" i="60"/>
  <c r="V91" i="60"/>
  <c r="V45" i="60"/>
  <c r="T430" i="59" s="1"/>
  <c r="V32" i="60"/>
  <c r="V38" i="60"/>
  <c r="T424" i="59"/>
  <c r="T292" i="59"/>
  <c r="T285" i="59"/>
  <c r="T654" i="59"/>
  <c r="U654" i="59" s="1"/>
  <c r="T324" i="59"/>
  <c r="T325" i="59"/>
  <c r="U325" i="59" s="1"/>
  <c r="T594" i="59"/>
  <c r="U594" i="59" s="1"/>
  <c r="T672" i="59"/>
  <c r="U672" i="59" s="1"/>
  <c r="T671" i="59"/>
  <c r="T661" i="59"/>
  <c r="U661" i="59" s="1"/>
  <c r="T203" i="59"/>
  <c r="T174" i="59"/>
  <c r="T169" i="59"/>
  <c r="T168" i="59"/>
  <c r="T110" i="59"/>
  <c r="T104" i="59"/>
  <c r="U104" i="59" s="1"/>
  <c r="T103" i="59"/>
  <c r="T100" i="59"/>
  <c r="U100" i="59" s="1"/>
  <c r="T95" i="59"/>
  <c r="U95" i="59" s="1"/>
  <c r="T647" i="59"/>
  <c r="U647" i="59" s="1"/>
  <c r="T398" i="59"/>
  <c r="T399" i="59"/>
  <c r="T261" i="59"/>
  <c r="T262" i="59"/>
  <c r="U262" i="59" s="1"/>
  <c r="T215" i="59"/>
  <c r="T210" i="59"/>
  <c r="T209" i="59"/>
  <c r="T196" i="59"/>
  <c r="T185" i="59"/>
  <c r="T163" i="59"/>
  <c r="T147" i="59"/>
  <c r="U147" i="59" s="1"/>
  <c r="T77" i="59"/>
  <c r="T73" i="59"/>
  <c r="T68" i="59"/>
  <c r="U68" i="59" s="1"/>
  <c r="T25" i="59"/>
  <c r="T125" i="59"/>
  <c r="T119" i="59"/>
  <c r="T120" i="59"/>
  <c r="U120" i="59" s="1"/>
  <c r="T115" i="59"/>
  <c r="T51" i="59"/>
  <c r="U51" i="59" s="1"/>
  <c r="T47" i="59"/>
  <c r="T41" i="59"/>
  <c r="T42" i="59"/>
  <c r="T37" i="59"/>
  <c r="T32" i="59"/>
  <c r="U32" i="59" s="1"/>
  <c r="T31" i="59"/>
  <c r="T603" i="59"/>
  <c r="U603" i="59" s="1"/>
  <c r="V349" i="60"/>
  <c r="T386" i="59"/>
  <c r="T387" i="59"/>
  <c r="T383" i="59"/>
  <c r="T378" i="59"/>
  <c r="T367" i="59"/>
  <c r="T331" i="59"/>
  <c r="T319" i="59"/>
  <c r="T312" i="59"/>
  <c r="T306" i="59"/>
  <c r="U306" i="59" s="1"/>
  <c r="T266" i="59"/>
  <c r="T267" i="59"/>
  <c r="U267" i="59" s="1"/>
  <c r="T242" i="59"/>
  <c r="T241" i="59"/>
  <c r="T238" i="59"/>
  <c r="U238" i="59" s="1"/>
  <c r="T233" i="59"/>
  <c r="V212" i="60"/>
  <c r="T227" i="59"/>
  <c r="U227" i="59" s="1"/>
  <c r="V209" i="60"/>
  <c r="T224" i="59"/>
  <c r="T625" i="59"/>
  <c r="V199" i="60"/>
  <c r="T618" i="59"/>
  <c r="U618" i="59" s="1"/>
  <c r="T617" i="59"/>
  <c r="T614" i="59"/>
  <c r="T613" i="59"/>
  <c r="T610" i="59"/>
  <c r="U610" i="59" s="1"/>
  <c r="T609" i="59"/>
  <c r="T598" i="59"/>
  <c r="U598" i="59" s="1"/>
  <c r="T552" i="59"/>
  <c r="T553" i="59"/>
  <c r="U553" i="59" s="1"/>
  <c r="V153" i="60"/>
  <c r="T547" i="59"/>
  <c r="U547" i="59" s="1"/>
  <c r="T542" i="59"/>
  <c r="T536" i="59"/>
  <c r="U536" i="59" s="1"/>
  <c r="T533" i="59"/>
  <c r="U533" i="59" s="1"/>
  <c r="T527" i="59"/>
  <c r="U527" i="59" s="1"/>
  <c r="T515" i="59"/>
  <c r="U515" i="59" s="1"/>
  <c r="T509" i="59"/>
  <c r="U509" i="59" s="1"/>
  <c r="T506" i="59"/>
  <c r="T482" i="59"/>
  <c r="T476" i="59"/>
  <c r="T477" i="59"/>
  <c r="T471" i="59"/>
  <c r="T470" i="59"/>
  <c r="T466" i="59"/>
  <c r="T446" i="59"/>
  <c r="U446" i="59" s="1"/>
  <c r="T445" i="59"/>
  <c r="T442" i="59"/>
  <c r="T437" i="59"/>
  <c r="T431" i="59"/>
  <c r="T418" i="59"/>
  <c r="V24" i="60"/>
  <c r="T344" i="59"/>
  <c r="V701" i="60"/>
  <c r="V694" i="60"/>
  <c r="V684" i="60"/>
  <c r="T173" i="59" s="1"/>
  <c r="V673" i="60"/>
  <c r="V657" i="60"/>
  <c r="V633" i="60"/>
  <c r="W633" i="60" s="1"/>
  <c r="V630" i="60"/>
  <c r="T633" i="59" s="1"/>
  <c r="V606" i="60"/>
  <c r="V574" i="60"/>
  <c r="V570" i="60" s="1"/>
  <c r="V558" i="60"/>
  <c r="V550" i="60"/>
  <c r="V518" i="60"/>
  <c r="W518" i="60" s="1"/>
  <c r="V483" i="60"/>
  <c r="V476" i="60"/>
  <c r="V461" i="60"/>
  <c r="V454" i="60"/>
  <c r="T139" i="59" s="1"/>
  <c r="V449" i="60"/>
  <c r="V437" i="60"/>
  <c r="V416" i="60"/>
  <c r="V398" i="60"/>
  <c r="T124" i="59" s="1"/>
  <c r="V388" i="60"/>
  <c r="V376" i="60"/>
  <c r="V372" i="60"/>
  <c r="V362" i="60"/>
  <c r="V312" i="60"/>
  <c r="T371" i="59" s="1"/>
  <c r="V307" i="60"/>
  <c r="W307" i="60" s="1"/>
  <c r="V293" i="60"/>
  <c r="V280" i="60"/>
  <c r="V254" i="60"/>
  <c r="V233" i="60"/>
  <c r="V222" i="60"/>
  <c r="V218" i="60"/>
  <c r="V173" i="60"/>
  <c r="V164" i="60"/>
  <c r="V149" i="60"/>
  <c r="V144" i="60"/>
  <c r="V141" i="60"/>
  <c r="V129" i="60"/>
  <c r="V113" i="60"/>
  <c r="V80" i="60"/>
  <c r="V70" i="60"/>
  <c r="T455" i="59" s="1"/>
  <c r="V56" i="60"/>
  <c r="V51" i="60"/>
  <c r="V711" i="60"/>
  <c r="T670" i="59" s="1"/>
  <c r="U222" i="60"/>
  <c r="U160" i="60"/>
  <c r="U506" i="59" l="1"/>
  <c r="U319" i="59"/>
  <c r="U383" i="59"/>
  <c r="U215" i="59"/>
  <c r="U89" i="59"/>
  <c r="U37" i="59"/>
  <c r="U169" i="59"/>
  <c r="U83" i="59"/>
  <c r="U367" i="59"/>
  <c r="V273" i="60"/>
  <c r="W274" i="60"/>
  <c r="T452" i="59"/>
  <c r="V105" i="60"/>
  <c r="W106" i="60"/>
  <c r="U242" i="59"/>
  <c r="U312" i="59"/>
  <c r="U331" i="59"/>
  <c r="U77" i="59"/>
  <c r="U196" i="59"/>
  <c r="U210" i="59"/>
  <c r="T660" i="59"/>
  <c r="V678" i="60"/>
  <c r="V662" i="60"/>
  <c r="T94" i="59"/>
  <c r="T653" i="59"/>
  <c r="T349" i="59"/>
  <c r="U570" i="60"/>
  <c r="S348" i="59" s="1"/>
  <c r="V512" i="60"/>
  <c r="T195" i="59"/>
  <c r="U195" i="59" s="1"/>
  <c r="T184" i="59"/>
  <c r="V486" i="60"/>
  <c r="V427" i="60"/>
  <c r="V392" i="60"/>
  <c r="T114" i="59"/>
  <c r="V366" i="60"/>
  <c r="V356" i="60"/>
  <c r="T223" i="59"/>
  <c r="U223" i="59" s="1"/>
  <c r="V160" i="60"/>
  <c r="T551" i="59"/>
  <c r="T532" i="59"/>
  <c r="T508" i="59"/>
  <c r="U508" i="59" s="1"/>
  <c r="T504" i="59"/>
  <c r="V112" i="60"/>
  <c r="T505" i="59"/>
  <c r="U505" i="59" s="1"/>
  <c r="T481" i="59"/>
  <c r="T436" i="59"/>
  <c r="U711" i="60"/>
  <c r="S646" i="59"/>
  <c r="S636" i="59"/>
  <c r="V533" i="60"/>
  <c r="T291" i="59"/>
  <c r="T563" i="59"/>
  <c r="S352" i="59"/>
  <c r="U517" i="60"/>
  <c r="U597" i="59"/>
  <c r="T161" i="59"/>
  <c r="T179" i="59"/>
  <c r="T88" i="59"/>
  <c r="U173" i="59"/>
  <c r="U614" i="59"/>
  <c r="U625" i="59"/>
  <c r="U378" i="59"/>
  <c r="U387" i="59"/>
  <c r="U25" i="59"/>
  <c r="U163" i="59"/>
  <c r="U110" i="59"/>
  <c r="U203" i="59"/>
  <c r="U671" i="59"/>
  <c r="U292" i="59"/>
  <c r="U490" i="59"/>
  <c r="U637" i="59"/>
  <c r="U404" i="59"/>
  <c r="T24" i="59"/>
  <c r="T581" i="59"/>
  <c r="U581" i="59" s="1"/>
  <c r="S56" i="59"/>
  <c r="S45" i="59"/>
  <c r="S46" i="59"/>
  <c r="S382" i="59"/>
  <c r="U382" i="59" s="1"/>
  <c r="S377" i="59"/>
  <c r="S371" i="59"/>
  <c r="U371" i="59" s="1"/>
  <c r="T330" i="59"/>
  <c r="U267" i="60"/>
  <c r="T593" i="59"/>
  <c r="U593" i="59" s="1"/>
  <c r="T310" i="59"/>
  <c r="V122" i="60"/>
  <c r="V134" i="60"/>
  <c r="V176" i="60"/>
  <c r="V237" i="60"/>
  <c r="T311" i="59"/>
  <c r="T520" i="59"/>
  <c r="T514" i="59"/>
  <c r="T526" i="59"/>
  <c r="U542" i="59"/>
  <c r="U613" i="59"/>
  <c r="U224" i="59"/>
  <c r="U233" i="59"/>
  <c r="T265" i="59"/>
  <c r="U42" i="59"/>
  <c r="U47" i="59"/>
  <c r="U115" i="59"/>
  <c r="U125" i="59"/>
  <c r="U73" i="59"/>
  <c r="U185" i="59"/>
  <c r="U399" i="59"/>
  <c r="U174" i="59"/>
  <c r="U324" i="59"/>
  <c r="U285" i="59"/>
  <c r="U653" i="59"/>
  <c r="U181" i="59"/>
  <c r="U644" i="59"/>
  <c r="U498" i="59"/>
  <c r="U57" i="59"/>
  <c r="U582" i="59"/>
  <c r="U135" i="59"/>
  <c r="U667" i="59"/>
  <c r="T465" i="59"/>
  <c r="T283" i="59"/>
  <c r="T284" i="59"/>
  <c r="U171" i="60"/>
  <c r="V317" i="60"/>
  <c r="V341" i="60"/>
  <c r="V500" i="60"/>
  <c r="U149" i="60"/>
  <c r="U317" i="60"/>
  <c r="U569" i="60"/>
  <c r="V183" i="60"/>
  <c r="V90" i="60"/>
  <c r="S214" i="59"/>
  <c r="S200" i="59"/>
  <c r="U200" i="59" s="1"/>
  <c r="S330" i="59"/>
  <c r="U183" i="60"/>
  <c r="U182" i="60" s="1"/>
  <c r="U629" i="60"/>
  <c r="U662" i="60"/>
  <c r="V639" i="60"/>
  <c r="T642" i="59" s="1"/>
  <c r="S318" i="59"/>
  <c r="U639" i="60"/>
  <c r="U511" i="60"/>
  <c r="V432" i="60"/>
  <c r="T71" i="59" s="1"/>
  <c r="S209" i="59"/>
  <c r="U209" i="59" s="1"/>
  <c r="U579" i="60"/>
  <c r="S397" i="59" s="1"/>
  <c r="S183" i="59"/>
  <c r="U710" i="60"/>
  <c r="S670" i="59"/>
  <c r="U670" i="59" s="1"/>
  <c r="U170" i="60"/>
  <c r="S591" i="59"/>
  <c r="S236" i="59"/>
  <c r="S98" i="59"/>
  <c r="V299" i="60"/>
  <c r="T359" i="59"/>
  <c r="V471" i="60"/>
  <c r="T157" i="59"/>
  <c r="U700" i="60"/>
  <c r="S660" i="59"/>
  <c r="S643" i="59"/>
  <c r="U643" i="59" s="1"/>
  <c r="U453" i="60"/>
  <c r="S139" i="59"/>
  <c r="U139" i="59" s="1"/>
  <c r="U407" i="60"/>
  <c r="S134" i="59"/>
  <c r="U299" i="60"/>
  <c r="S359" i="59"/>
  <c r="S552" i="59"/>
  <c r="U552" i="59" s="1"/>
  <c r="S535" i="59"/>
  <c r="U134" i="60"/>
  <c r="S526" i="59"/>
  <c r="U526" i="59" s="1"/>
  <c r="U122" i="60"/>
  <c r="S514" i="59"/>
  <c r="S504" i="59"/>
  <c r="T497" i="59"/>
  <c r="U497" i="59" s="1"/>
  <c r="V381" i="60"/>
  <c r="T55" i="59" s="1"/>
  <c r="T56" i="59"/>
  <c r="U56" i="59" s="1"/>
  <c r="V402" i="60"/>
  <c r="T128" i="59" s="1"/>
  <c r="T129" i="59"/>
  <c r="V526" i="60"/>
  <c r="T254" i="59"/>
  <c r="V611" i="60"/>
  <c r="T569" i="59"/>
  <c r="S633" i="59"/>
  <c r="U633" i="59" s="1"/>
  <c r="S349" i="59"/>
  <c r="U349" i="59" s="1"/>
  <c r="U533" i="60"/>
  <c r="S261" i="59"/>
  <c r="U261" i="59" s="1"/>
  <c r="S188" i="59"/>
  <c r="U188" i="59" s="1"/>
  <c r="U482" i="60"/>
  <c r="U481" i="60" s="1"/>
  <c r="S179" i="59"/>
  <c r="U459" i="60"/>
  <c r="S145" i="59"/>
  <c r="U442" i="60"/>
  <c r="S81" i="59" s="1"/>
  <c r="S82" i="59"/>
  <c r="U392" i="60"/>
  <c r="S119" i="59"/>
  <c r="U119" i="59" s="1"/>
  <c r="S50" i="59"/>
  <c r="U356" i="60"/>
  <c r="S31" i="59"/>
  <c r="U31" i="59" s="1"/>
  <c r="U306" i="60"/>
  <c r="S366" i="59"/>
  <c r="U238" i="60"/>
  <c r="S266" i="59"/>
  <c r="U266" i="59" s="1"/>
  <c r="U198" i="60"/>
  <c r="S624" i="59"/>
  <c r="V407" i="60"/>
  <c r="T134" i="59"/>
  <c r="U134" i="59" s="1"/>
  <c r="V706" i="60"/>
  <c r="T666" i="59"/>
  <c r="U657" i="60"/>
  <c r="U656" i="60" s="1"/>
  <c r="S94" i="59"/>
  <c r="U94" i="59" s="1"/>
  <c r="U526" i="60"/>
  <c r="S254" i="59"/>
  <c r="U448" i="60"/>
  <c r="S88" i="59"/>
  <c r="U88" i="59" s="1"/>
  <c r="S55" i="59"/>
  <c r="S617" i="59"/>
  <c r="U617" i="59" s="1"/>
  <c r="S592" i="59"/>
  <c r="U648" i="60"/>
  <c r="S652" i="59"/>
  <c r="U550" i="60"/>
  <c r="S284" i="59"/>
  <c r="S72" i="59"/>
  <c r="U432" i="60"/>
  <c r="U348" i="60"/>
  <c r="S602" i="59"/>
  <c r="U278" i="60"/>
  <c r="S329" i="59"/>
  <c r="U248" i="60"/>
  <c r="S305" i="59"/>
  <c r="U305" i="59" s="1"/>
  <c r="S241" i="59"/>
  <c r="U241" i="59" s="1"/>
  <c r="U207" i="60"/>
  <c r="U104" i="60"/>
  <c r="S496" i="59"/>
  <c r="V66" i="60"/>
  <c r="V208" i="60"/>
  <c r="T377" i="59"/>
  <c r="U377" i="59" s="1"/>
  <c r="U159" i="60"/>
  <c r="S551" i="59"/>
  <c r="U551" i="59" s="1"/>
  <c r="U557" i="60"/>
  <c r="S291" i="59"/>
  <c r="U291" i="59" s="1"/>
  <c r="U476" i="60"/>
  <c r="S162" i="59"/>
  <c r="U162" i="59" s="1"/>
  <c r="S76" i="59"/>
  <c r="U402" i="60"/>
  <c r="S129" i="59"/>
  <c r="U232" i="60"/>
  <c r="S246" i="59" s="1"/>
  <c r="S247" i="59"/>
  <c r="S541" i="59"/>
  <c r="U541" i="59" s="1"/>
  <c r="U140" i="60"/>
  <c r="S532" i="59"/>
  <c r="U532" i="59" s="1"/>
  <c r="U128" i="60"/>
  <c r="S520" i="59"/>
  <c r="U520" i="59" s="1"/>
  <c r="U706" i="60"/>
  <c r="S666" i="59"/>
  <c r="U678" i="60"/>
  <c r="S168" i="59"/>
  <c r="U168" i="59" s="1"/>
  <c r="S103" i="59"/>
  <c r="U103" i="59" s="1"/>
  <c r="U605" i="60"/>
  <c r="S563" i="59"/>
  <c r="U427" i="60"/>
  <c r="S67" i="59"/>
  <c r="U67" i="59" s="1"/>
  <c r="U366" i="60"/>
  <c r="S41" i="59"/>
  <c r="U41" i="59" s="1"/>
  <c r="S386" i="59"/>
  <c r="U386" i="59" s="1"/>
  <c r="U254" i="60"/>
  <c r="S311" i="59"/>
  <c r="U311" i="59" s="1"/>
  <c r="U217" i="60"/>
  <c r="S232" i="59"/>
  <c r="S674" i="59"/>
  <c r="U674" i="59" s="1"/>
  <c r="U693" i="60"/>
  <c r="S172" i="59"/>
  <c r="U611" i="60"/>
  <c r="S569" i="59"/>
  <c r="U597" i="60"/>
  <c r="S489" i="59"/>
  <c r="S208" i="59"/>
  <c r="U499" i="60"/>
  <c r="S184" i="59"/>
  <c r="U184" i="59" s="1"/>
  <c r="U471" i="60"/>
  <c r="S157" i="59"/>
  <c r="U415" i="60"/>
  <c r="S24" i="59"/>
  <c r="U24" i="59" s="1"/>
  <c r="U397" i="60"/>
  <c r="S124" i="59"/>
  <c r="U124" i="59" s="1"/>
  <c r="U292" i="60"/>
  <c r="U272" i="60"/>
  <c r="S323" i="59"/>
  <c r="S596" i="59"/>
  <c r="S544" i="59"/>
  <c r="S398" i="59"/>
  <c r="U398" i="59" s="1"/>
  <c r="U387" i="60"/>
  <c r="S114" i="59"/>
  <c r="U361" i="60"/>
  <c r="S36" i="59"/>
  <c r="U340" i="60"/>
  <c r="S580" i="59"/>
  <c r="S609" i="59"/>
  <c r="U609" i="59" s="1"/>
  <c r="T397" i="59"/>
  <c r="U397" i="59" s="1"/>
  <c r="T403" i="59"/>
  <c r="U403" i="59" s="1"/>
  <c r="V649" i="60"/>
  <c r="T109" i="59"/>
  <c r="U109" i="59" s="1"/>
  <c r="T99" i="59"/>
  <c r="U99" i="59" s="1"/>
  <c r="T646" i="59"/>
  <c r="T636" i="59"/>
  <c r="V597" i="60"/>
  <c r="T489" i="59"/>
  <c r="T348" i="59"/>
  <c r="T352" i="59"/>
  <c r="U352" i="59" s="1"/>
  <c r="T146" i="59"/>
  <c r="U146" i="59" s="1"/>
  <c r="V442" i="60"/>
  <c r="T82" i="59"/>
  <c r="U82" i="59" s="1"/>
  <c r="T72" i="59"/>
  <c r="U72" i="59" s="1"/>
  <c r="T318" i="59"/>
  <c r="T317" i="59"/>
  <c r="V248" i="60"/>
  <c r="T247" i="59"/>
  <c r="T237" i="59"/>
  <c r="U237" i="59" s="1"/>
  <c r="T608" i="59"/>
  <c r="V44" i="60"/>
  <c r="V31" i="60"/>
  <c r="T417" i="59"/>
  <c r="V37" i="60"/>
  <c r="T423" i="59"/>
  <c r="T194" i="59"/>
  <c r="T98" i="59"/>
  <c r="T93" i="59"/>
  <c r="V517" i="60"/>
  <c r="W517" i="60" s="1"/>
  <c r="T214" i="59"/>
  <c r="U214" i="59" s="1"/>
  <c r="T183" i="59"/>
  <c r="T76" i="59"/>
  <c r="T50" i="59"/>
  <c r="V371" i="60"/>
  <c r="T46" i="59"/>
  <c r="U46" i="59" s="1"/>
  <c r="V361" i="60"/>
  <c r="T36" i="59"/>
  <c r="V348" i="60"/>
  <c r="T602" i="59"/>
  <c r="U602" i="59" s="1"/>
  <c r="V306" i="60"/>
  <c r="W306" i="60" s="1"/>
  <c r="T366" i="59"/>
  <c r="T236" i="59"/>
  <c r="U236" i="59" s="1"/>
  <c r="V217" i="60"/>
  <c r="T232" i="59"/>
  <c r="T226" i="59"/>
  <c r="U226" i="59" s="1"/>
  <c r="V198" i="60"/>
  <c r="T624" i="59"/>
  <c r="T555" i="59"/>
  <c r="U555" i="59" s="1"/>
  <c r="T544" i="59"/>
  <c r="U544" i="59" s="1"/>
  <c r="V148" i="60"/>
  <c r="T540" i="59"/>
  <c r="T535" i="59"/>
  <c r="U535" i="59" s="1"/>
  <c r="T441" i="59"/>
  <c r="V23" i="60"/>
  <c r="T343" i="59"/>
  <c r="V710" i="60"/>
  <c r="V700" i="60"/>
  <c r="V693" i="60"/>
  <c r="V683" i="60"/>
  <c r="T172" i="59" s="1"/>
  <c r="U172" i="59" s="1"/>
  <c r="V672" i="60"/>
  <c r="V629" i="60"/>
  <c r="W629" i="60" s="1"/>
  <c r="V605" i="60"/>
  <c r="V578" i="60"/>
  <c r="V569" i="60"/>
  <c r="V557" i="60"/>
  <c r="V549" i="60"/>
  <c r="V482" i="60"/>
  <c r="V475" i="60"/>
  <c r="V460" i="60"/>
  <c r="V453" i="60"/>
  <c r="T138" i="59" s="1"/>
  <c r="V448" i="60"/>
  <c r="V415" i="60"/>
  <c r="V397" i="60"/>
  <c r="V387" i="60"/>
  <c r="V292" i="60"/>
  <c r="V279" i="60"/>
  <c r="V266" i="60"/>
  <c r="V253" i="60"/>
  <c r="V232" i="60"/>
  <c r="V172" i="60"/>
  <c r="V159" i="60"/>
  <c r="V140" i="60"/>
  <c r="V128" i="60"/>
  <c r="T503" i="59"/>
  <c r="V79" i="60"/>
  <c r="V50" i="60"/>
  <c r="U646" i="59" l="1"/>
  <c r="U563" i="59"/>
  <c r="U504" i="59"/>
  <c r="U179" i="59"/>
  <c r="U660" i="59"/>
  <c r="U76" i="59"/>
  <c r="U247" i="59"/>
  <c r="U489" i="59"/>
  <c r="T376" i="59"/>
  <c r="W317" i="60"/>
  <c r="V272" i="60"/>
  <c r="W273" i="60"/>
  <c r="T323" i="59"/>
  <c r="U323" i="59" s="1"/>
  <c r="T451" i="59"/>
  <c r="W105" i="60"/>
  <c r="V104" i="60"/>
  <c r="T659" i="59"/>
  <c r="T167" i="59"/>
  <c r="U348" i="59"/>
  <c r="T208" i="59"/>
  <c r="U208" i="59" s="1"/>
  <c r="V499" i="60"/>
  <c r="V498" i="60" s="1"/>
  <c r="T66" i="59"/>
  <c r="T118" i="59"/>
  <c r="U114" i="59"/>
  <c r="T113" i="59"/>
  <c r="T40" i="59"/>
  <c r="T30" i="59"/>
  <c r="T550" i="59"/>
  <c r="T531" i="59"/>
  <c r="V111" i="60"/>
  <c r="U638" i="60"/>
  <c r="U636" i="59"/>
  <c r="S632" i="59"/>
  <c r="T562" i="59"/>
  <c r="T290" i="59"/>
  <c r="V532" i="60"/>
  <c r="T260" i="59"/>
  <c r="S347" i="59"/>
  <c r="U510" i="60"/>
  <c r="S213" i="59"/>
  <c r="T178" i="59"/>
  <c r="T87" i="59"/>
  <c r="U624" i="59"/>
  <c r="U366" i="59"/>
  <c r="U36" i="59"/>
  <c r="U50" i="59"/>
  <c r="U183" i="59"/>
  <c r="U98" i="59"/>
  <c r="U318" i="59"/>
  <c r="U514" i="59"/>
  <c r="U330" i="59"/>
  <c r="S71" i="59"/>
  <c r="T23" i="59"/>
  <c r="S194" i="59"/>
  <c r="S193" i="59" s="1"/>
  <c r="S192" i="59" s="1"/>
  <c r="T580" i="59"/>
  <c r="U580" i="59" s="1"/>
  <c r="U316" i="60"/>
  <c r="S375" i="59" s="1"/>
  <c r="T329" i="59"/>
  <c r="U329" i="59" s="1"/>
  <c r="U359" i="59"/>
  <c r="U266" i="60"/>
  <c r="S317" i="59"/>
  <c r="U317" i="59" s="1"/>
  <c r="T519" i="59"/>
  <c r="T592" i="59"/>
  <c r="U592" i="59" s="1"/>
  <c r="T309" i="59"/>
  <c r="V236" i="60"/>
  <c r="T264" i="59"/>
  <c r="T596" i="59"/>
  <c r="U596" i="59" s="1"/>
  <c r="V133" i="60"/>
  <c r="T525" i="59"/>
  <c r="V121" i="60"/>
  <c r="T513" i="59"/>
  <c r="U569" i="59"/>
  <c r="U129" i="59"/>
  <c r="U284" i="59"/>
  <c r="U148" i="60"/>
  <c r="T464" i="59"/>
  <c r="U666" i="59"/>
  <c r="U232" i="59"/>
  <c r="U194" i="59"/>
  <c r="U55" i="59"/>
  <c r="U71" i="59"/>
  <c r="V89" i="60"/>
  <c r="V88" i="60" s="1"/>
  <c r="T177" i="59"/>
  <c r="U254" i="59"/>
  <c r="U157" i="59"/>
  <c r="V316" i="60"/>
  <c r="T282" i="59"/>
  <c r="U568" i="60"/>
  <c r="S608" i="59"/>
  <c r="U608" i="59" s="1"/>
  <c r="V340" i="60"/>
  <c r="T475" i="59"/>
  <c r="S540" i="59"/>
  <c r="U540" i="59" s="1"/>
  <c r="S376" i="59"/>
  <c r="V182" i="60"/>
  <c r="S642" i="59"/>
  <c r="U642" i="59" s="1"/>
  <c r="S207" i="59"/>
  <c r="U628" i="60"/>
  <c r="T222" i="59"/>
  <c r="U222" i="59" s="1"/>
  <c r="V426" i="60"/>
  <c r="V65" i="60"/>
  <c r="V638" i="60"/>
  <c r="V511" i="60"/>
  <c r="V207" i="60"/>
  <c r="U578" i="60"/>
  <c r="S396" i="59" s="1"/>
  <c r="U655" i="60"/>
  <c r="S92" i="59"/>
  <c r="S35" i="59"/>
  <c r="U271" i="60"/>
  <c r="U258" i="60" s="1"/>
  <c r="S322" i="59"/>
  <c r="S123" i="59"/>
  <c r="U470" i="60"/>
  <c r="S156" i="59"/>
  <c r="U498" i="60"/>
  <c r="U596" i="60"/>
  <c r="S488" i="59"/>
  <c r="S231" i="59"/>
  <c r="S40" i="59"/>
  <c r="U40" i="59" s="1"/>
  <c r="U604" i="60"/>
  <c r="S562" i="59"/>
  <c r="U562" i="59" s="1"/>
  <c r="U705" i="60"/>
  <c r="S665" i="59"/>
  <c r="U139" i="60"/>
  <c r="S531" i="59"/>
  <c r="U475" i="60"/>
  <c r="S161" i="59"/>
  <c r="U161" i="59" s="1"/>
  <c r="U158" i="60"/>
  <c r="S550" i="59"/>
  <c r="U550" i="59" s="1"/>
  <c r="U277" i="60"/>
  <c r="S328" i="59"/>
  <c r="U549" i="60"/>
  <c r="C62" i="72" s="1"/>
  <c r="S283" i="59"/>
  <c r="U283" i="59" s="1"/>
  <c r="U647" i="60"/>
  <c r="S651" i="59"/>
  <c r="U525" i="60"/>
  <c r="S253" i="59"/>
  <c r="U197" i="60"/>
  <c r="S623" i="59"/>
  <c r="U305" i="60"/>
  <c r="S365" i="59"/>
  <c r="S118" i="59"/>
  <c r="U458" i="60"/>
  <c r="S144" i="59"/>
  <c r="U532" i="60"/>
  <c r="S260" i="59"/>
  <c r="V610" i="60"/>
  <c r="T568" i="59"/>
  <c r="V525" i="60"/>
  <c r="T253" i="59"/>
  <c r="T496" i="59"/>
  <c r="U496" i="59" s="1"/>
  <c r="U133" i="60"/>
  <c r="S525" i="59"/>
  <c r="U525" i="59" s="1"/>
  <c r="U406" i="60"/>
  <c r="S133" i="59"/>
  <c r="U699" i="60"/>
  <c r="S659" i="59"/>
  <c r="V470" i="60"/>
  <c r="T156" i="59"/>
  <c r="V298" i="60"/>
  <c r="T358" i="59"/>
  <c r="U509" i="60"/>
  <c r="S206" i="59"/>
  <c r="U147" i="60"/>
  <c r="S539" i="59"/>
  <c r="U315" i="60"/>
  <c r="U181" i="60"/>
  <c r="S607" i="59"/>
  <c r="T193" i="59"/>
  <c r="U193" i="59" s="1"/>
  <c r="U216" i="60"/>
  <c r="U339" i="60"/>
  <c r="S579" i="59"/>
  <c r="S113" i="59"/>
  <c r="U386" i="60"/>
  <c r="U291" i="60"/>
  <c r="U414" i="60"/>
  <c r="S23" i="59"/>
  <c r="U610" i="60"/>
  <c r="S568" i="59"/>
  <c r="U692" i="60"/>
  <c r="U253" i="60"/>
  <c r="S310" i="59"/>
  <c r="U310" i="59" s="1"/>
  <c r="S66" i="59"/>
  <c r="U66" i="59" s="1"/>
  <c r="U426" i="60"/>
  <c r="S167" i="59"/>
  <c r="U167" i="59" s="1"/>
  <c r="U677" i="60"/>
  <c r="U127" i="60"/>
  <c r="S519" i="59"/>
  <c r="S128" i="59"/>
  <c r="U128" i="59" s="1"/>
  <c r="U556" i="60"/>
  <c r="S290" i="59"/>
  <c r="U290" i="59" s="1"/>
  <c r="S641" i="59"/>
  <c r="S503" i="59"/>
  <c r="U503" i="59" s="1"/>
  <c r="U103" i="60"/>
  <c r="S495" i="59"/>
  <c r="U206" i="60"/>
  <c r="S221" i="59"/>
  <c r="U247" i="60"/>
  <c r="S304" i="59"/>
  <c r="U347" i="60"/>
  <c r="S601" i="59"/>
  <c r="U447" i="60"/>
  <c r="S87" i="59"/>
  <c r="U87" i="59" s="1"/>
  <c r="S93" i="59"/>
  <c r="U93" i="59" s="1"/>
  <c r="V705" i="60"/>
  <c r="T665" i="59"/>
  <c r="V406" i="60"/>
  <c r="T133" i="59"/>
  <c r="U237" i="60"/>
  <c r="S265" i="59"/>
  <c r="U265" i="59" s="1"/>
  <c r="S30" i="59"/>
  <c r="U30" i="59" s="1"/>
  <c r="U355" i="60"/>
  <c r="S178" i="59"/>
  <c r="U178" i="59" s="1"/>
  <c r="U121" i="60"/>
  <c r="S513" i="59"/>
  <c r="U513" i="59" s="1"/>
  <c r="U298" i="60"/>
  <c r="S358" i="59"/>
  <c r="U452" i="60"/>
  <c r="S138" i="59"/>
  <c r="U138" i="59" s="1"/>
  <c r="U169" i="60"/>
  <c r="S590" i="59"/>
  <c r="S669" i="59"/>
  <c r="S631" i="59"/>
  <c r="T396" i="59"/>
  <c r="V648" i="60"/>
  <c r="T652" i="59"/>
  <c r="U652" i="59" s="1"/>
  <c r="T108" i="59"/>
  <c r="U108" i="59" s="1"/>
  <c r="T641" i="59"/>
  <c r="T632" i="59"/>
  <c r="V596" i="60"/>
  <c r="T488" i="59"/>
  <c r="T347" i="59"/>
  <c r="U347" i="59" s="1"/>
  <c r="T145" i="59"/>
  <c r="U145" i="59" s="1"/>
  <c r="T81" i="59"/>
  <c r="U81" i="59" s="1"/>
  <c r="T375" i="59"/>
  <c r="T316" i="59"/>
  <c r="V247" i="60"/>
  <c r="T304" i="59"/>
  <c r="U304" i="59" s="1"/>
  <c r="T246" i="59"/>
  <c r="U246" i="59" s="1"/>
  <c r="T474" i="59"/>
  <c r="T435" i="59"/>
  <c r="V43" i="60"/>
  <c r="T429" i="59"/>
  <c r="V30" i="60"/>
  <c r="T416" i="59"/>
  <c r="V36" i="60"/>
  <c r="T422" i="59"/>
  <c r="T669" i="59"/>
  <c r="T213" i="59"/>
  <c r="T176" i="59"/>
  <c r="T160" i="59"/>
  <c r="T123" i="59"/>
  <c r="T45" i="59"/>
  <c r="U45" i="59" s="1"/>
  <c r="T35" i="59"/>
  <c r="V355" i="60"/>
  <c r="V347" i="60"/>
  <c r="T601" i="59"/>
  <c r="V305" i="60"/>
  <c r="W305" i="60" s="1"/>
  <c r="T365" i="59"/>
  <c r="T231" i="59"/>
  <c r="U231" i="59" s="1"/>
  <c r="V197" i="60"/>
  <c r="T623" i="59"/>
  <c r="V147" i="60"/>
  <c r="T539" i="59"/>
  <c r="U539" i="59" s="1"/>
  <c r="V22" i="60"/>
  <c r="T342" i="59"/>
  <c r="V510" i="60"/>
  <c r="W510" i="60" s="1"/>
  <c r="V699" i="60"/>
  <c r="V692" i="60"/>
  <c r="V677" i="60"/>
  <c r="V656" i="60"/>
  <c r="V637" i="60"/>
  <c r="V628" i="60"/>
  <c r="W628" i="60" s="1"/>
  <c r="V604" i="60"/>
  <c r="V577" i="60"/>
  <c r="V568" i="60"/>
  <c r="V556" i="60"/>
  <c r="V548" i="60"/>
  <c r="V481" i="60"/>
  <c r="V459" i="60"/>
  <c r="V452" i="60"/>
  <c r="T137" i="59" s="1"/>
  <c r="V447" i="60"/>
  <c r="V414" i="60"/>
  <c r="V386" i="60"/>
  <c r="T112" i="59" s="1"/>
  <c r="V339" i="60"/>
  <c r="V315" i="60"/>
  <c r="W315" i="60" s="1"/>
  <c r="V291" i="60"/>
  <c r="V278" i="60"/>
  <c r="V265" i="60"/>
  <c r="V252" i="60"/>
  <c r="V216" i="60"/>
  <c r="V171" i="60"/>
  <c r="V158" i="60"/>
  <c r="V139" i="60"/>
  <c r="V127" i="60"/>
  <c r="T502" i="59"/>
  <c r="V78" i="60"/>
  <c r="V49" i="60"/>
  <c r="U213" i="59" l="1"/>
  <c r="U123" i="59"/>
  <c r="U396" i="59"/>
  <c r="U23" i="59"/>
  <c r="U113" i="59"/>
  <c r="U156" i="59"/>
  <c r="U659" i="59"/>
  <c r="U531" i="59"/>
  <c r="U376" i="59"/>
  <c r="U365" i="59"/>
  <c r="U488" i="59"/>
  <c r="U632" i="59"/>
  <c r="U665" i="59"/>
  <c r="U519" i="59"/>
  <c r="U118" i="59"/>
  <c r="T207" i="59"/>
  <c r="U207" i="59" s="1"/>
  <c r="W511" i="60"/>
  <c r="W316" i="60"/>
  <c r="V271" i="60"/>
  <c r="W272" i="60"/>
  <c r="T322" i="59"/>
  <c r="U322" i="59" s="1"/>
  <c r="T450" i="59"/>
  <c r="V103" i="60"/>
  <c r="W103" i="60" s="1"/>
  <c r="W104" i="60"/>
  <c r="T658" i="59"/>
  <c r="T166" i="59"/>
  <c r="U260" i="59"/>
  <c r="T221" i="59"/>
  <c r="U221" i="59" s="1"/>
  <c r="T607" i="59"/>
  <c r="U607" i="59" s="1"/>
  <c r="T530" i="59"/>
  <c r="U637" i="60"/>
  <c r="S640" i="59" s="1"/>
  <c r="U627" i="60"/>
  <c r="T281" i="59"/>
  <c r="V531" i="60"/>
  <c r="T259" i="59"/>
  <c r="T561" i="59"/>
  <c r="T289" i="59"/>
  <c r="V497" i="60"/>
  <c r="S346" i="59"/>
  <c r="S205" i="59"/>
  <c r="T155" i="59"/>
  <c r="S143" i="59"/>
  <c r="U457" i="60"/>
  <c r="T65" i="59"/>
  <c r="T59" i="59" s="1"/>
  <c r="V420" i="60"/>
  <c r="T86" i="59"/>
  <c r="T578" i="59"/>
  <c r="T22" i="59"/>
  <c r="U623" i="59"/>
  <c r="U35" i="59"/>
  <c r="U669" i="59"/>
  <c r="U641" i="59"/>
  <c r="T132" i="59"/>
  <c r="U253" i="59"/>
  <c r="T579" i="59"/>
  <c r="U354" i="60"/>
  <c r="U601" i="59"/>
  <c r="U375" i="59"/>
  <c r="U133" i="59"/>
  <c r="T328" i="59"/>
  <c r="U328" i="59" s="1"/>
  <c r="S316" i="59"/>
  <c r="U316" i="59" s="1"/>
  <c r="U265" i="60"/>
  <c r="V132" i="60"/>
  <c r="T524" i="59"/>
  <c r="T518" i="59"/>
  <c r="T308" i="59"/>
  <c r="V120" i="60"/>
  <c r="T512" i="59"/>
  <c r="U358" i="59"/>
  <c r="U568" i="59"/>
  <c r="U579" i="59"/>
  <c r="T463" i="59"/>
  <c r="T271" i="59"/>
  <c r="V181" i="60"/>
  <c r="U577" i="60"/>
  <c r="U567" i="60" s="1"/>
  <c r="T192" i="59"/>
  <c r="U192" i="59" s="1"/>
  <c r="V206" i="60"/>
  <c r="U626" i="60"/>
  <c r="S630" i="59"/>
  <c r="S137" i="59"/>
  <c r="U137" i="59" s="1"/>
  <c r="U236" i="60"/>
  <c r="S264" i="59"/>
  <c r="U264" i="59" s="1"/>
  <c r="V704" i="60"/>
  <c r="T663" i="59" s="1"/>
  <c r="T664" i="59"/>
  <c r="U246" i="60"/>
  <c r="S303" i="59"/>
  <c r="S494" i="59"/>
  <c r="T591" i="59"/>
  <c r="U591" i="59" s="1"/>
  <c r="S589" i="59"/>
  <c r="U297" i="60"/>
  <c r="S357" i="59"/>
  <c r="S177" i="59"/>
  <c r="U177" i="59" s="1"/>
  <c r="U446" i="60"/>
  <c r="S86" i="59"/>
  <c r="U205" i="60"/>
  <c r="S219" i="59" s="1"/>
  <c r="S220" i="59"/>
  <c r="S502" i="59"/>
  <c r="U502" i="59" s="1"/>
  <c r="U126" i="60"/>
  <c r="S518" i="59"/>
  <c r="S65" i="59"/>
  <c r="S59" i="59" s="1"/>
  <c r="U609" i="60"/>
  <c r="U602" i="60" s="1"/>
  <c r="S567" i="59"/>
  <c r="S566" i="59" s="1"/>
  <c r="U290" i="60"/>
  <c r="U338" i="60"/>
  <c r="S578" i="59"/>
  <c r="S606" i="59"/>
  <c r="S374" i="59"/>
  <c r="U698" i="60"/>
  <c r="S658" i="59"/>
  <c r="U658" i="59" s="1"/>
  <c r="U132" i="60"/>
  <c r="S524" i="59"/>
  <c r="U524" i="59" s="1"/>
  <c r="T495" i="59"/>
  <c r="U495" i="59" s="1"/>
  <c r="V524" i="60"/>
  <c r="T252" i="59"/>
  <c r="V609" i="60"/>
  <c r="T567" i="59"/>
  <c r="U304" i="60"/>
  <c r="U303" i="60" s="1"/>
  <c r="S364" i="59"/>
  <c r="U524" i="60"/>
  <c r="S252" i="59"/>
  <c r="U646" i="60"/>
  <c r="S649" i="59" s="1"/>
  <c r="S650" i="59"/>
  <c r="S327" i="59"/>
  <c r="S160" i="59"/>
  <c r="U160" i="59" s="1"/>
  <c r="U704" i="60"/>
  <c r="S664" i="59"/>
  <c r="S155" i="59"/>
  <c r="U155" i="59" s="1"/>
  <c r="U120" i="60"/>
  <c r="S512" i="59"/>
  <c r="U512" i="59" s="1"/>
  <c r="S29" i="59"/>
  <c r="S28" i="59" s="1"/>
  <c r="U346" i="60"/>
  <c r="S600" i="59"/>
  <c r="U555" i="60"/>
  <c r="S289" i="59"/>
  <c r="U289" i="59" s="1"/>
  <c r="S166" i="59"/>
  <c r="U676" i="60"/>
  <c r="U654" i="60" s="1"/>
  <c r="U252" i="60"/>
  <c r="S309" i="59"/>
  <c r="U309" i="59" s="1"/>
  <c r="U691" i="60"/>
  <c r="U413" i="60"/>
  <c r="S22" i="59"/>
  <c r="S112" i="59"/>
  <c r="S91" i="59" s="1"/>
  <c r="U385" i="60"/>
  <c r="S230" i="59"/>
  <c r="S538" i="59"/>
  <c r="V297" i="60"/>
  <c r="T357" i="59"/>
  <c r="S132" i="59"/>
  <c r="U531" i="60"/>
  <c r="S259" i="59"/>
  <c r="U259" i="59" s="1"/>
  <c r="U196" i="60"/>
  <c r="S622" i="59"/>
  <c r="U548" i="60"/>
  <c r="S282" i="59"/>
  <c r="U282" i="59" s="1"/>
  <c r="S549" i="59"/>
  <c r="U138" i="60"/>
  <c r="S530" i="59"/>
  <c r="U603" i="60"/>
  <c r="S561" i="59"/>
  <c r="U595" i="60"/>
  <c r="S487" i="59"/>
  <c r="U497" i="60"/>
  <c r="S321" i="59"/>
  <c r="S191" i="59"/>
  <c r="V647" i="60"/>
  <c r="T651" i="59"/>
  <c r="U651" i="59" s="1"/>
  <c r="T92" i="59"/>
  <c r="U92" i="59" s="1"/>
  <c r="T631" i="59"/>
  <c r="U631" i="59" s="1"/>
  <c r="V595" i="60"/>
  <c r="T487" i="59"/>
  <c r="T346" i="59"/>
  <c r="U346" i="59" s="1"/>
  <c r="T206" i="59"/>
  <c r="U206" i="59" s="1"/>
  <c r="T144" i="59"/>
  <c r="U144" i="59" s="1"/>
  <c r="T374" i="59"/>
  <c r="T315" i="59"/>
  <c r="V246" i="60"/>
  <c r="V245" i="60" s="1"/>
  <c r="T303" i="59"/>
  <c r="T230" i="59"/>
  <c r="T606" i="59"/>
  <c r="T434" i="59"/>
  <c r="V42" i="60"/>
  <c r="T428" i="59"/>
  <c r="V29" i="60"/>
  <c r="T415" i="59"/>
  <c r="V35" i="60"/>
  <c r="T421" i="59"/>
  <c r="T640" i="59"/>
  <c r="V354" i="60"/>
  <c r="T29" i="59"/>
  <c r="V346" i="60"/>
  <c r="T600" i="59"/>
  <c r="V304" i="60"/>
  <c r="T364" i="59"/>
  <c r="T220" i="59"/>
  <c r="V196" i="60"/>
  <c r="T622" i="59"/>
  <c r="T549" i="59"/>
  <c r="T538" i="59"/>
  <c r="T473" i="59"/>
  <c r="V21" i="60"/>
  <c r="T341" i="59"/>
  <c r="V509" i="60"/>
  <c r="W509" i="60" s="1"/>
  <c r="V698" i="60"/>
  <c r="V691" i="60"/>
  <c r="V676" i="60"/>
  <c r="V655" i="60"/>
  <c r="V627" i="60"/>
  <c r="W627" i="60" s="1"/>
  <c r="V603" i="60"/>
  <c r="V567" i="60"/>
  <c r="V555" i="60"/>
  <c r="V547" i="60"/>
  <c r="V458" i="60"/>
  <c r="V446" i="60"/>
  <c r="V413" i="60"/>
  <c r="V385" i="60"/>
  <c r="V338" i="60"/>
  <c r="V290" i="60"/>
  <c r="V277" i="60"/>
  <c r="V205" i="60"/>
  <c r="V170" i="60"/>
  <c r="V138" i="60"/>
  <c r="V126" i="60"/>
  <c r="V77" i="60"/>
  <c r="V48" i="60"/>
  <c r="U561" i="59" l="1"/>
  <c r="U530" i="59"/>
  <c r="U303" i="59"/>
  <c r="U578" i="59"/>
  <c r="U538" i="59"/>
  <c r="U487" i="59"/>
  <c r="U132" i="59"/>
  <c r="U86" i="59"/>
  <c r="V303" i="60"/>
  <c r="W303" i="60" s="1"/>
  <c r="W304" i="60"/>
  <c r="W271" i="60"/>
  <c r="T321" i="59"/>
  <c r="U321" i="59" s="1"/>
  <c r="U364" i="59"/>
  <c r="U600" i="59"/>
  <c r="U29" i="59"/>
  <c r="U357" i="59"/>
  <c r="T657" i="59"/>
  <c r="T656" i="59" s="1"/>
  <c r="U166" i="59"/>
  <c r="V602" i="60"/>
  <c r="V258" i="60"/>
  <c r="W258" i="60" s="1"/>
  <c r="U640" i="59"/>
  <c r="V530" i="60"/>
  <c r="T258" i="59"/>
  <c r="T257" i="59" s="1"/>
  <c r="T288" i="59"/>
  <c r="T287" i="59" s="1"/>
  <c r="U601" i="60"/>
  <c r="V457" i="60"/>
  <c r="T85" i="59"/>
  <c r="T21" i="59"/>
  <c r="U622" i="59"/>
  <c r="U220" i="59"/>
  <c r="U230" i="59"/>
  <c r="U22" i="59"/>
  <c r="U518" i="59"/>
  <c r="U374" i="59"/>
  <c r="S315" i="59"/>
  <c r="U315" i="59" s="1"/>
  <c r="T511" i="59"/>
  <c r="U549" i="59"/>
  <c r="V180" i="60"/>
  <c r="T605" i="59" s="1"/>
  <c r="U606" i="59"/>
  <c r="T523" i="59"/>
  <c r="T517" i="59"/>
  <c r="T462" i="59"/>
  <c r="T566" i="59"/>
  <c r="U566" i="59" s="1"/>
  <c r="U567" i="59"/>
  <c r="U252" i="59"/>
  <c r="U664" i="59"/>
  <c r="O21" i="62"/>
  <c r="U65" i="59"/>
  <c r="U112" i="59"/>
  <c r="T494" i="59"/>
  <c r="U494" i="59" s="1"/>
  <c r="U59" i="59"/>
  <c r="T191" i="59"/>
  <c r="T560" i="59"/>
  <c r="T590" i="59"/>
  <c r="U590" i="59" s="1"/>
  <c r="S560" i="59"/>
  <c r="U547" i="60"/>
  <c r="U537" i="60" s="1"/>
  <c r="S281" i="59"/>
  <c r="U281" i="59" s="1"/>
  <c r="U530" i="60"/>
  <c r="S258" i="59"/>
  <c r="V296" i="60"/>
  <c r="T355" i="59" s="1"/>
  <c r="T356" i="59"/>
  <c r="S308" i="59"/>
  <c r="U308" i="59" s="1"/>
  <c r="U554" i="60"/>
  <c r="S288" i="59"/>
  <c r="S511" i="59"/>
  <c r="U523" i="60"/>
  <c r="S251" i="59"/>
  <c r="S523" i="59"/>
  <c r="S176" i="59"/>
  <c r="U176" i="59" s="1"/>
  <c r="U296" i="60"/>
  <c r="S356" i="59"/>
  <c r="S302" i="59"/>
  <c r="U245" i="60"/>
  <c r="V102" i="60"/>
  <c r="U353" i="60"/>
  <c r="U594" i="60"/>
  <c r="S485" i="59" s="1"/>
  <c r="S486" i="59"/>
  <c r="S529" i="59"/>
  <c r="S621" i="59"/>
  <c r="S21" i="59"/>
  <c r="U412" i="60"/>
  <c r="U345" i="60"/>
  <c r="S599" i="59"/>
  <c r="S588" i="59" s="1"/>
  <c r="S663" i="59"/>
  <c r="U663" i="59" s="1"/>
  <c r="S363" i="59"/>
  <c r="S362" i="59" s="1"/>
  <c r="V523" i="60"/>
  <c r="T251" i="59"/>
  <c r="U251" i="59" s="1"/>
  <c r="S657" i="59"/>
  <c r="S656" i="59" s="1"/>
  <c r="U697" i="60"/>
  <c r="U289" i="60"/>
  <c r="S517" i="59"/>
  <c r="S85" i="59"/>
  <c r="U625" i="60"/>
  <c r="S629" i="59"/>
  <c r="T91" i="59"/>
  <c r="U91" i="59" s="1"/>
  <c r="U102" i="60"/>
  <c r="U204" i="60"/>
  <c r="U203" i="60" s="1"/>
  <c r="U180" i="60"/>
  <c r="S605" i="59" s="1"/>
  <c r="V646" i="60"/>
  <c r="T650" i="59"/>
  <c r="U650" i="59" s="1"/>
  <c r="T630" i="59"/>
  <c r="U630" i="59" s="1"/>
  <c r="V594" i="60"/>
  <c r="T486" i="59"/>
  <c r="U486" i="59" s="1"/>
  <c r="T143" i="59"/>
  <c r="T302" i="59"/>
  <c r="T301" i="59"/>
  <c r="T219" i="59"/>
  <c r="U219" i="59" s="1"/>
  <c r="T433" i="59"/>
  <c r="T427" i="59"/>
  <c r="T414" i="59"/>
  <c r="T420" i="59"/>
  <c r="T205" i="59"/>
  <c r="T28" i="59"/>
  <c r="U28" i="59" s="1"/>
  <c r="V345" i="60"/>
  <c r="T599" i="59"/>
  <c r="T363" i="59"/>
  <c r="T327" i="59"/>
  <c r="U327" i="59" s="1"/>
  <c r="T621" i="59"/>
  <c r="T529" i="59"/>
  <c r="V20" i="60"/>
  <c r="T340" i="59"/>
  <c r="V697" i="60"/>
  <c r="V654" i="60"/>
  <c r="V626" i="60"/>
  <c r="W626" i="60" s="1"/>
  <c r="V554" i="60"/>
  <c r="V353" i="60"/>
  <c r="V289" i="60"/>
  <c r="V204" i="60"/>
  <c r="V169" i="60"/>
  <c r="V76" i="60"/>
  <c r="V28" i="60"/>
  <c r="U511" i="59" l="1"/>
  <c r="U85" i="59"/>
  <c r="U143" i="59"/>
  <c r="T142" i="59"/>
  <c r="U21" i="59"/>
  <c r="U288" i="59"/>
  <c r="S142" i="59"/>
  <c r="U529" i="59"/>
  <c r="U302" i="59"/>
  <c r="U517" i="59"/>
  <c r="W102" i="60"/>
  <c r="U621" i="59"/>
  <c r="U363" i="59"/>
  <c r="U258" i="59"/>
  <c r="U653" i="60"/>
  <c r="S628" i="59"/>
  <c r="V537" i="60"/>
  <c r="V337" i="60"/>
  <c r="U352" i="60"/>
  <c r="U605" i="59"/>
  <c r="U599" i="59"/>
  <c r="U523" i="59"/>
  <c r="S314" i="59"/>
  <c r="U560" i="59"/>
  <c r="T270" i="59"/>
  <c r="U656" i="59"/>
  <c r="U205" i="59"/>
  <c r="U356" i="59"/>
  <c r="U191" i="59"/>
  <c r="E65" i="72"/>
  <c r="D62" i="72"/>
  <c r="E62" i="72" s="1"/>
  <c r="U657" i="59"/>
  <c r="S287" i="59"/>
  <c r="U287" i="59" s="1"/>
  <c r="S271" i="59"/>
  <c r="S492" i="59"/>
  <c r="V101" i="60"/>
  <c r="W101" i="60" s="1"/>
  <c r="S301" i="59"/>
  <c r="U301" i="59" s="1"/>
  <c r="U244" i="60"/>
  <c r="S355" i="59"/>
  <c r="U355" i="59" s="1"/>
  <c r="S20" i="59"/>
  <c r="U101" i="60"/>
  <c r="U100" i="60" s="1"/>
  <c r="T250" i="59"/>
  <c r="V522" i="60"/>
  <c r="S250" i="59"/>
  <c r="U522" i="60"/>
  <c r="S257" i="59"/>
  <c r="U257" i="59" s="1"/>
  <c r="U337" i="60"/>
  <c r="T649" i="59"/>
  <c r="T629" i="59"/>
  <c r="U629" i="59" s="1"/>
  <c r="T485" i="59"/>
  <c r="V244" i="60"/>
  <c r="T413" i="59"/>
  <c r="V412" i="60"/>
  <c r="U362" i="59"/>
  <c r="T314" i="59"/>
  <c r="T589" i="59"/>
  <c r="U589" i="59" s="1"/>
  <c r="T461" i="59"/>
  <c r="V19" i="60"/>
  <c r="T339" i="59"/>
  <c r="V653" i="60"/>
  <c r="V625" i="60"/>
  <c r="W625" i="60" s="1"/>
  <c r="V601" i="60"/>
  <c r="V352" i="60"/>
  <c r="V203" i="60"/>
  <c r="V27" i="60"/>
  <c r="U493" i="59" l="1"/>
  <c r="V243" i="60"/>
  <c r="W244" i="60"/>
  <c r="U314" i="59"/>
  <c r="U485" i="59"/>
  <c r="U649" i="59"/>
  <c r="V100" i="60"/>
  <c r="T218" i="59"/>
  <c r="U250" i="59"/>
  <c r="T20" i="59"/>
  <c r="U142" i="59"/>
  <c r="S270" i="59"/>
  <c r="U271" i="59"/>
  <c r="J37" i="72"/>
  <c r="G37" i="72"/>
  <c r="I37" i="72"/>
  <c r="F37" i="72"/>
  <c r="J38" i="72"/>
  <c r="F38" i="72"/>
  <c r="I38" i="72"/>
  <c r="G38" i="72"/>
  <c r="J48" i="72"/>
  <c r="I48" i="72"/>
  <c r="G48" i="72"/>
  <c r="F48" i="72"/>
  <c r="U411" i="60"/>
  <c r="V411" i="60"/>
  <c r="S218" i="59"/>
  <c r="U243" i="60"/>
  <c r="T412" i="59"/>
  <c r="T628" i="59"/>
  <c r="T588" i="59"/>
  <c r="U588" i="59" s="1"/>
  <c r="T300" i="59"/>
  <c r="V18" i="60"/>
  <c r="W411" i="60" l="1"/>
  <c r="W243" i="60"/>
  <c r="AF103" i="60"/>
  <c r="W100" i="60"/>
  <c r="J42" i="72"/>
  <c r="I42" i="72"/>
  <c r="G42" i="72"/>
  <c r="J41" i="72"/>
  <c r="I41" i="72"/>
  <c r="G41" i="72"/>
  <c r="U628" i="59"/>
  <c r="U20" i="59"/>
  <c r="U218" i="59"/>
  <c r="U270" i="59"/>
  <c r="J40" i="72"/>
  <c r="F40" i="72"/>
  <c r="I40" i="72"/>
  <c r="G40" i="72"/>
  <c r="J46" i="72"/>
  <c r="F46" i="72"/>
  <c r="I46" i="72"/>
  <c r="G46" i="72"/>
  <c r="J43" i="72"/>
  <c r="I43" i="72"/>
  <c r="F43" i="72"/>
  <c r="T492" i="59"/>
  <c r="V718" i="60"/>
  <c r="V721" i="60" s="1"/>
  <c r="T19" i="59" l="1"/>
  <c r="U492" i="59"/>
  <c r="J39" i="72"/>
  <c r="F39" i="72"/>
  <c r="I39" i="72"/>
  <c r="G39" i="72"/>
  <c r="J36" i="72"/>
  <c r="I36" i="72"/>
  <c r="E49" i="72"/>
  <c r="E51" i="72" s="1"/>
  <c r="F36" i="72"/>
  <c r="G36" i="72"/>
  <c r="J45" i="72"/>
  <c r="G45" i="72"/>
  <c r="F45" i="72"/>
  <c r="I45" i="72"/>
  <c r="U97" i="60"/>
  <c r="U92" i="60"/>
  <c r="U86" i="60"/>
  <c r="U81" i="60"/>
  <c r="U74" i="60"/>
  <c r="U73" i="60" s="1"/>
  <c r="U71" i="60"/>
  <c r="U68" i="60"/>
  <c r="W68" i="60" s="1"/>
  <c r="U60" i="60"/>
  <c r="U57" i="60"/>
  <c r="U52" i="60"/>
  <c r="U46" i="60"/>
  <c r="U33" i="60"/>
  <c r="U25" i="60"/>
  <c r="C54" i="72" l="1"/>
  <c r="C53" i="72"/>
  <c r="J49" i="72"/>
  <c r="I49" i="72"/>
  <c r="E56" i="72"/>
  <c r="G49" i="72"/>
  <c r="J44" i="72"/>
  <c r="F44" i="72"/>
  <c r="I44" i="72"/>
  <c r="G44" i="72"/>
  <c r="AE21" i="59"/>
  <c r="E20" i="63"/>
  <c r="E19" i="63" s="1"/>
  <c r="E26" i="63" s="1"/>
  <c r="D19" i="63"/>
  <c r="D26" i="63" s="1"/>
  <c r="H49" i="72"/>
  <c r="G4" i="72"/>
  <c r="H4" i="72" s="1"/>
  <c r="H3" i="72"/>
  <c r="U51" i="60"/>
  <c r="S437" i="59"/>
  <c r="U437" i="59" s="1"/>
  <c r="S442" i="59"/>
  <c r="U442" i="59" s="1"/>
  <c r="U67" i="60"/>
  <c r="W67" i="60" s="1"/>
  <c r="S453" i="59"/>
  <c r="U453" i="59" s="1"/>
  <c r="S458" i="59"/>
  <c r="U458" i="59" s="1"/>
  <c r="U80" i="60"/>
  <c r="S466" i="59"/>
  <c r="U466" i="59" s="1"/>
  <c r="U91" i="60"/>
  <c r="S477" i="59"/>
  <c r="U477" i="59" s="1"/>
  <c r="S482" i="59"/>
  <c r="U482" i="59" s="1"/>
  <c r="U24" i="60"/>
  <c r="S344" i="59"/>
  <c r="U344" i="59" s="1"/>
  <c r="U38" i="60"/>
  <c r="W38" i="60" s="1"/>
  <c r="S424" i="59"/>
  <c r="U424" i="59" s="1"/>
  <c r="U32" i="60"/>
  <c r="S418" i="59"/>
  <c r="U418" i="59" s="1"/>
  <c r="U45" i="60"/>
  <c r="S431" i="59"/>
  <c r="U431" i="59" s="1"/>
  <c r="U70" i="60"/>
  <c r="S456" i="59"/>
  <c r="U456" i="59" s="1"/>
  <c r="S459" i="59"/>
  <c r="U459" i="59" s="1"/>
  <c r="U85" i="60"/>
  <c r="U79" i="60" s="1"/>
  <c r="S471" i="59"/>
  <c r="U471" i="59" s="1"/>
  <c r="U56" i="60"/>
  <c r="U96" i="60"/>
  <c r="S445" i="59"/>
  <c r="U445" i="59" s="1"/>
  <c r="U90" i="60"/>
  <c r="U50" i="60"/>
  <c r="U66" i="60" l="1"/>
  <c r="W66" i="60" s="1"/>
  <c r="U78" i="60"/>
  <c r="S464" i="59"/>
  <c r="U464" i="59" s="1"/>
  <c r="S441" i="59"/>
  <c r="U441" i="59" s="1"/>
  <c r="S455" i="59"/>
  <c r="U455" i="59" s="1"/>
  <c r="U31" i="60"/>
  <c r="S417" i="59"/>
  <c r="U417" i="59" s="1"/>
  <c r="U23" i="60"/>
  <c r="S343" i="59"/>
  <c r="U343" i="59" s="1"/>
  <c r="S465" i="59"/>
  <c r="U465" i="59" s="1"/>
  <c r="S436" i="59"/>
  <c r="U436" i="59" s="1"/>
  <c r="U89" i="60"/>
  <c r="S475" i="59"/>
  <c r="U475" i="59" s="1"/>
  <c r="S481" i="59"/>
  <c r="U481" i="59" s="1"/>
  <c r="S470" i="59"/>
  <c r="U470" i="59" s="1"/>
  <c r="U44" i="60"/>
  <c r="S430" i="59"/>
  <c r="U430" i="59" s="1"/>
  <c r="U37" i="60"/>
  <c r="W37" i="60" s="1"/>
  <c r="S423" i="59"/>
  <c r="U423" i="59" s="1"/>
  <c r="S476" i="59"/>
  <c r="U476" i="59" s="1"/>
  <c r="S452" i="59"/>
  <c r="U452" i="59" s="1"/>
  <c r="U49" i="60"/>
  <c r="S435" i="59"/>
  <c r="U435" i="59" s="1"/>
  <c r="U65" i="60" l="1"/>
  <c r="W65" i="60" s="1"/>
  <c r="S451" i="59"/>
  <c r="U451" i="59" s="1"/>
  <c r="U43" i="60"/>
  <c r="S429" i="59"/>
  <c r="U429" i="59" s="1"/>
  <c r="U36" i="60"/>
  <c r="W36" i="60" s="1"/>
  <c r="S422" i="59"/>
  <c r="U422" i="59" s="1"/>
  <c r="U88" i="60"/>
  <c r="S474" i="59"/>
  <c r="U474" i="59" s="1"/>
  <c r="U22" i="60"/>
  <c r="S342" i="59"/>
  <c r="U342" i="59" s="1"/>
  <c r="U77" i="60"/>
  <c r="S463" i="59"/>
  <c r="U463" i="59" s="1"/>
  <c r="S450" i="59"/>
  <c r="U450" i="59" s="1"/>
  <c r="U30" i="60"/>
  <c r="S416" i="59"/>
  <c r="U416" i="59" s="1"/>
  <c r="U48" i="60"/>
  <c r="S434" i="59"/>
  <c r="U434" i="59" s="1"/>
  <c r="S462" i="59" l="1"/>
  <c r="U462" i="59" s="1"/>
  <c r="U76" i="60"/>
  <c r="S473" i="59"/>
  <c r="U473" i="59" s="1"/>
  <c r="U42" i="60"/>
  <c r="S428" i="59"/>
  <c r="U428" i="59" s="1"/>
  <c r="U29" i="60"/>
  <c r="S415" i="59"/>
  <c r="U415" i="59" s="1"/>
  <c r="U21" i="60"/>
  <c r="S341" i="59"/>
  <c r="U341" i="59" s="1"/>
  <c r="U35" i="60"/>
  <c r="W35" i="60" s="1"/>
  <c r="S421" i="59"/>
  <c r="U421" i="59" s="1"/>
  <c r="S433" i="59"/>
  <c r="U433" i="59" s="1"/>
  <c r="U28" i="60" l="1"/>
  <c r="W28" i="60" s="1"/>
  <c r="S420" i="59"/>
  <c r="U420" i="59" s="1"/>
  <c r="S414" i="59"/>
  <c r="U414" i="59" s="1"/>
  <c r="S461" i="59"/>
  <c r="U461" i="59" s="1"/>
  <c r="U20" i="60"/>
  <c r="S340" i="59"/>
  <c r="U340" i="59" s="1"/>
  <c r="S427" i="59"/>
  <c r="U427" i="59" s="1"/>
  <c r="S413" i="59" l="1"/>
  <c r="U413" i="59" s="1"/>
  <c r="U27" i="60"/>
  <c r="W27" i="60" s="1"/>
  <c r="U19" i="60"/>
  <c r="S339" i="59"/>
  <c r="U339" i="59" s="1"/>
  <c r="S412" i="59" l="1"/>
  <c r="S300" i="59"/>
  <c r="U18" i="60"/>
  <c r="W18" i="60" s="1"/>
  <c r="F42" i="72" l="1"/>
  <c r="U412" i="59"/>
  <c r="U300" i="59"/>
  <c r="S19" i="59"/>
  <c r="U19" i="59" s="1"/>
  <c r="U718" i="60"/>
  <c r="U721" i="60" s="1"/>
  <c r="W718" i="60" l="1"/>
  <c r="D49" i="72"/>
  <c r="F41" i="72"/>
  <c r="AD21" i="59"/>
  <c r="F49" i="72" l="1"/>
  <c r="D51" i="72"/>
  <c r="AF19" i="59"/>
  <c r="AF21" i="59" s="1"/>
</calcChain>
</file>

<file path=xl/sharedStrings.xml><?xml version="1.0" encoding="utf-8"?>
<sst xmlns="http://schemas.openxmlformats.org/spreadsheetml/2006/main" count="4110" uniqueCount="737">
  <si>
    <t>Наименование</t>
  </si>
  <si>
    <t>РЗ</t>
  </si>
  <si>
    <t>ПР</t>
  </si>
  <si>
    <t>ЦСР</t>
  </si>
  <si>
    <t>ВР</t>
  </si>
  <si>
    <t>ОБРАЗОВАНИЕ</t>
  </si>
  <si>
    <t>Обеспечение деятельности муниципальных учреждений (оказание услуг) - средства местного бюджета</t>
  </si>
  <si>
    <t>Предоставление субсидий государственным (муниципальным)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</si>
  <si>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</si>
  <si>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</si>
  <si>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</si>
  <si>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</si>
  <si>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</si>
  <si>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Культура</t>
  </si>
  <si>
    <t>Обеспечение деятельности муниципальных учреждений (оказание услуг) - средства местного бджета</t>
  </si>
  <si>
    <t>Обеспечение деятельности муниципальных учреждений (оказание услуг)</t>
  </si>
  <si>
    <t>Обеспечение деятельности подведомственных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</si>
  <si>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</si>
  <si>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</si>
  <si>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</si>
  <si>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</si>
  <si>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111</t>
  </si>
  <si>
    <t>112</t>
  </si>
  <si>
    <t>119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</si>
  <si>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</si>
  <si>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</si>
  <si>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государственных (муниципальных) нужд</t>
  </si>
  <si>
    <t>240</t>
  </si>
  <si>
    <t>242</t>
  </si>
  <si>
    <t>244</t>
  </si>
  <si>
    <t>Иные бюджетные ассигнования</t>
  </si>
  <si>
    <t>800</t>
  </si>
  <si>
    <t>850</t>
  </si>
  <si>
    <t>Уплата налога на имущество организаций и земельного налога</t>
  </si>
  <si>
    <t>851</t>
  </si>
  <si>
    <t>852</t>
  </si>
  <si>
    <t>Другие вопросы в области культуры, кинематографии</t>
  </si>
  <si>
    <t>подпрограмма "Обеспечение реализации муниципальной программы и прочие мероприятия в сфере культуры"</t>
  </si>
  <si>
    <t>Расходы на выплаты персоналу государственных (муниципальных) органов</t>
  </si>
  <si>
    <t>120</t>
  </si>
  <si>
    <t>121</t>
  </si>
  <si>
    <t>122</t>
  </si>
  <si>
    <t>129</t>
  </si>
  <si>
    <t>подпрограмма "Развитие мер социальной поддержки отдельным категориям граждан"</t>
  </si>
  <si>
    <t>300</t>
  </si>
  <si>
    <t>310</t>
  </si>
  <si>
    <t>Обеспечение мер социальной поддержки ветеранов труда и тружеников тыла</t>
  </si>
  <si>
    <t>Социальное обеспечение и иные выплаты населению</t>
  </si>
  <si>
    <t>Публичные нормативные социальные выплаты гражданам</t>
  </si>
  <si>
    <t>313</t>
  </si>
  <si>
    <t>Обеспечение равной доступности услуг общественного транспорта на территории Республики Тыва  для отдельных категорий граждан, оказание мер социальной поддержки которым относится к ведению Российской Федерации и Республики Тыва</t>
  </si>
  <si>
    <t>Федеральный Закон от 12 января 1996 года № 8-ФЗ  "О погребении и похоронном деле"</t>
  </si>
  <si>
    <t>Создание условий для реализации муниципальной программы</t>
  </si>
  <si>
    <t>Социальное обеспечение населения</t>
  </si>
  <si>
    <t>подпрограмма "Социальная поддержка семьи и детей"</t>
  </si>
  <si>
    <t>Выплата ежемесячного пособия на ребенка</t>
  </si>
  <si>
    <t>подпрограмма "Обеспечение социальной поддержки граждан на оплату жилого помещения и коммунальных услуг"</t>
  </si>
  <si>
    <t>Предоставление гражданам субсидий на оплату жилого помещения и коммунальных услуг</t>
  </si>
  <si>
    <t>Другие вопросы в области социальной политики</t>
  </si>
  <si>
    <t>Подпрограмма "Обеспечение реализации муниципальной программы и прочие мероприятия"</t>
  </si>
  <si>
    <t>Обеспечение деятельности органов местного самоуправления</t>
  </si>
  <si>
    <t>Выполнение передаваемых государственных полномочий в соответствии с действующим законодательством по расчету предоставления жилищных субсидий гражданам</t>
  </si>
  <si>
    <t>Межбюджетные трансферты</t>
  </si>
  <si>
    <t>Сельское хозяйство и рыболовство</t>
  </si>
  <si>
    <t>Руководство и управление в сфере установленных функций органов государственной власти Республики Тыва</t>
  </si>
  <si>
    <t>Муниципальная программа "Развитие сельского хозяйства"</t>
  </si>
  <si>
    <t>Подпрограмма "Устойчивое развитие сельских территорий"</t>
  </si>
  <si>
    <t>810</t>
  </si>
  <si>
    <t>Подпрограмма "Реализация мероприятий по развитию сельского хозяйства и расшение рынка сельскохозяйственной продукции"</t>
  </si>
  <si>
    <t>Дошкольное образование</t>
  </si>
  <si>
    <t xml:space="preserve">Обеспечение деятельности муниципальных учреждений (оказание услуг) - средства местного бюджета </t>
  </si>
  <si>
    <t xml:space="preserve">Обеспечение деятельности муниципальных тучреждений (оказание услуг) - средства республиканского бюджета </t>
  </si>
  <si>
    <t>Общее образование</t>
  </si>
  <si>
    <t>подпрограмма "Развитие общего образования"</t>
  </si>
  <si>
    <t>Подпрограмма "Отдых и оздоровление детей"</t>
  </si>
  <si>
    <t>Мероприятия по оздоровлению детей</t>
  </si>
  <si>
    <t>Другие вопросы в области образования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</si>
  <si>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</si>
  <si>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</si>
  <si>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</si>
  <si>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</si>
  <si>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</si>
  <si>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Уплата иных платежей</t>
  </si>
  <si>
    <t>853</t>
  </si>
  <si>
    <t>Резервные средства</t>
  </si>
  <si>
    <t>Резервные фонды</t>
  </si>
  <si>
    <t>Другие общегосударственные вопросы</t>
  </si>
  <si>
    <t>Субсидии гражданам на приобретение жилья</t>
  </si>
  <si>
    <t>Реализация мероприятий направленных на создание условий для оказания медицинской помощи населению, профилактика заболеваний и формирование здорового образа жизни</t>
  </si>
  <si>
    <t>Мобилизационная и вневойсковая подготовка</t>
  </si>
  <si>
    <t>Дорожное хозяйство (дорожные фонды)</t>
  </si>
  <si>
    <t>Программа "Содержание и развитие муниципального хозяйства"</t>
  </si>
  <si>
    <t>Строительство, модернизация, ремонт и содержание автомобильных дорог общего пользования, в том числе дорог в поселениях (за исключением дорог федерального значения)</t>
  </si>
  <si>
    <t>Программа "Развитие земельно-имущественных отношений и градостроительства на территории Овюрского кожууна Республики Тыва на 2016 - 2018 годы"</t>
  </si>
  <si>
    <t>Подпрограмма "Развитие землеустройства и градостроительства</t>
  </si>
  <si>
    <t>Мероприятия по подготовке документов территориального планирования</t>
  </si>
  <si>
    <t>Благоустройство</t>
  </si>
  <si>
    <t>Подпрограмма "Благоустройство"</t>
  </si>
  <si>
    <t>Благоустройство территории поселения</t>
  </si>
  <si>
    <t>Другие вопросы в области физической культуры и спорта</t>
  </si>
  <si>
    <t>Мероприятия в области поддержки молодых талантов</t>
  </si>
  <si>
    <t>Периодическая печать и издательства</t>
  </si>
  <si>
    <t>Финансовое управление Администрации Овюрского кожууна Республики Тыва</t>
  </si>
  <si>
    <t>500</t>
  </si>
  <si>
    <t>Субвенции</t>
  </si>
  <si>
    <t>530</t>
  </si>
  <si>
    <t>Дотации на выравнивание бюджетной обеспеченности субъектов Российской Федерации и муниципальных образований</t>
  </si>
  <si>
    <t>Дотации</t>
  </si>
  <si>
    <t>510</t>
  </si>
  <si>
    <t>511</t>
  </si>
  <si>
    <t>Прочие межбюджетные трансферты общего характера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</si>
  <si>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</si>
  <si>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Субсидии на закупку и доставку угля бюджетным учреждениям, расположенным в труднодоступных местностях с ограниченными сроками завоза грузов</t>
  </si>
  <si>
    <t>812</t>
  </si>
  <si>
    <t>Подпрограмма "Молодежная политика Овюрского кожууна"</t>
  </si>
  <si>
    <t>(тыс. рублей)</t>
  </si>
  <si>
    <t>Код</t>
  </si>
  <si>
    <t xml:space="preserve"> 01 02 00 00 00 0000 000</t>
  </si>
  <si>
    <t>Кредиты кредитных организаций в валюте Российской Федерации</t>
  </si>
  <si>
    <t>01 02 00 00 05 0000 710</t>
  </si>
  <si>
    <t>Получение кредитов от кредитных организаций бюджетами муниципальных районов в валюте Российской Федерации</t>
  </si>
  <si>
    <t xml:space="preserve"> 01 03 00 00 00 0000 000</t>
  </si>
  <si>
    <t xml:space="preserve">Бюджетные кредиты от других бюджетов бюджетной системы Российской Федерации 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</si>
  <si>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</si>
  <si>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</si>
  <si>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средств бюджета</t>
  </si>
  <si>
    <t>01 06 00 00 00 0000 000</t>
  </si>
  <si>
    <t>Всего</t>
  </si>
  <si>
    <t>к Решению Хурала представителей</t>
  </si>
  <si>
    <t>1 00 00000 00 0000 000</t>
  </si>
  <si>
    <t>НАЛОГОВЫЕ И НЕНАЛОГОВЫЕ ДОХОДЫ</t>
  </si>
  <si>
    <t>1 03 00000 00 0000 000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</si>
  <si>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</si>
  <si>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</si>
  <si>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</si>
  <si>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</si>
  <si>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</si>
  <si>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организаций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</si>
  <si>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</si>
  <si>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</si>
  <si>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1 14 00000 00 0000 000</t>
  </si>
  <si>
    <t>ДОХОДЫ ОТ ПРОДАЖИ МАТЕРИАЛЬНЫХ И НЕМАТЕРИАЛЬНЫХ АКТИВОВ</t>
  </si>
  <si>
    <t>ШТРАФЫ, САНКЦИИ, ВОЗМЕЩЕНИЕ УЩЕРБА</t>
  </si>
  <si>
    <t>1 17 00000 00 0000 000</t>
  </si>
  <si>
    <t>ПРОЧИЕ НЕНАЛОГОВЫЕ ДОХОДЫ</t>
  </si>
  <si>
    <t>БЕЗВОЗМЕЗДНЫЕ ПОСТУПЛЕНИЯ</t>
  </si>
  <si>
    <t>Дотации бюджетам муниципальных районов на выравнивание бюджетной обеспеченности</t>
  </si>
  <si>
    <t xml:space="preserve">Субсидии на закупку и доставку угля для казенных, бюджетных и автономных учреждений расположенных в труднодоступных населенных пунктах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</si>
  <si>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</si>
  <si>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СОЦИАЛЬНАЯ ПОЛИТИКА</t>
  </si>
  <si>
    <t>612</t>
  </si>
  <si>
    <t>Субсидии бюджетным учреждениям на иные цели</t>
  </si>
  <si>
    <t>Субвенции бюджетам муниципальных районов на оплату жилищно-коммунальных услуг отдельным категориям граждан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</si>
  <si>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</si>
  <si>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Муниципальная программа "Социальная поддержка граждан в Овюрском кожууне"</t>
  </si>
  <si>
    <t>Программа "Развитие муниципальной службы муниципального района "Овюрский кожуун"Республики Тыва на 2018-2020 гг"</t>
  </si>
  <si>
    <t>Субсидии бюджетам бюджетной системы Российской Федерации (межбюджетные субсидии)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</si>
  <si>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</si>
  <si>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Субвенции бюджетам бюджетной системы Российской Федерации</t>
  </si>
  <si>
    <t>Иные межбюджетные трансферты</t>
  </si>
  <si>
    <t>540</t>
  </si>
  <si>
    <t>01 05 02 01 05 0000 510</t>
  </si>
  <si>
    <t>Приложение 5</t>
  </si>
  <si>
    <t>Субвенции бюджетам муниципальных районов на выполнение полномочий Российской Федерации по осуществлению ежемесячной выплаты в связи с рождением (усыновлением) первого ребенка</t>
  </si>
  <si>
    <t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ФБ</t>
  </si>
  <si>
    <t>Коммунальное хозяйство</t>
  </si>
  <si>
    <t xml:space="preserve">Приложение 1 </t>
  </si>
  <si>
    <t>на 2019 год и на плановый период 2020 и 2021 годов"</t>
  </si>
  <si>
    <t xml:space="preserve">Сумма                     </t>
  </si>
  <si>
    <t>Иные источники внутреннего финансирования дефицита бюджета</t>
  </si>
  <si>
    <t>муниципального района "Овюрский кожуун Республики Тыва"</t>
  </si>
  <si>
    <t xml:space="preserve">"О  бюджете муниципального района "Овюрский кожуун" Республики Тыва </t>
  </si>
  <si>
    <t>01 02 00 00 05 0000 810</t>
  </si>
  <si>
    <t>Погашение бюджетами муниципальных районов кредитов от кредитных организаций в валюте Российской Федерации</t>
  </si>
  <si>
    <t>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</si>
  <si>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</si>
  <si>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 (на пополнение остатков средств на счетах кожуунного бюджета Республики Тыва)</t>
  </si>
  <si>
    <t>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</si>
  <si>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 (на пополнение остатков средств на счетах кожуунного бюджета Республики Тыва)</t>
  </si>
  <si>
    <t>01 05 02 01 05 0000 610</t>
  </si>
  <si>
    <t>Уменьшение прочих остатков денежных средств бюджетов муниципальных районов</t>
  </si>
  <si>
    <t>01 06 05 02 05 0000 640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</si>
  <si>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</si>
  <si>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</si>
  <si>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</si>
  <si>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* 05 - бюджет муниципального района</t>
  </si>
  <si>
    <t>* 04 - бюджет городского округа</t>
  </si>
  <si>
    <t xml:space="preserve">ПОСТУПЛЕНИЯ ДОХОДОВ В БЮДЖЕТ МУНИЦИПАЛЬНОГО РАЙОНА </t>
  </si>
  <si>
    <t xml:space="preserve">Коды бюджетной классификации  </t>
  </si>
  <si>
    <t xml:space="preserve">      Наименование доходов </t>
  </si>
  <si>
    <t>1  01 02000 01 0000 110</t>
  </si>
  <si>
    <t>НАЛОГ НА ДОХОДЫ ФИЗИЧЕСКИХ ЛИЦ</t>
  </si>
  <si>
    <t>НАЛОГИ НА ТОВАРЫ (РАБОТЫ,  УСЛУГИ), РЕАЛИЗУЕМЫЕ НА ТЕРРИТОРИИ РОССИЙСКОЙ ФЕДЕРАЦИИ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</si>
  <si>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</si>
  <si>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</si>
  <si>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</si>
  <si>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</si>
  <si>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</si>
  <si>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</si>
  <si>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</si>
  <si>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</si>
  <si>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1 05 00000 00 0000 000</t>
  </si>
  <si>
    <t>10502000020000110</t>
  </si>
  <si>
    <t>10503000010000110</t>
  </si>
  <si>
    <t>10504000020000110</t>
  </si>
  <si>
    <t>10600000000000000</t>
  </si>
  <si>
    <t>10602000020000110</t>
  </si>
  <si>
    <t>1 07 00000 00 0000 000</t>
  </si>
  <si>
    <t>НАЛОГИ, СБОРЫ И РЕГУЛЯРНЫЕ ПЛАТЕЖИ ЗА ПОЛЬЗОВАНИЕ ПРИРОДНЫМИ РЕСУРСАМИ</t>
  </si>
  <si>
    <t>1 07 01000 01 0000 110</t>
  </si>
  <si>
    <t>Налог на добычу полезных ископаемых</t>
  </si>
  <si>
    <t xml:space="preserve"> 1 07 04000 01 0000 110</t>
  </si>
  <si>
    <t xml:space="preserve">Сборы за пользование объектами животного мира и за пользование объектами водных биологических ресурсов </t>
  </si>
  <si>
    <t>10800000000000000</t>
  </si>
  <si>
    <t xml:space="preserve"> 1 11 00000 00 0000 000</t>
  </si>
  <si>
    <t xml:space="preserve"> 1 12 00000 00 0000 000</t>
  </si>
  <si>
    <t xml:space="preserve">ПЛАТЕЖИ ПРИ ПОЛЬЗОВАНИИ ПРИРОДНЫМИ РЕСУРСАМИ </t>
  </si>
  <si>
    <t>1 12 01010 01 0000 120</t>
  </si>
  <si>
    <t>Плата за выбросы загрязняющих веществ в атмосферный воздух стационарными объектами</t>
  </si>
  <si>
    <t>1 12 01041 01 0000 120</t>
  </si>
  <si>
    <t>Плата за размещение отходов производства</t>
  </si>
  <si>
    <t xml:space="preserve"> 1 13 00000 00 0000 000</t>
  </si>
  <si>
    <t>1 13 01995 10 0000 130</t>
  </si>
  <si>
    <t>Прочие доходы от оказания платных услуг (работ) получателями средств бюджетов сельских поселений</t>
  </si>
  <si>
    <t>1 13 02995 05 0000 130</t>
  </si>
  <si>
    <t>Прочие доходы от компенсации затрат бюджетов муниципальных районов</t>
  </si>
  <si>
    <t>Доходы от продажи земельных участков, находящихся в государственной и муниципальной собственности</t>
  </si>
  <si>
    <t xml:space="preserve"> 1 16 00000 00 0000 000</t>
  </si>
  <si>
    <t>1 17 05050 05 0000 180</t>
  </si>
  <si>
    <t>Прочие неналоговые доходы бюджетов муниципальных районов</t>
  </si>
  <si>
    <t>2 00 00000 00 0000 000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</si>
  <si>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</si>
  <si>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</si>
  <si>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</si>
  <si>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</t>
  </si>
  <si>
    <t>2 02 15001 05 0000 150</t>
  </si>
  <si>
    <t>2 02 15002 05 0000 150</t>
  </si>
  <si>
    <t>Дотации бюджетам муниципальных районов на поддержку мер по обеспечению сбалансированности бюджетов</t>
  </si>
  <si>
    <t>2 02 20000 00 0000 150</t>
  </si>
  <si>
    <t>2 02 25027 05 0000 150</t>
  </si>
  <si>
    <t>Субсидии бюджетам муниципальных районов на реализацию мероприятий государственной программы Российской Федерации "Доступная среда" на 2011 - 2020 годы</t>
  </si>
  <si>
    <t>2 02 25097 05 0000 150</t>
  </si>
  <si>
    <t xml:space="preserve">Субсидии на организацию отдыха и оздоровления детей </t>
  </si>
  <si>
    <t xml:space="preserve">Субсидии на обеспечение специализированной коммунальной техникой предприятий жилищно-коммунального комплекса </t>
  </si>
  <si>
    <t>2 02 25497 05 0000 150</t>
  </si>
  <si>
    <t>Субсидии бюджетам муниципальных районов на реализацию мероприятий по обеспечению жильем молодых семей</t>
  </si>
  <si>
    <t>2 02 25515 05 0000 150</t>
  </si>
  <si>
    <t>Субсидии бюджетам муниципальных районов на поддержку экономического и социального развития коренных малочисленных народов Севера, Сибири и Дальнего Востока</t>
  </si>
  <si>
    <t>2 02 25516 05 0000 150</t>
  </si>
  <si>
    <t>Субсидии бюджетам муниципальных районов на реализацию мероприятий по укреплению единства российской нации и этнокультурному развитию народов России</t>
  </si>
  <si>
    <t>2 02 25519 05 0000 150</t>
  </si>
  <si>
    <t>Субсидия бюджетам муниципальных районов на поддержку отрасли культуры</t>
  </si>
  <si>
    <t>2 02 25555 05 0000 150</t>
  </si>
  <si>
    <t>Субсидии бюджетам муниципальных районов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</si>
  <si>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2 02 25560 05 0000 150</t>
  </si>
  <si>
    <t>Субсидии бюджетам муниципальных районов на поддержку обустройства мест массового отдыха населения (городских парков)</t>
  </si>
  <si>
    <t>2 02 25567 05 0000 150</t>
  </si>
  <si>
    <t>Субсидии бюджетам муниципальных районов на реализацию мероприятий по устойчивому развитию сельских территорий</t>
  </si>
  <si>
    <t>2 02 29999 05 0000 150</t>
  </si>
  <si>
    <t>Прочие субсидии бюджетам муниципальных районов</t>
  </si>
  <si>
    <t>2 02 30000 00 0000 150</t>
  </si>
  <si>
    <t>2 02 30022 05 0000 150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</si>
  <si>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</si>
  <si>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2 02 30013 05 0000 150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</si>
  <si>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</si>
  <si>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2 02 35118 05 0000 150</t>
  </si>
  <si>
    <t>2 02 35120 05 0000 150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</si>
  <si>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</si>
  <si>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2 02 30029 05 0000 150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</si>
  <si>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</si>
  <si>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2 02 35250 05 0000 150</t>
  </si>
  <si>
    <t>2 02 35380 05 0000 150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</si>
  <si>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</si>
  <si>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2 02 35462 05 0000 150</t>
  </si>
  <si>
    <t>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</t>
  </si>
  <si>
    <t>2 02 35573 05 0000 150</t>
  </si>
  <si>
    <t>2 02 40000 00 0000 150</t>
  </si>
  <si>
    <t>2 02 40014 05 0000 150</t>
  </si>
  <si>
    <t>2 02 45390 02 0000 151</t>
  </si>
  <si>
    <t>Межбюджетные трансферты, передаваемые бюджетам на финансовое обеспечение дорожной деятельности</t>
  </si>
  <si>
    <t xml:space="preserve">ИТОГО ДОХОДОВ </t>
  </si>
  <si>
    <t xml:space="preserve">                 "О  бюджете муниципального района "Овюрский кожуун" Республики Тыва </t>
  </si>
  <si>
    <t>2 02 30024 05 0000 150</t>
  </si>
  <si>
    <t>Субвенции на реализацию Закона Республики Тыва "О предоставлении субвенций 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дополнительного образования детей в муниципальных общеобразовательных организациях"</t>
  </si>
  <si>
    <t>Субвенции на осуществление государственных полномочий по установлению запрета на розничную продажу алкогольной продукции в Республике Тыва</t>
  </si>
  <si>
    <t>Субвенции на реализацию Закона Республики Тыва "О мерах социальной поддержки ветеранов труда и труженников тыла"</t>
  </si>
  <si>
    <t>Субвенции на реализацию полномочий по назначению и выплате ежемесячного пособия на ребенка</t>
  </si>
  <si>
    <t>Субвенции на реализацию Закона Республики Тыва "О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Тыва"</t>
  </si>
  <si>
    <t xml:space="preserve">Субвенция на обеспечение выполнения передаваемых государственных полномочий в соответствии с действующим законодательством по расчету предоставления гражданам субсидий на оплату жилого помещения и коммунальных услуг </t>
  </si>
  <si>
    <t xml:space="preserve">Субвенции на обеспечение равной доступности услуг общественного транспорта  для отдельных категорий граждан </t>
  </si>
  <si>
    <t xml:space="preserve">Субвенции на осуществление переданных полномочий по образованию и организации деятельности комиссий по делам несовершеннолетних </t>
  </si>
  <si>
    <t xml:space="preserve">Субвенции на осуществление государственных полномочий по созданию, организации и обеспечению деятельности административных комиссий </t>
  </si>
  <si>
    <t xml:space="preserve">Субвенции на реализацию Закона Республики Тыва «О погребении и похоронном деле в Республике Тыва» </t>
  </si>
  <si>
    <t xml:space="preserve">Субвенции на компенсацию расходов на оплату жилых помещений, отопления и освещения педагогическим работникам, проживающими и работающим в сельской местности </t>
  </si>
  <si>
    <t>Субвенции на оплату части затрат на транспортировку угля граждан, проживающих в труднодоступных населенных пунктах</t>
  </si>
  <si>
    <t>Подпрограмма "Обеспечение организаций жилищно-коммунального хозяйства специализированной техникой"</t>
  </si>
  <si>
    <t>Обеспечение проведения выборов и референдумов</t>
  </si>
  <si>
    <t>Специальные расходы</t>
  </si>
  <si>
    <t>880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</si>
  <si>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</si>
  <si>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Прочие поступления от использования имущества, в собственности муниципальных районов (за исключением имущества муниципальных бюджетных и автономных учреждений, а также имущества муницпальных унитарных приедприятий, в том числе казенных)</t>
  </si>
  <si>
    <t>111 05010 00 0000 120</t>
  </si>
  <si>
    <t>111 09000 00 0000 120</t>
  </si>
  <si>
    <t xml:space="preserve"> </t>
  </si>
  <si>
    <t>в том числе:</t>
  </si>
  <si>
    <t>Профессиональная подготовка, переподготовка и повышение квалификации</t>
  </si>
  <si>
    <t xml:space="preserve">РАСПРЕДЕЛЕНИЕ БЮДЖЕТНЫХ АССИГНОВАНИЙ НА 2019 ГОД					</t>
  </si>
  <si>
    <t>Финансовый орган: Финансовое управление Администрации Овюрского кожууна Республики Тыва</t>
  </si>
  <si>
    <t xml:space="preserve">Единица измерения:  тыс руб </t>
  </si>
  <si>
    <t>КФСР1</t>
  </si>
  <si>
    <t>КФСР2</t>
  </si>
  <si>
    <t>КВР</t>
  </si>
  <si>
    <t>КЭСР1</t>
  </si>
  <si>
    <t>КЭСР2</t>
  </si>
  <si>
    <t>операции сектора государст-венного управления</t>
  </si>
  <si>
    <t>на 2012</t>
  </si>
  <si>
    <t>на 2013</t>
  </si>
  <si>
    <t>Бюджетные средства</t>
  </si>
  <si>
    <t>За счет доходов от оказания платных услуг</t>
  </si>
  <si>
    <t>ПОФ</t>
  </si>
  <si>
    <t>Расход</t>
  </si>
  <si>
    <t>ОБЩЕГОСУДАРСТВЕННЫЕ ВОПРОСЫ</t>
  </si>
  <si>
    <t>Функционирование Главы муниципального райлна, высшего должностного лица муниципального образования, его заместителей, местных администраций</t>
  </si>
  <si>
    <t>7800000000</t>
  </si>
  <si>
    <t>Обеспечение функционирования Главы муниципального района</t>
  </si>
  <si>
    <t>7800000111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</si>
  <si>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</si>
  <si>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</si>
  <si>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Функционирование представительного органа муниципального района Республики Тыва </t>
  </si>
  <si>
    <t>7900000000</t>
  </si>
  <si>
    <t>Обеспечение функционирования председателя представительного органа муниципального образования</t>
  </si>
  <si>
    <t>7900000111</t>
  </si>
  <si>
    <t>Обеспечение функционирования депутатов представительного органа муниципального района</t>
  </si>
  <si>
    <t>7900000112</t>
  </si>
  <si>
    <t>Обеспечение деятельности представительного органа местного самоуправления  (Расходы на выплаты персоналу в целях обеспечения выполнения функций муниципальными органами)</t>
  </si>
  <si>
    <t>7900000113</t>
  </si>
  <si>
    <t>Обеспечение деятельности представительного органа местного самоуправления (Закупка товаров, работ и услуг для обеспечения муниципальных нужд)</t>
  </si>
  <si>
    <t>7900000191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</si>
  <si>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</si>
  <si>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</si>
  <si>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Закупка товаров, работ, услуг в сфере информационно-коммуникационных технологий</t>
  </si>
  <si>
    <t>Прочая закупка товаров, работ и услуг</t>
  </si>
  <si>
    <t>Уплата налогов, сборов и иных платежей</t>
  </si>
  <si>
    <t>Уплата прочих налогов, сборов</t>
  </si>
  <si>
    <t>Обеспечение деятельности представительного органа местного самоуправления (Иные выплаты персоналу муниципальных органов, за исключением фонда оплаты труда)</t>
  </si>
  <si>
    <t>7900000870</t>
  </si>
  <si>
    <t>Иные выплаты персоналу государственных (муниципальных) органов, за исключением фонда оплаты труда</t>
  </si>
  <si>
    <t>Обеспечение функционирования высшего должностного лица муниципального района</t>
  </si>
  <si>
    <t>7800000112</t>
  </si>
  <si>
    <t>Обеспечение функционирования местной администрации (Закупка товаров, работ и услуг для обеспечения муниципальных нужд)</t>
  </si>
  <si>
    <t>7800000194</t>
  </si>
  <si>
    <t>Судебная система</t>
  </si>
  <si>
    <t>Непрограммные расходы на реализацию переданных полномочий Российской Федерации и субъекта Российской Федерации</t>
  </si>
  <si>
    <t>9900000000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</si>
  <si>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</si>
  <si>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9900051200</t>
  </si>
  <si>
    <t>8900000000</t>
  </si>
  <si>
    <t>Обеспечение деятельности органов местного самоуправления  (Расходы на выплаты персоналу в целях обеспечения выполнения функций муниципальными органами)</t>
  </si>
  <si>
    <t>8900000110</t>
  </si>
  <si>
    <t>8900000190</t>
  </si>
  <si>
    <t>Обеспечение деятельности органов местного самоуправления (Иные выплаты персоналу муниципальных органов, за исключением фонда оплаты труда)</t>
  </si>
  <si>
    <t>8900000870</t>
  </si>
  <si>
    <t>Обеспечение деятельности органов местного самоуправления, осуществляющих функции финансового (финансово-бюджетного) надзора (контроля)</t>
  </si>
  <si>
    <t>9300000000</t>
  </si>
  <si>
    <t>Функционирование контрольно-счетных органов (Расходы на выплаты персоналу в целях обеспечения выполнения функций муниципальными органами)</t>
  </si>
  <si>
    <t>9300000110</t>
  </si>
  <si>
    <t>Функционирование контрольно-счетных органов (Расходы на выплаты персоналу в целях обеспечения выполнения функций муниципальными органами ИНСПЕКТОР)</t>
  </si>
  <si>
    <t>9300000120</t>
  </si>
  <si>
    <t>Функционирование контрольно-счетных органов (Закупка товаров, работ и услуг для обеспечения муниципальных нужд)</t>
  </si>
  <si>
    <t>9300000190</t>
  </si>
  <si>
    <t>Функционирование контрольно-счетных органов (Иные выплаты персоналу муниципальных органов, за исключением фонда оплаты труда)</t>
  </si>
  <si>
    <t>9300000870</t>
  </si>
  <si>
    <t>Обеспечение проведения выборов и референдумов в муниципальном районе</t>
  </si>
  <si>
    <t>9400000000</t>
  </si>
  <si>
    <t>Обеспечение проведения выборов местного самоуправления</t>
  </si>
  <si>
    <t>9400099990</t>
  </si>
  <si>
    <t>Непрограммные расходы по предоставлению межбюджетных трансфертов и резервные фонды</t>
  </si>
  <si>
    <t>9700000000</t>
  </si>
  <si>
    <t>Резервный фонд администрации Овюрского кожууна</t>
  </si>
  <si>
    <t>9700004000</t>
  </si>
  <si>
    <t>870</t>
  </si>
  <si>
    <t>Муниципальная программа "Безопасность Овюрского кожууна на 2016-2018 годы"</t>
  </si>
  <si>
    <t>0200000000</t>
  </si>
  <si>
    <t>подпрограмма "Профилактика правонарушений"</t>
  </si>
  <si>
    <t>0220000000</t>
  </si>
  <si>
    <t>Основное мероприятие: "Осуществление отдельных государственных полномочий по профилактике безнадзорности и правонарушений несовершеннолетних"</t>
  </si>
  <si>
    <t>0220104016</t>
  </si>
  <si>
    <t>Муниципальная программа "Профилактика социально-значимых заболеваний, вакцинопрофилактика в Овюрском кожууне на 2016-2018 годы"</t>
  </si>
  <si>
    <t>0600000000</t>
  </si>
  <si>
    <t>0600104008</t>
  </si>
  <si>
    <t>Обеспечение хозяйственного обслуживания в целях функционирования органов местного самоуправления</t>
  </si>
  <si>
    <t>7800000114</t>
  </si>
  <si>
    <t>Обеспечение хозяйственного обслуживания в целях функционированияорганов местного самоуправления</t>
  </si>
  <si>
    <t>8900000140</t>
  </si>
  <si>
    <t>Осуществление государственных полномочий по установлению запрета на розничную продажу алкогольной продукции в Республике Тыва</t>
  </si>
  <si>
    <t>9900076050</t>
  </si>
  <si>
    <t>Осуществление государственных полномочий по созданию, организации и обеспечению деятельности административных комиссий</t>
  </si>
  <si>
    <t>9900076130</t>
  </si>
  <si>
    <t>НАЦИОНАЛЬНАЯ ОБОРОНА</t>
  </si>
  <si>
    <t>Субвенции на осуществление первичного воинского учета на территориях, где отсутствуют военные комиссариаты</t>
  </si>
  <si>
    <t>9900051180</t>
  </si>
  <si>
    <t>Фонд оплаты труда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</si>
  <si>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</si>
  <si>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</si>
  <si>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</si>
  <si>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</si>
  <si>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деятельности единой дежурной диспетчерской службы (ЕДДС)</t>
  </si>
  <si>
    <t>9500000000</t>
  </si>
  <si>
    <t>Расходы на выплаты по оплате труда работников</t>
  </si>
  <si>
    <t>9500000110</t>
  </si>
  <si>
    <t xml:space="preserve">Расходы на обеспечение функций </t>
  </si>
  <si>
    <t>9500000190</t>
  </si>
  <si>
    <t>НАЦИОНАЛЬНАЯ ЭКОНОМИКА</t>
  </si>
  <si>
    <t>0400000000</t>
  </si>
  <si>
    <t>0420000000</t>
  </si>
  <si>
    <t>Поддержка предприятий</t>
  </si>
  <si>
    <t>0420170060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</si>
  <si>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</si>
  <si>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</si>
  <si>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>0300000000</t>
  </si>
  <si>
    <t>0320000000</t>
  </si>
  <si>
    <t>0320107505</t>
  </si>
  <si>
    <t>Другие вопросы в области национальной экономики</t>
  </si>
  <si>
    <t>1000000000</t>
  </si>
  <si>
    <t>1010000000</t>
  </si>
  <si>
    <t>1010175030</t>
  </si>
  <si>
    <t>ЖИЛИЩНО-КОММУНАЛЬНОЕ ХОЗЯЙСТВО</t>
  </si>
  <si>
    <t>0320075080</t>
  </si>
  <si>
    <t>0310000000</t>
  </si>
  <si>
    <t>0310107011</t>
  </si>
  <si>
    <t xml:space="preserve">Муниципальная программа "Развитие образования Овюрского кожууна </t>
  </si>
  <si>
    <t>0700000000</t>
  </si>
  <si>
    <t>подпрограмма "Развитие дошкольного образования"</t>
  </si>
  <si>
    <t>0710000000</t>
  </si>
  <si>
    <t>0710100059</t>
  </si>
  <si>
    <t>Предоставление субсидий бюджетным, автономным учреждениям и иным некоммерческим организациям</t>
  </si>
  <si>
    <t>0710276020</t>
  </si>
  <si>
    <t>0720000000</t>
  </si>
  <si>
    <t>0720100059</t>
  </si>
  <si>
    <t>07201L0970</t>
  </si>
  <si>
    <t>0720276020</t>
  </si>
  <si>
    <t>Дополнительное образование детей</t>
  </si>
  <si>
    <t>подпрограмма "Развитие дополнительного образования"</t>
  </si>
  <si>
    <t>0730000000</t>
  </si>
  <si>
    <t>0730100059</t>
  </si>
  <si>
    <t>1100000000</t>
  </si>
  <si>
    <t>1100200020</t>
  </si>
  <si>
    <t>Молодежная политика</t>
  </si>
  <si>
    <t>0740000000</t>
  </si>
  <si>
    <t>0740175040</t>
  </si>
  <si>
    <t>подпрограмма "Обеспечение реализации муниципальной программы и прочие мероприятия в сфере образования"</t>
  </si>
  <si>
    <t>0760000000</t>
  </si>
  <si>
    <t>0760120419</t>
  </si>
  <si>
    <t>0760200019</t>
  </si>
  <si>
    <t>Осуществление государственных полномочий по образованию и организации деятельности комиссий по делам несовершеннолетних</t>
  </si>
  <si>
    <t>9900076100</t>
  </si>
  <si>
    <t>КУЛЬТУРА, КИНЕМАТОГРАФИЯ</t>
  </si>
  <si>
    <t>Муниципальная программа "Развитие культуры Овюрского кожууна</t>
  </si>
  <si>
    <t>0800000000</t>
  </si>
  <si>
    <t>подпрограмма "Библиотечное обслуживание населения"</t>
  </si>
  <si>
    <t>0810000000</t>
  </si>
  <si>
    <t>0810100059</t>
  </si>
  <si>
    <t>подпрограмма "Организация досуга и предоставление услуг организаций культуры"</t>
  </si>
  <si>
    <t>0820000000</t>
  </si>
  <si>
    <t>0820100059</t>
  </si>
  <si>
    <t>0820299190</t>
  </si>
  <si>
    <t>Льготы сельским специалистам по жилищно-коммунальным услугам</t>
  </si>
  <si>
    <t>9900076040</t>
  </si>
  <si>
    <t>0830000000</t>
  </si>
  <si>
    <t>Разработка нормативно-правовых, методических и иных документов, направленных на эффективное решение задач</t>
  </si>
  <si>
    <t>0830120419</t>
  </si>
  <si>
    <t xml:space="preserve">Обеспечение организационных, информационных и методических условий </t>
  </si>
  <si>
    <t>0830200019</t>
  </si>
  <si>
    <t>0100000000</t>
  </si>
  <si>
    <t>0110000000</t>
  </si>
  <si>
    <t>0110076100</t>
  </si>
  <si>
    <t>Пособия, компенсации, меры социальной поддержки по публичным нормативным обязательствам</t>
  </si>
  <si>
    <t>0110176060</t>
  </si>
  <si>
    <t>0110376110</t>
  </si>
  <si>
    <t>0110476120</t>
  </si>
  <si>
    <t>0110607020</t>
  </si>
  <si>
    <t>0120000000</t>
  </si>
  <si>
    <t>0120176070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</si>
  <si>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</si>
  <si>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0120253800</t>
  </si>
  <si>
    <t>Субвенции на выполнение полномочий Российской Федерации по осуществлению ежемесячной выплаты в связи с рождением (усыновлением) первого ребенка</t>
  </si>
  <si>
    <t>0120255730</t>
  </si>
  <si>
    <t>0130000000</t>
  </si>
  <si>
    <t>Субвенции на оплату жилищно-коммунальных услуг отдельным категориям граждан</t>
  </si>
  <si>
    <t>0130152500</t>
  </si>
  <si>
    <t>0130276030</t>
  </si>
  <si>
    <t>0410000000</t>
  </si>
  <si>
    <t>Расходы на обеспечение мероприятий по улучшению жилищных условий граждан, молодых семей и молодых специалистов, проживающих и работающих в сельской местности</t>
  </si>
  <si>
    <t>0410172000</t>
  </si>
  <si>
    <t>Социальные выплаты гражданам, кроме публичных нормативных социальных выплат</t>
  </si>
  <si>
    <t>320</t>
  </si>
  <si>
    <t>322</t>
  </si>
  <si>
    <t>Муниципальная программа "Совершенствование молодежной политики  и развитие физической культуры и спорта Овюрского кожууна на 2016-2018 годы"</t>
  </si>
  <si>
    <t>0500000000</t>
  </si>
  <si>
    <t>подпрограмма "Развитие физической культуры и спорта"</t>
  </si>
  <si>
    <t>0520000000</t>
  </si>
  <si>
    <t>Субсидии на мероприятия подпрограммы "Обеспечение жильем молодых семей" федеральной целевой программы "Жилище" на 2015 - 2020 годы</t>
  </si>
  <si>
    <t>0520150200</t>
  </si>
  <si>
    <t>подпрограмма "Социальная поддержка по оплате коммунальных услуг педагогическим работникам работающим и проживающим в сельской местности"</t>
  </si>
  <si>
    <t>0770000000</t>
  </si>
  <si>
    <t>0770176140</t>
  </si>
  <si>
    <t>Охрана семьи и детства</t>
  </si>
  <si>
    <t>0710376090</t>
  </si>
  <si>
    <t>0140000000</t>
  </si>
  <si>
    <t>0140100019</t>
  </si>
  <si>
    <t>0140276040</t>
  </si>
  <si>
    <t>ФИЗИЧЕСКАЯ КУЛЬТУРА И СПОРТ</t>
  </si>
  <si>
    <t>0510000000</t>
  </si>
  <si>
    <t>0510107020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</si>
  <si>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</si>
  <si>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</si>
  <si>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0520107250</t>
  </si>
  <si>
    <t>СРЕДСТВА МАССОВОЙ ИНФОРМАЦИИ</t>
  </si>
  <si>
    <t>Обеспечение деятельности (оказание услуг)  учреждений средств массовой информации</t>
  </si>
  <si>
    <t>7800040060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</si>
  <si>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</si>
  <si>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</t>
  </si>
  <si>
    <t>9700020010</t>
  </si>
  <si>
    <t>9900070020</t>
  </si>
  <si>
    <t>9900070060</t>
  </si>
  <si>
    <t>,5.40</t>
  </si>
  <si>
    <t xml:space="preserve">                                                                                                                             ИТОГО:</t>
  </si>
  <si>
    <t xml:space="preserve">ВЕДОМСТВЕННАЯ СТРУКТУРА РАСХОДОВ		</t>
  </si>
  <si>
    <t>Код по бюджетной классификации</t>
  </si>
  <si>
    <t>КВСР</t>
  </si>
  <si>
    <t>ГЛАВА</t>
  </si>
  <si>
    <t>Муниципальное учреждение Отдел культуры и по делам национальностей Овюрского кожууна Республики Тыва</t>
  </si>
  <si>
    <t>Управление труда и социального развития Овюрского кожууна Республики Тыва</t>
  </si>
  <si>
    <t>Овюрское управление сельского хозяйства и продовольствия Республики Тыва</t>
  </si>
  <si>
    <t>Муниципальное учреждение Управление образованием Овюрского кожууна</t>
  </si>
  <si>
    <t>Хурал представителей Овюрского кожууна Республики Тыва</t>
  </si>
  <si>
    <t>Администрация Овюрского кожууна Республики Тыва</t>
  </si>
  <si>
    <t/>
  </si>
  <si>
    <t>(расшифровка подписи)</t>
  </si>
  <si>
    <t xml:space="preserve">РАСПРЕДЕЛЕНИЕ БЮДЖЕТНЫХ АССИГНОВАНИЙ ПО ЦЕЛЕВЫМ									</t>
  </si>
  <si>
    <t xml:space="preserve">СТАТЬЯМ (МУНИЦИПАЛЬНЫМ ПРОГРАММАМ),					</t>
  </si>
  <si>
    <t xml:space="preserve">ГРУППАМ ВИДОВ РАСХОДОВ, РАЗДЕЛАМ, ПОДРАЗДЕЛАМ КЛАССИФИКАЦИИ РАСХОДОВ					</t>
  </si>
  <si>
    <t xml:space="preserve">                 "О  бюджете муниципального района "Овюрский кожуун" Республики Тыва</t>
  </si>
  <si>
    <t>Увеличение прочих остатков денежных средств бюджетов субъектов Российской Федерации</t>
  </si>
  <si>
    <t>Обеспечение функционирования местной администрации (Иные выплаты персоналу муниципальных органов, за исключением фонда оплаты труда)</t>
  </si>
  <si>
    <t>7800000870</t>
  </si>
  <si>
    <t>Пособия, компенсации и иные социальные выплаты гражданам, кроме публичных нормативных обязательств</t>
  </si>
  <si>
    <t>321</t>
  </si>
  <si>
    <t>Приложение 2</t>
  </si>
  <si>
    <t>Приложение 3</t>
  </si>
  <si>
    <t>Приложение 4</t>
  </si>
  <si>
    <t>Субсидии на проведение комплексных кадастровых работ на 2019 год</t>
  </si>
  <si>
    <t>Субсидии на поддержку отрасли культуры</t>
  </si>
  <si>
    <t>Приложение 9</t>
  </si>
  <si>
    <t>Комплектование книжных фондов библиотек муниципальных образований</t>
  </si>
  <si>
    <t>08102L5190</t>
  </si>
  <si>
    <t>ЗДРАВООХРАНЕНИЕ</t>
  </si>
  <si>
    <t>Другие вопросы в области здравоохранения</t>
  </si>
  <si>
    <t>Иные дотации</t>
  </si>
  <si>
    <t>Дотации на поддержку мер по обеспечению сбалансированности бюджетов</t>
  </si>
  <si>
    <t>9700020020</t>
  </si>
  <si>
    <t>512</t>
  </si>
  <si>
    <t>ВидПлана</t>
  </si>
  <si>
    <t>ИТОГО:</t>
  </si>
  <si>
    <t>Приложение 11</t>
  </si>
  <si>
    <t>Приложение 13</t>
  </si>
  <si>
    <t>2 02 25519 05 0000 151</t>
  </si>
  <si>
    <t xml:space="preserve"> Субсидии (гранты в форме субсидий)
на финансовое обеспечение затрат в связи с производством
(реализацией) товаров, выполнением работ, оказанием услуг,
порядком (правилами) предоставления которых не установлены
требования о последующем подтверждении их использования
в соответствии с условиями и (или) целями предоставления</t>
  </si>
  <si>
    <t>100 инструмент</t>
  </si>
  <si>
    <t>Исполнение судебных актов</t>
  </si>
  <si>
    <t xml:space="preserve"> Исполнение судебных актов Российской Федерации
и мировых соглашений по возмещению причиненного вреда</t>
  </si>
  <si>
    <t>Субсидии (гранты в форме субсидий)
на финансовое обеспечение затрат в связи с производством
(реализацией) товаров, выполнением работ, оказанием услуг,
порядком (правилами) предоставления которых не установлены
требования о последующем подтверждении их использования
в соответствии с условиями и (или) целями предоставления</t>
  </si>
  <si>
    <t>2 02 25511 05 0000 150</t>
  </si>
  <si>
    <t>Субсидии бюджетам муниципальных районов на проведение комплексных кадастровых работ</t>
  </si>
  <si>
    <t>Субсидии на строительство и реконструкцию локальных систем водоснабжения</t>
  </si>
  <si>
    <t>Субсидии бюджетам муниципальных районов на реализацию программ формирования современной городской среды</t>
  </si>
  <si>
    <t>Строительство локальных систем водоснабжения</t>
  </si>
  <si>
    <t>0310275030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</si>
  <si>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</si>
  <si>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</si>
  <si>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</si>
  <si>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</si>
  <si>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</si>
  <si>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</si>
  <si>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Формирование современной городской среды</t>
  </si>
  <si>
    <t>"Обеспечение жильем молодых семей"</t>
  </si>
  <si>
    <t>Исполнение</t>
  </si>
  <si>
    <t>% исполнения</t>
  </si>
  <si>
    <t>ДОХОДЫ ОТ ОКАЗАНИЯ ПЛАТНЫХ УСЛУГ  И КОМПЕНСАЦИИ ЗАТРАТ ГОСУДАРСТВА</t>
  </si>
  <si>
    <t>Приложение 6</t>
  </si>
  <si>
    <t>муниципальногорайона "Овюрский кожуун  Республики Тыва"</t>
  </si>
  <si>
    <t>РАСПРЕДЕЛЕНИЕ</t>
  </si>
  <si>
    <t>№ п/п</t>
  </si>
  <si>
    <t>Наименование поселения</t>
  </si>
  <si>
    <t>1.</t>
  </si>
  <si>
    <t>Солчур</t>
  </si>
  <si>
    <t>2</t>
  </si>
  <si>
    <t>Саглы</t>
  </si>
  <si>
    <t>3</t>
  </si>
  <si>
    <t>Дус-Даг</t>
  </si>
  <si>
    <t>4</t>
  </si>
  <si>
    <t>Чаа-Суур</t>
  </si>
  <si>
    <t>5</t>
  </si>
  <si>
    <t>Сарыг-Холь</t>
  </si>
  <si>
    <t xml:space="preserve">ИТОГО </t>
  </si>
  <si>
    <t>Приложение 7</t>
  </si>
  <si>
    <t>муниципального района "Овюрский кожуун  Республики Тыва"</t>
  </si>
  <si>
    <t>Приложение 8</t>
  </si>
  <si>
    <t>Приложение 10</t>
  </si>
  <si>
    <t>Приложение 12</t>
  </si>
  <si>
    <t>10601000020000110</t>
  </si>
  <si>
    <t>Налог на имущество с физичексих лиц</t>
  </si>
  <si>
    <t>10606000020000110</t>
  </si>
  <si>
    <t>Земельный налог</t>
  </si>
  <si>
    <r>
      <t xml:space="preserve">ДОХОДЫ ОТ ОКАЗАНИЯ ПЛАТНЫХ УСЛУГ </t>
    </r>
    <r>
      <rPr>
        <b/>
        <sz val="11"/>
        <color indexed="8"/>
        <rFont val="Times New Roman"/>
        <family val="1"/>
        <charset val="204"/>
      </rPr>
      <t xml:space="preserve"> И КОМПЕНСАЦИИ ЗАТРАТ ГОСУДАРСТВА</t>
    </r>
  </si>
  <si>
    <t>Показатели</t>
  </si>
  <si>
    <t>2016 год</t>
  </si>
  <si>
    <t xml:space="preserve"> 2017 год</t>
  </si>
  <si>
    <t>коэффициент роста факта 2017 года к 2016 году</t>
  </si>
  <si>
    <t>2018 год</t>
  </si>
  <si>
    <t>коэффициент роста факта 2018 года к 2017 году</t>
  </si>
  <si>
    <t>2019 год</t>
  </si>
  <si>
    <t>коэфициент роста факта 2019 года к 2018 году</t>
  </si>
  <si>
    <t>Доходы</t>
  </si>
  <si>
    <t>Расходы</t>
  </si>
  <si>
    <t>Дефицит (-) Профицит (+)</t>
  </si>
  <si>
    <t>Группа доходов</t>
  </si>
  <si>
    <t>Исполнение за 2018 год</t>
  </si>
  <si>
    <t>Темп роста 2019 года к 2018 году, %</t>
  </si>
  <si>
    <t>Утвержденный план</t>
  </si>
  <si>
    <t>Кассовое исполнение</t>
  </si>
  <si>
    <t>Налоговые и неналоговые доходы</t>
  </si>
  <si>
    <t>Безвозмездные поступления</t>
  </si>
  <si>
    <t>Всего доходов</t>
  </si>
  <si>
    <t>Рз</t>
  </si>
  <si>
    <t>Исполнено за 2018 год</t>
  </si>
  <si>
    <t>Утвержденный план 2019 года</t>
  </si>
  <si>
    <t>Исполнено за 2019 год</t>
  </si>
  <si>
    <t>Темп роста, %</t>
  </si>
  <si>
    <t>Удельный вес в общем объеме</t>
  </si>
  <si>
    <t>Общегосударственные вопросы</t>
  </si>
  <si>
    <t>01</t>
  </si>
  <si>
    <t>Национальная оборона</t>
  </si>
  <si>
    <t>02</t>
  </si>
  <si>
    <t>Национальная безопасность и правоохранительная деятельность</t>
  </si>
  <si>
    <t>03</t>
  </si>
  <si>
    <t>Национальная экономика</t>
  </si>
  <si>
    <t>04</t>
  </si>
  <si>
    <t>Жилищно- коммунальное хозяйство</t>
  </si>
  <si>
    <t>05</t>
  </si>
  <si>
    <t>Образование</t>
  </si>
  <si>
    <t>07</t>
  </si>
  <si>
    <t>Культура, кинематография</t>
  </si>
  <si>
    <t>08</t>
  </si>
  <si>
    <t>Здравоохранение</t>
  </si>
  <si>
    <t>09</t>
  </si>
  <si>
    <t>Социальная политика</t>
  </si>
  <si>
    <t>Физическая культура и спорт</t>
  </si>
  <si>
    <t>Обслуживание государственного и муниципального долга</t>
  </si>
  <si>
    <t> ВСЕГО</t>
  </si>
  <si>
    <t>КЦСР</t>
  </si>
  <si>
    <t>Сумма</t>
  </si>
  <si>
    <t>Итого</t>
  </si>
  <si>
    <t>Муниципальная программа "Социальная поддержка граждан в Овюрскомкожууне</t>
  </si>
  <si>
    <t xml:space="preserve">010 00 00 000 </t>
  </si>
  <si>
    <t>Программа "Безопасность"</t>
  </si>
  <si>
    <t>020 00 00 000</t>
  </si>
  <si>
    <t>030 00 00 000</t>
  </si>
  <si>
    <t>040 00 00 000</t>
  </si>
  <si>
    <t>Программа "Совершенствование молодежной политики и развитие физической культуры"</t>
  </si>
  <si>
    <t>050 00 00 000</t>
  </si>
  <si>
    <t>Программа "Профилактика социально-значимых заболеваний, вакцинопрофилактика"</t>
  </si>
  <si>
    <t>060 00 00 000</t>
  </si>
  <si>
    <t>Муниципальная программа "Развитие образования Овюрского кожууна"</t>
  </si>
  <si>
    <t>070 00 00 000</t>
  </si>
  <si>
    <t>Муниципальная программа "Развитие культуры"</t>
  </si>
  <si>
    <t>080 00 00 000</t>
  </si>
  <si>
    <t xml:space="preserve">Программа "Создание благоприятных условий для ведения бизнеса" </t>
  </si>
  <si>
    <t>090 00 00 000</t>
  </si>
  <si>
    <t>10 00 00 0000</t>
  </si>
  <si>
    <t>Программа "Профессиональная подготовка, переподготовка и повышение квалификации"</t>
  </si>
  <si>
    <t>11 00 00 0000</t>
  </si>
  <si>
    <t>Категории</t>
  </si>
  <si>
    <t>Численность</t>
  </si>
  <si>
    <t>Средняя заработная плата по Республике Тыва, в руб</t>
  </si>
  <si>
    <t>Средняя заработная плата по статистическим данным, в руб</t>
  </si>
  <si>
    <t>%  выполнения индикатора</t>
  </si>
  <si>
    <t>ДОУ</t>
  </si>
  <si>
    <t>ОУ</t>
  </si>
  <si>
    <t xml:space="preserve">УДО </t>
  </si>
  <si>
    <t>,</t>
  </si>
  <si>
    <t>ИСПОЛНЕНИЕ</t>
  </si>
  <si>
    <t>(тыс.рублей)</t>
  </si>
  <si>
    <t>Основание</t>
  </si>
  <si>
    <t>КОСГУ</t>
  </si>
  <si>
    <t>Кому направлено</t>
  </si>
  <si>
    <t>Наименование мероприятий</t>
  </si>
  <si>
    <t>Профинансировано</t>
  </si>
  <si>
    <t xml:space="preserve"> Распоряжение Администрации № 38 от 09.02 2018 г</t>
  </si>
  <si>
    <t>Администрация Овюрского кожууна</t>
  </si>
  <si>
    <t xml:space="preserve">Приобретение ГСМ </t>
  </si>
  <si>
    <t>Распоряжение Администрации № 164 от 30.05 2018 г</t>
  </si>
  <si>
    <t>Приобретение ГСМ 600 литр (дизельное топливо)</t>
  </si>
  <si>
    <t>Распоряжение Администрации № 168 "б" от 01.06 2018 г</t>
  </si>
  <si>
    <t>ООО "ДРСУч"</t>
  </si>
  <si>
    <t>Приобретение ГСМ 1140 литр (дизельное топливо)</t>
  </si>
  <si>
    <t>Распоряжение Администрации № 239 "а" от 25.07 2018 г</t>
  </si>
  <si>
    <t>Приобретение ГСМ 576 литр (дизельное топливо)</t>
  </si>
  <si>
    <t>Материальная помощь</t>
  </si>
  <si>
    <t>ВСЕГО</t>
  </si>
  <si>
    <t>Распоряжение Администрации № 67 от 06.03.2019 г</t>
  </si>
  <si>
    <t>Дембирел Айланмаа Омаевна</t>
  </si>
  <si>
    <t>"ОВЮРСКИЙ КОЖУУН" РЕСПУБЛИКИ ТЫВА ЗА 9 МЕСЯЦЕВ 2019 ГОДА</t>
  </si>
  <si>
    <t>012Р155730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</si>
  <si>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</si>
  <si>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072E250970</t>
  </si>
  <si>
    <t>031F255550</t>
  </si>
  <si>
    <t>052F154970</t>
  </si>
  <si>
    <t>Иные выплаты населению</t>
  </si>
  <si>
    <t>360</t>
  </si>
  <si>
    <t>Программа "Развитие муниципальной службы муниципального района "Овюрский кожуун"Республики Тыва на 2018-2020 гг</t>
  </si>
  <si>
    <t>Источники внутреннего финансирования дефицита  бюджета муниципального района "Овюрский кожуун" Республики Тыва за 9 месяцев 2019 года</t>
  </si>
  <si>
    <t>ПО РАЗДЕЛАМ, ПОДРАЗДЕЛАМ, ЦЕЛЕВЫМ СТАТЬЯМ (ГОСУДАРСТВЕННЫМ ПРОГРАММАМ РЕСПУБЛИКИ ТЫВА И НЕПРОГРАММНЫМ НАПРАВЛЕНИЯМ ДЕЯТЕЛЬНОСТИ), ГРУППАМ ВИДОВ РАСХОДОВ КЛАССИФИКАЦИИ РАСХОДОВ бюджета муниципального района "Овюрский кожуун" Республики Тыва за 9 месяцев 2019 года</t>
  </si>
  <si>
    <t xml:space="preserve"> бюджета муниципального района "Овюрский кожуун" Республики Тыва за 9 месяцев 2019 года</t>
  </si>
  <si>
    <t>дотации на выравнивание бюджетной обеспеченности бюджетам поселений за 9 месяцев 2019 года</t>
  </si>
  <si>
    <t xml:space="preserve"> субвенций на осуществление государственных полномочий по установлению запрета на розничную продажу алкогольной продукции в Республике Тыва бюджетам поселений за 9 месяцев 2019 года</t>
  </si>
  <si>
    <t xml:space="preserve"> субвенций на осуществление первичного воинского учета на территориях, где отсутствуют военные комиссариаты бюджетам поселений за 9 месяцев 2019 года</t>
  </si>
  <si>
    <t>иные межбюджетные трансферты 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 бюджетам поселений за 9 месяцев 2019 года</t>
  </si>
  <si>
    <t>иные межбюджетные трансферты на закупку и доставку угля для казенных, бюджетных и автономных учреждений расположенных в труднодоступных населенных пунктах бюджетам поселений за 9 месяцев 2019 года</t>
  </si>
  <si>
    <t>Дотации бюджетам сельских поселений на поддержку мер по обеспечению сбалансированности за 9 месяцев 2019 года</t>
  </si>
  <si>
    <t>"ОВЮРСКИЙ КОЖУУН" РЕСПУБЛИКИ ТЫВА за 9 месяцев 2019 года</t>
  </si>
  <si>
    <t>средств резервного фонда за 9 месяцев 2019 года</t>
  </si>
  <si>
    <t>Распоряжение Администрации № 272 от 30.08.2019 г</t>
  </si>
  <si>
    <t>Распоряжение Администрации № 214 от 08.07.2019 г</t>
  </si>
  <si>
    <t>ИП Ондар Т.Л.</t>
  </si>
  <si>
    <t>ГСМ АИ-92 3156 л</t>
  </si>
  <si>
    <t>Куулар Наадым Чигир-оолович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</si>
</sst>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&quot;Да&quot;;&quot;Да&quot;;&quot;Нет&quot;"/>
    <numFmt numFmtId="165" formatCode="_(* #,##0.00_);_(* \(#,##0.00\);_(* &quot;-&quot;??_);_(@_)"/>
    <numFmt numFmtId="166" formatCode="#,##0.0"/>
    <numFmt numFmtId="167" formatCode="#,##0.0_ ;[Red]\-#,##0.0\ "/>
    <numFmt numFmtId="168" formatCode="#,##0.00_ ;[Red]\-#,##0.00\ "/>
    <numFmt numFmtId="169" formatCode="[$-F800]dddd\,\ mmmm\ dd\,\ yyyy"/>
    <numFmt numFmtId="170" formatCode="#,##0.000_ ;[Red]\-#,##0.000\ "/>
    <numFmt numFmtId="171" formatCode="0000"/>
    <numFmt numFmtId="172" formatCode="0000000000"/>
    <numFmt numFmtId="173" formatCode="000"/>
    <numFmt numFmtId="174" formatCode="00;[Red]\-00;&quot;&quot;"/>
    <numFmt numFmtId="175" formatCode="0000000;[Red]\-0000000;&quot;&quot;"/>
    <numFmt numFmtId="176" formatCode="000;[Red]\-000;&quot;&quot;"/>
    <numFmt numFmtId="177" formatCode="##0.0;[Red]\-##0.0;0.0"/>
    <numFmt numFmtId="178" formatCode="#,##0.00;[Red]\-#,##0.00;0.00"/>
    <numFmt numFmtId="179" formatCode="00\.00\.00"/>
    <numFmt numFmtId="180" formatCode="#,##0.00000"/>
    <numFmt numFmtId="181" formatCode="#,##0.00000_ ;[Red]\-#,##0.00000\ "/>
    <numFmt numFmtId="182" formatCode="##0.00;[Red]\-##0.00;0.00"/>
    <numFmt numFmtId="183" formatCode="##0.0000000;[Red]\-##0.0000000;0.0000000"/>
    <numFmt numFmtId="184" formatCode="0.00000_ ;[Red]\-0.00000\ "/>
    <numFmt numFmtId="185" formatCode="0.0000000_ ;[Red]\-0.0000000\ "/>
    <numFmt numFmtId="186" formatCode="0.00_ ;[Red]\-0.00\ "/>
    <numFmt numFmtId="187" formatCode="##0.00000;[Red]\-##0.00000;0.00000"/>
    <numFmt numFmtId="188" formatCode="#,##0.000000_ ;[Red]\-#,##0.000000\ "/>
    <numFmt numFmtId="189" formatCode="##0;[Red]\-##0;0"/>
    <numFmt numFmtId="190" formatCode="0.0"/>
    <numFmt numFmtId="191" formatCode="0.000000"/>
    <numFmt numFmtId="192" formatCode="#,##0.0000000"/>
    <numFmt numFmtId="193" formatCode="#,##0.000000"/>
    <numFmt numFmtId="194" formatCode="#,##0_ ;[Red]\-#,##0\ "/>
    <numFmt numFmtId="195" formatCode="_-* #,##0.0_р_._-;\-* #,##0.0_р_._-;_-* &quot;-&quot;??_р_._-;_-@_-"/>
    <numFmt numFmtId="196" formatCode="#,##0.0000000_ ;[Red]\-#,##0.0000000\ "/>
  </numFmts>
  <fonts count="6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 Cyr"/>
      <family val="1"/>
      <charset val="204"/>
    </font>
    <font>
      <b/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charset val="204"/>
    </font>
    <font>
      <b/>
      <sz val="11"/>
      <name val="Arial"/>
      <family val="2"/>
      <charset val="204"/>
    </font>
    <font>
      <b/>
      <sz val="8"/>
      <name val="Arial"/>
      <charset val="204"/>
    </font>
    <font>
      <b/>
      <sz val="10"/>
      <name val="Arial"/>
      <charset val="204"/>
    </font>
    <font>
      <sz val="8"/>
      <name val="Arial"/>
      <charset val="204"/>
    </font>
    <font>
      <b/>
      <sz val="9"/>
      <name val="Arial"/>
      <charset val="204"/>
    </font>
    <font>
      <b/>
      <i/>
      <sz val="8"/>
      <name val="Arial"/>
      <charset val="204"/>
    </font>
    <font>
      <sz val="9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Arial Cyr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rgb="FFFF0000"/>
      <name val="Arial Cyr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9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2" applyNumberFormat="0" applyAlignment="0" applyProtection="0"/>
    <xf numFmtId="0" fontId="9" fillId="20" borderId="3" applyNumberFormat="0" applyAlignment="0" applyProtection="0"/>
    <xf numFmtId="0" fontId="10" fillId="20" borderId="2" applyNumberFormat="0" applyAlignment="0" applyProtection="0"/>
    <xf numFmtId="0" fontId="11" fillId="0" borderId="4" applyNumberFormat="0">
      <alignment horizontal="right" vertical="top"/>
    </xf>
    <xf numFmtId="0" fontId="11" fillId="0" borderId="4" applyNumberFormat="0">
      <alignment horizontal="right" vertical="top"/>
    </xf>
    <xf numFmtId="0" fontId="11" fillId="21" borderId="4" applyNumberFormat="0">
      <alignment horizontal="right" vertical="top"/>
    </xf>
    <xf numFmtId="44" fontId="3" fillId="0" borderId="0" applyFont="0" applyFill="0" applyBorder="0" applyAlignment="0" applyProtection="0"/>
    <xf numFmtId="49" fontId="11" fillId="20" borderId="4">
      <alignment horizontal="left" vertical="top"/>
    </xf>
    <xf numFmtId="49" fontId="12" fillId="0" borderId="4">
      <alignment horizontal="left" vertical="top"/>
    </xf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1" fillId="11" borderId="4">
      <alignment horizontal="left" vertical="top" wrapText="1"/>
    </xf>
    <xf numFmtId="0" fontId="12" fillId="0" borderId="4">
      <alignment horizontal="left" vertical="top" wrapText="1"/>
    </xf>
    <xf numFmtId="0" fontId="11" fillId="2" borderId="4">
      <alignment horizontal="left" vertical="top" wrapText="1"/>
    </xf>
    <xf numFmtId="0" fontId="11" fillId="22" borderId="4">
      <alignment horizontal="left" vertical="top" wrapText="1"/>
    </xf>
    <xf numFmtId="0" fontId="11" fillId="23" borderId="4">
      <alignment horizontal="left" vertical="top" wrapText="1"/>
    </xf>
    <xf numFmtId="0" fontId="11" fillId="24" borderId="4">
      <alignment horizontal="left" vertical="top" wrapText="1"/>
    </xf>
    <xf numFmtId="0" fontId="11" fillId="0" borderId="4">
      <alignment horizontal="left" vertical="top" wrapText="1"/>
    </xf>
    <xf numFmtId="0" fontId="16" fillId="0" borderId="0">
      <alignment horizontal="left" vertical="top"/>
    </xf>
    <xf numFmtId="0" fontId="17" fillId="0" borderId="8" applyNumberFormat="0" applyFill="0" applyAlignment="0" applyProtection="0"/>
    <xf numFmtId="0" fontId="18" fillId="25" borderId="9" applyNumberFormat="0" applyAlignment="0" applyProtection="0"/>
    <xf numFmtId="0" fontId="19" fillId="0" borderId="0" applyNumberFormat="0" applyFill="0" applyBorder="0" applyAlignment="0" applyProtection="0"/>
    <xf numFmtId="0" fontId="20" fillId="26" borderId="0" applyNumberFormat="0" applyBorder="0" applyAlignment="0" applyProtection="0"/>
    <xf numFmtId="0" fontId="1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10" applyNumberFormat="0">
      <alignment horizontal="right" vertical="top"/>
    </xf>
    <xf numFmtId="0" fontId="11" fillId="2" borderId="10" applyNumberFormat="0">
      <alignment horizontal="right" vertical="top"/>
    </xf>
    <xf numFmtId="0" fontId="11" fillId="0" borderId="4" applyNumberFormat="0">
      <alignment horizontal="right" vertical="top"/>
    </xf>
    <xf numFmtId="0" fontId="11" fillId="0" borderId="4" applyNumberFormat="0">
      <alignment horizontal="right" vertical="top"/>
    </xf>
    <xf numFmtId="0" fontId="11" fillId="22" borderId="10" applyNumberFormat="0">
      <alignment horizontal="right" vertical="top"/>
    </xf>
    <xf numFmtId="0" fontId="11" fillId="0" borderId="4" applyNumberFormat="0">
      <alignment horizontal="right" vertical="top"/>
    </xf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1" fillId="27" borderId="11" applyNumberFormat="0" applyFont="0" applyAlignment="0" applyProtection="0"/>
    <xf numFmtId="0" fontId="11" fillId="27" borderId="11" applyNumberFormat="0" applyFont="0" applyAlignment="0" applyProtection="0"/>
    <xf numFmtId="9" fontId="3" fillId="0" borderId="0" applyFont="0" applyFill="0" applyBorder="0" applyAlignment="0" applyProtection="0"/>
    <xf numFmtId="49" fontId="24" fillId="26" borderId="4">
      <alignment horizontal="left" vertical="top" wrapText="1"/>
    </xf>
    <xf numFmtId="49" fontId="11" fillId="0" borderId="4">
      <alignment horizontal="left" vertical="top" wrapText="1"/>
    </xf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8" fillId="4" borderId="0" applyNumberFormat="0" applyBorder="0" applyAlignment="0" applyProtection="0"/>
    <xf numFmtId="0" fontId="11" fillId="24" borderId="4">
      <alignment horizontal="left" vertical="top" wrapText="1"/>
    </xf>
    <xf numFmtId="0" fontId="11" fillId="0" borderId="4">
      <alignment horizontal="left" vertical="top" wrapText="1"/>
    </xf>
    <xf numFmtId="0" fontId="3" fillId="0" borderId="0"/>
    <xf numFmtId="0" fontId="3" fillId="0" borderId="0"/>
    <xf numFmtId="0" fontId="37" fillId="0" borderId="0"/>
    <xf numFmtId="0" fontId="27" fillId="0" borderId="0"/>
    <xf numFmtId="0" fontId="11" fillId="0" borderId="0"/>
    <xf numFmtId="0" fontId="11" fillId="0" borderId="0"/>
    <xf numFmtId="0" fontId="2" fillId="0" borderId="0"/>
    <xf numFmtId="0" fontId="3" fillId="0" borderId="0"/>
    <xf numFmtId="43" fontId="27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6" fillId="0" borderId="0"/>
    <xf numFmtId="0" fontId="47" fillId="0" borderId="0"/>
    <xf numFmtId="0" fontId="11" fillId="0" borderId="0"/>
    <xf numFmtId="0" fontId="1" fillId="0" borderId="0"/>
  </cellStyleXfs>
  <cellXfs count="587">
    <xf numFmtId="0" fontId="0" fillId="0" borderId="0" xfId="0"/>
    <xf numFmtId="0" fontId="3" fillId="0" borderId="0" xfId="81"/>
    <xf numFmtId="0" fontId="5" fillId="0" borderId="0" xfId="81" applyFont="1" applyAlignment="1">
      <alignment horizontal="center" wrapText="1"/>
    </xf>
    <xf numFmtId="0" fontId="38" fillId="0" borderId="0" xfId="81" applyFont="1" applyAlignment="1">
      <alignment horizontal="right"/>
    </xf>
    <xf numFmtId="0" fontId="30" fillId="0" borderId="1" xfId="80" applyFont="1" applyFill="1" applyBorder="1" applyAlignment="1">
      <alignment horizontal="center" vertical="center" wrapText="1"/>
    </xf>
    <xf numFmtId="167" fontId="3" fillId="0" borderId="0" xfId="81" applyNumberFormat="1"/>
    <xf numFmtId="167" fontId="3" fillId="0" borderId="0" xfId="81" applyNumberFormat="1" applyAlignment="1">
      <alignment vertical="center"/>
    </xf>
    <xf numFmtId="168" fontId="3" fillId="0" borderId="0" xfId="81" applyNumberFormat="1"/>
    <xf numFmtId="0" fontId="39" fillId="0" borderId="0" xfId="81" applyFont="1"/>
    <xf numFmtId="0" fontId="43" fillId="0" borderId="0" xfId="81" applyFont="1" applyBorder="1" applyAlignment="1">
      <alignment vertical="top"/>
    </xf>
    <xf numFmtId="0" fontId="43" fillId="0" borderId="0" xfId="81" applyFont="1" applyBorder="1" applyAlignment="1">
      <alignment horizontal="justify" vertical="top" wrapText="1"/>
    </xf>
    <xf numFmtId="0" fontId="3" fillId="0" borderId="0" xfId="81" applyBorder="1"/>
    <xf numFmtId="0" fontId="3" fillId="0" borderId="0" xfId="81" applyBorder="1" applyAlignment="1">
      <alignment horizontal="right" vertical="center"/>
    </xf>
    <xf numFmtId="0" fontId="3" fillId="0" borderId="0" xfId="81" applyFont="1" applyBorder="1" applyAlignment="1">
      <alignment horizontal="right" vertical="center"/>
    </xf>
    <xf numFmtId="167" fontId="39" fillId="0" borderId="0" xfId="81" applyNumberFormat="1" applyFont="1"/>
    <xf numFmtId="0" fontId="4" fillId="0" borderId="0" xfId="81" applyFont="1" applyBorder="1"/>
    <xf numFmtId="0" fontId="4" fillId="0" borderId="0" xfId="81" applyFont="1" applyBorder="1" applyAlignment="1">
      <alignment horizontal="right" vertical="center"/>
    </xf>
    <xf numFmtId="0" fontId="31" fillId="0" borderId="0" xfId="80" applyFont="1" applyFill="1"/>
    <xf numFmtId="169" fontId="31" fillId="0" borderId="0" xfId="80" applyNumberFormat="1" applyFont="1" applyFill="1"/>
    <xf numFmtId="0" fontId="30" fillId="0" borderId="0" xfId="80" applyFont="1" applyFill="1"/>
    <xf numFmtId="0" fontId="31" fillId="0" borderId="0" xfId="80" applyFont="1" applyFill="1" applyAlignment="1">
      <alignment horizontal="right"/>
    </xf>
    <xf numFmtId="0" fontId="30" fillId="0" borderId="19" xfId="80" applyFont="1" applyFill="1" applyBorder="1" applyAlignment="1">
      <alignment horizontal="center" vertical="center" wrapText="1"/>
    </xf>
    <xf numFmtId="0" fontId="31" fillId="0" borderId="19" xfId="80" applyFont="1" applyFill="1" applyBorder="1" applyAlignment="1">
      <alignment horizontal="center" vertical="top" wrapText="1"/>
    </xf>
    <xf numFmtId="0" fontId="31" fillId="0" borderId="20" xfId="80" applyFont="1" applyFill="1" applyBorder="1" applyAlignment="1">
      <alignment horizontal="center"/>
    </xf>
    <xf numFmtId="0" fontId="30" fillId="0" borderId="0" xfId="80" applyFont="1" applyFill="1" applyAlignment="1">
      <alignment vertical="top" wrapText="1"/>
    </xf>
    <xf numFmtId="0" fontId="31" fillId="0" borderId="0" xfId="80" applyFont="1" applyFill="1" applyAlignment="1">
      <alignment vertical="top" wrapText="1"/>
    </xf>
    <xf numFmtId="0" fontId="36" fillId="0" borderId="0" xfId="80" applyFont="1" applyFill="1" applyBorder="1" applyAlignment="1">
      <alignment vertical="top" wrapText="1"/>
    </xf>
    <xf numFmtId="0" fontId="44" fillId="0" borderId="0" xfId="80" applyFont="1" applyFill="1" applyBorder="1" applyAlignment="1">
      <alignment vertical="top" wrapText="1"/>
    </xf>
    <xf numFmtId="0" fontId="44" fillId="0" borderId="0" xfId="80" applyFont="1" applyFill="1" applyBorder="1" applyAlignment="1">
      <alignment horizontal="justify" vertical="top"/>
    </xf>
    <xf numFmtId="0" fontId="36" fillId="0" borderId="0" xfId="80" applyFont="1" applyFill="1" applyBorder="1" applyAlignment="1">
      <alignment horizontal="justify" vertical="top"/>
    </xf>
    <xf numFmtId="0" fontId="44" fillId="0" borderId="0" xfId="50" applyFont="1" applyFill="1" applyAlignment="1">
      <alignment horizontal="justify" vertical="top" wrapText="1"/>
    </xf>
    <xf numFmtId="0" fontId="30" fillId="0" borderId="0" xfId="50" applyFont="1" applyFill="1"/>
    <xf numFmtId="0" fontId="31" fillId="0" borderId="0" xfId="50" applyFont="1" applyFill="1"/>
    <xf numFmtId="0" fontId="32" fillId="0" borderId="0" xfId="50" applyFont="1" applyFill="1"/>
    <xf numFmtId="0" fontId="30" fillId="0" borderId="0" xfId="80" applyFont="1" applyFill="1" applyBorder="1" applyAlignment="1">
      <alignment horizontal="center" vertical="top" wrapText="1"/>
    </xf>
    <xf numFmtId="0" fontId="44" fillId="0" borderId="0" xfId="80" applyFont="1" applyFill="1" applyBorder="1" applyAlignment="1">
      <alignment horizontal="justify" vertical="top" wrapText="1"/>
    </xf>
    <xf numFmtId="0" fontId="31" fillId="0" borderId="0" xfId="80" applyFont="1" applyFill="1" applyAlignment="1">
      <alignment horizontal="justify"/>
    </xf>
    <xf numFmtId="0" fontId="35" fillId="0" borderId="1" xfId="81" applyFont="1" applyBorder="1" applyAlignment="1">
      <alignment horizontal="left" vertical="center" wrapText="1"/>
    </xf>
    <xf numFmtId="0" fontId="36" fillId="0" borderId="0" xfId="50" applyFont="1" applyFill="1" applyAlignment="1" applyProtection="1">
      <alignment vertical="top" wrapText="1"/>
      <protection locked="0"/>
    </xf>
    <xf numFmtId="0" fontId="36" fillId="0" borderId="0" xfId="50" applyFont="1" applyFill="1" applyAlignment="1">
      <alignment vertical="top" wrapText="1"/>
    </xf>
    <xf numFmtId="0" fontId="45" fillId="0" borderId="0" xfId="50" applyFont="1" applyFill="1" applyAlignment="1">
      <alignment vertical="top" wrapText="1"/>
    </xf>
    <xf numFmtId="0" fontId="36" fillId="0" borderId="0" xfId="50" applyFont="1" applyFill="1" applyAlignment="1">
      <alignment vertical="center" wrapText="1"/>
    </xf>
    <xf numFmtId="0" fontId="31" fillId="0" borderId="0" xfId="50" applyFont="1" applyFill="1" applyAlignment="1" applyProtection="1">
      <alignment vertical="top" wrapText="1"/>
      <protection locked="0"/>
    </xf>
    <xf numFmtId="0" fontId="31" fillId="0" borderId="0" xfId="50" applyFont="1" applyFill="1" applyAlignment="1">
      <alignment vertical="top" wrapText="1"/>
    </xf>
    <xf numFmtId="0" fontId="32" fillId="0" borderId="0" xfId="87" applyFont="1" applyFill="1" applyBorder="1" applyAlignment="1">
      <alignment vertical="top" wrapText="1"/>
    </xf>
    <xf numFmtId="168" fontId="30" fillId="0" borderId="0" xfId="75" applyNumberFormat="1" applyFont="1" applyFill="1" applyBorder="1" applyAlignment="1">
      <alignment horizontal="right" vertical="center" wrapText="1"/>
    </xf>
    <xf numFmtId="168" fontId="31" fillId="0" borderId="0" xfId="75" applyNumberFormat="1" applyFont="1" applyFill="1" applyBorder="1" applyAlignment="1">
      <alignment horizontal="right" vertical="center" wrapText="1"/>
    </xf>
    <xf numFmtId="168" fontId="36" fillId="0" borderId="0" xfId="75" applyNumberFormat="1" applyFont="1" applyFill="1" applyBorder="1" applyAlignment="1">
      <alignment horizontal="right" vertical="center" wrapText="1"/>
    </xf>
    <xf numFmtId="168" fontId="44" fillId="0" borderId="0" xfId="75" applyNumberFormat="1" applyFont="1" applyFill="1" applyBorder="1" applyAlignment="1">
      <alignment horizontal="right" vertical="center" wrapText="1"/>
    </xf>
    <xf numFmtId="168" fontId="30" fillId="0" borderId="0" xfId="50" applyNumberFormat="1" applyFont="1" applyFill="1" applyAlignment="1">
      <alignment horizontal="right" vertical="center"/>
    </xf>
    <xf numFmtId="168" fontId="31" fillId="0" borderId="0" xfId="50" applyNumberFormat="1" applyFont="1" applyFill="1" applyAlignment="1">
      <alignment horizontal="right" vertical="center"/>
    </xf>
    <xf numFmtId="168" fontId="32" fillId="0" borderId="0" xfId="50" applyNumberFormat="1" applyFont="1" applyFill="1" applyAlignment="1">
      <alignment horizontal="right" vertical="center"/>
    </xf>
    <xf numFmtId="0" fontId="33" fillId="0" borderId="0" xfId="90" applyNumberFormat="1" applyFont="1" applyFill="1" applyAlignment="1" applyProtection="1">
      <protection hidden="1"/>
    </xf>
    <xf numFmtId="0" fontId="29" fillId="0" borderId="0" xfId="90" applyFont="1" applyFill="1" applyAlignment="1" applyProtection="1">
      <protection hidden="1"/>
    </xf>
    <xf numFmtId="0" fontId="29" fillId="0" borderId="0" xfId="90" applyFont="1" applyProtection="1">
      <protection hidden="1"/>
    </xf>
    <xf numFmtId="0" fontId="29" fillId="0" borderId="0" xfId="90" applyFont="1"/>
    <xf numFmtId="0" fontId="33" fillId="0" borderId="0" xfId="90" applyNumberFormat="1" applyFont="1" applyFill="1" applyAlignment="1" applyProtection="1">
      <alignment horizontal="centerContinuous" vertical="center"/>
      <protection hidden="1"/>
    </xf>
    <xf numFmtId="0" fontId="29" fillId="0" borderId="0" xfId="90" applyNumberFormat="1" applyFont="1" applyFill="1" applyAlignment="1" applyProtection="1">
      <alignment horizontal="centerContinuous"/>
      <protection hidden="1"/>
    </xf>
    <xf numFmtId="0" fontId="29" fillId="0" borderId="0" xfId="90" applyNumberFormat="1" applyFont="1" applyFill="1" applyAlignment="1" applyProtection="1">
      <alignment vertical="top" wrapText="1"/>
      <protection hidden="1"/>
    </xf>
    <xf numFmtId="0" fontId="33" fillId="0" borderId="0" xfId="90" applyNumberFormat="1" applyFont="1" applyFill="1" applyAlignment="1" applyProtection="1">
      <alignment horizontal="centerContinuous" vertical="top"/>
      <protection hidden="1"/>
    </xf>
    <xf numFmtId="0" fontId="29" fillId="0" borderId="0" xfId="90" applyNumberFormat="1" applyFont="1" applyFill="1" applyAlignment="1" applyProtection="1">
      <alignment horizontal="centerContinuous" vertical="top"/>
      <protection hidden="1"/>
    </xf>
    <xf numFmtId="0" fontId="48" fillId="0" borderId="0" xfId="0" applyFont="1"/>
    <xf numFmtId="0" fontId="29" fillId="0" borderId="1" xfId="0" applyFont="1" applyFill="1" applyBorder="1" applyAlignment="1">
      <alignment horizontal="center" wrapText="1"/>
    </xf>
    <xf numFmtId="167" fontId="3" fillId="0" borderId="1" xfId="81" applyNumberFormat="1" applyBorder="1"/>
    <xf numFmtId="167" fontId="3" fillId="0" borderId="1" xfId="81" applyNumberFormat="1" applyBorder="1" applyAlignment="1">
      <alignment horizontal="center" vertical="center"/>
    </xf>
    <xf numFmtId="167" fontId="3" fillId="0" borderId="1" xfId="81" applyNumberFormat="1" applyBorder="1" applyAlignment="1">
      <alignment vertical="center"/>
    </xf>
    <xf numFmtId="168" fontId="3" fillId="0" borderId="1" xfId="81" applyNumberFormat="1" applyBorder="1"/>
    <xf numFmtId="0" fontId="30" fillId="0" borderId="1" xfId="81" applyFont="1" applyBorder="1" applyAlignment="1">
      <alignment horizontal="center" vertical="center"/>
    </xf>
    <xf numFmtId="0" fontId="34" fillId="0" borderId="1" xfId="81" applyFont="1" applyBorder="1" applyAlignment="1">
      <alignment horizontal="left" vertical="center" wrapText="1"/>
    </xf>
    <xf numFmtId="166" fontId="30" fillId="0" borderId="1" xfId="80" applyNumberFormat="1" applyFont="1" applyFill="1" applyBorder="1" applyAlignment="1">
      <alignment horizontal="center" vertical="center" wrapText="1"/>
    </xf>
    <xf numFmtId="0" fontId="31" fillId="0" borderId="1" xfId="81" applyFont="1" applyBorder="1" applyAlignment="1">
      <alignment horizontal="center" vertical="center"/>
    </xf>
    <xf numFmtId="166" fontId="31" fillId="0" borderId="1" xfId="81" applyNumberFormat="1" applyFont="1" applyFill="1" applyBorder="1" applyAlignment="1">
      <alignment horizontal="center" vertical="center"/>
    </xf>
    <xf numFmtId="166" fontId="30" fillId="0" borderId="1" xfId="81" applyNumberFormat="1" applyFont="1" applyBorder="1" applyAlignment="1">
      <alignment horizontal="center" vertical="center"/>
    </xf>
    <xf numFmtId="0" fontId="31" fillId="0" borderId="1" xfId="81" applyFont="1" applyFill="1" applyBorder="1" applyAlignment="1">
      <alignment horizontal="center" vertical="center"/>
    </xf>
    <xf numFmtId="0" fontId="30" fillId="0" borderId="1" xfId="81" applyFont="1" applyFill="1" applyBorder="1" applyAlignment="1">
      <alignment horizontal="center" vertical="center"/>
    </xf>
    <xf numFmtId="0" fontId="34" fillId="0" borderId="1" xfId="81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justify" wrapText="1"/>
    </xf>
    <xf numFmtId="0" fontId="35" fillId="0" borderId="1" xfId="81" applyFont="1" applyFill="1" applyBorder="1" applyAlignment="1">
      <alignment horizontal="left" vertical="center" wrapText="1"/>
    </xf>
    <xf numFmtId="0" fontId="34" fillId="0" borderId="1" xfId="81" applyFont="1" applyBorder="1" applyAlignment="1">
      <alignment vertical="top" wrapText="1"/>
    </xf>
    <xf numFmtId="0" fontId="4" fillId="0" borderId="1" xfId="81" applyFont="1" applyFill="1" applyBorder="1" applyAlignment="1">
      <alignment vertical="center" wrapText="1"/>
    </xf>
    <xf numFmtId="0" fontId="4" fillId="0" borderId="1" xfId="81" applyFont="1" applyBorder="1" applyAlignment="1">
      <alignment horizontal="center"/>
    </xf>
    <xf numFmtId="0" fontId="4" fillId="0" borderId="1" xfId="81" applyFont="1" applyBorder="1" applyAlignment="1">
      <alignment horizontal="justify"/>
    </xf>
    <xf numFmtId="49" fontId="40" fillId="0" borderId="1" xfId="81" applyNumberFormat="1" applyFont="1" applyBorder="1" applyAlignment="1">
      <alignment horizontal="center" vertical="top"/>
    </xf>
    <xf numFmtId="0" fontId="41" fillId="0" borderId="1" xfId="81" applyFont="1" applyBorder="1" applyAlignment="1">
      <alignment horizontal="center" vertical="top" wrapText="1"/>
    </xf>
    <xf numFmtId="167" fontId="30" fillId="0" borderId="1" xfId="81" applyNumberFormat="1" applyFont="1" applyBorder="1" applyAlignment="1">
      <alignment horizontal="center" vertical="center"/>
    </xf>
    <xf numFmtId="167" fontId="42" fillId="0" borderId="1" xfId="81" applyNumberFormat="1" applyFont="1" applyBorder="1" applyAlignment="1">
      <alignment horizontal="center" vertical="center"/>
    </xf>
    <xf numFmtId="0" fontId="31" fillId="0" borderId="21" xfId="80" applyFont="1" applyFill="1" applyBorder="1" applyAlignment="1">
      <alignment horizontal="center"/>
    </xf>
    <xf numFmtId="0" fontId="49" fillId="0" borderId="0" xfId="91" applyNumberFormat="1" applyFont="1" applyFill="1" applyAlignment="1" applyProtection="1">
      <protection hidden="1"/>
    </xf>
    <xf numFmtId="0" fontId="47" fillId="0" borderId="0" xfId="91" applyFont="1" applyFill="1" applyAlignment="1" applyProtection="1">
      <protection hidden="1"/>
    </xf>
    <xf numFmtId="0" fontId="47" fillId="0" borderId="0" xfId="91" applyProtection="1">
      <protection hidden="1"/>
    </xf>
    <xf numFmtId="0" fontId="51" fillId="0" borderId="0" xfId="91" applyNumberFormat="1" applyFont="1" applyFill="1" applyAlignment="1" applyProtection="1">
      <protection hidden="1"/>
    </xf>
    <xf numFmtId="0" fontId="47" fillId="0" borderId="0" xfId="91"/>
    <xf numFmtId="0" fontId="51" fillId="0" borderId="0" xfId="91" applyNumberFormat="1" applyFont="1" applyFill="1" applyAlignment="1" applyProtection="1">
      <alignment vertical="top" wrapText="1"/>
      <protection hidden="1"/>
    </xf>
    <xf numFmtId="0" fontId="51" fillId="0" borderId="0" xfId="91" applyNumberFormat="1" applyFont="1" applyFill="1" applyAlignment="1" applyProtection="1">
      <alignment vertical="top"/>
      <protection hidden="1"/>
    </xf>
    <xf numFmtId="0" fontId="49" fillId="0" borderId="0" xfId="91" applyNumberFormat="1" applyFont="1" applyFill="1" applyAlignment="1" applyProtection="1">
      <alignment vertical="top"/>
      <protection hidden="1"/>
    </xf>
    <xf numFmtId="0" fontId="51" fillId="0" borderId="30" xfId="91" applyNumberFormat="1" applyFont="1" applyFill="1" applyBorder="1" applyAlignment="1" applyProtection="1">
      <alignment vertical="top" wrapText="1"/>
      <protection hidden="1"/>
    </xf>
    <xf numFmtId="0" fontId="51" fillId="0" borderId="31" xfId="91" applyNumberFormat="1" applyFont="1" applyFill="1" applyBorder="1" applyAlignment="1" applyProtection="1">
      <alignment horizontal="center" vertical="top"/>
      <protection hidden="1"/>
    </xf>
    <xf numFmtId="0" fontId="51" fillId="0" borderId="32" xfId="91" applyNumberFormat="1" applyFont="1" applyFill="1" applyBorder="1" applyAlignment="1" applyProtection="1">
      <alignment horizontal="center" vertical="top"/>
      <protection hidden="1"/>
    </xf>
    <xf numFmtId="0" fontId="47" fillId="0" borderId="33" xfId="91" applyFont="1" applyFill="1" applyBorder="1" applyProtection="1">
      <protection hidden="1"/>
    </xf>
    <xf numFmtId="0" fontId="47" fillId="0" borderId="34" xfId="91" applyNumberFormat="1" applyFont="1" applyFill="1" applyBorder="1" applyAlignment="1" applyProtection="1">
      <alignment horizontal="centerContinuous"/>
      <protection hidden="1"/>
    </xf>
    <xf numFmtId="0" fontId="47" fillId="0" borderId="33" xfId="91" applyNumberFormat="1" applyFont="1" applyFill="1" applyBorder="1" applyAlignment="1" applyProtection="1">
      <alignment horizontal="centerContinuous"/>
      <protection hidden="1"/>
    </xf>
    <xf numFmtId="0" fontId="47" fillId="0" borderId="32" xfId="91" applyNumberFormat="1" applyFont="1" applyFill="1" applyBorder="1" applyAlignment="1" applyProtection="1">
      <protection hidden="1"/>
    </xf>
    <xf numFmtId="0" fontId="47" fillId="0" borderId="27" xfId="91" applyFont="1" applyFill="1" applyBorder="1" applyProtection="1">
      <protection hidden="1"/>
    </xf>
    <xf numFmtId="0" fontId="49" fillId="0" borderId="28" xfId="91" applyNumberFormat="1" applyFont="1" applyFill="1" applyBorder="1" applyAlignment="1" applyProtection="1">
      <protection hidden="1"/>
    </xf>
    <xf numFmtId="0" fontId="49" fillId="0" borderId="22" xfId="91" applyNumberFormat="1" applyFont="1" applyFill="1" applyBorder="1" applyAlignment="1" applyProtection="1">
      <alignment horizontal="center" vertical="center" wrapText="1"/>
      <protection hidden="1"/>
    </xf>
    <xf numFmtId="0" fontId="49" fillId="0" borderId="21" xfId="91" applyNumberFormat="1" applyFont="1" applyFill="1" applyBorder="1" applyAlignment="1" applyProtection="1">
      <alignment horizontal="center" vertical="center" wrapText="1"/>
      <protection hidden="1"/>
    </xf>
    <xf numFmtId="0" fontId="49" fillId="0" borderId="35" xfId="91" applyNumberFormat="1" applyFont="1" applyFill="1" applyBorder="1" applyAlignment="1" applyProtection="1">
      <alignment horizontal="center" vertical="center" wrapText="1"/>
      <protection hidden="1"/>
    </xf>
    <xf numFmtId="0" fontId="49" fillId="0" borderId="18" xfId="91" applyNumberFormat="1" applyFont="1" applyFill="1" applyBorder="1" applyAlignment="1" applyProtection="1">
      <alignment horizontal="center" vertical="center" wrapText="1"/>
      <protection hidden="1"/>
    </xf>
    <xf numFmtId="0" fontId="49" fillId="0" borderId="15" xfId="91" applyNumberFormat="1" applyFont="1" applyFill="1" applyBorder="1" applyAlignment="1" applyProtection="1">
      <alignment horizontal="center" vertical="center" wrapText="1"/>
      <protection hidden="1"/>
    </xf>
    <xf numFmtId="0" fontId="49" fillId="0" borderId="17" xfId="91" applyNumberFormat="1" applyFont="1" applyFill="1" applyBorder="1" applyAlignment="1" applyProtection="1">
      <alignment horizontal="center" vertical="center" wrapText="1"/>
      <protection hidden="1"/>
    </xf>
    <xf numFmtId="0" fontId="49" fillId="0" borderId="1" xfId="91" applyNumberFormat="1" applyFont="1" applyFill="1" applyBorder="1" applyAlignment="1" applyProtection="1">
      <alignment horizontal="center" vertical="center" wrapText="1"/>
      <protection hidden="1"/>
    </xf>
    <xf numFmtId="0" fontId="49" fillId="0" borderId="16" xfId="91" applyNumberFormat="1" applyFont="1" applyFill="1" applyBorder="1" applyAlignment="1" applyProtection="1">
      <alignment horizontal="center" vertical="center" wrapText="1"/>
      <protection hidden="1"/>
    </xf>
    <xf numFmtId="0" fontId="49" fillId="0" borderId="14" xfId="91" applyNumberFormat="1" applyFont="1" applyFill="1" applyBorder="1" applyAlignment="1" applyProtection="1">
      <alignment horizontal="center" vertical="center" wrapText="1"/>
      <protection hidden="1"/>
    </xf>
    <xf numFmtId="0" fontId="49" fillId="0" borderId="28" xfId="91" applyNumberFormat="1" applyFont="1" applyFill="1" applyBorder="1" applyAlignment="1" applyProtection="1">
      <alignment horizontal="center" vertical="center" wrapText="1"/>
      <protection hidden="1"/>
    </xf>
    <xf numFmtId="0" fontId="49" fillId="0" borderId="24" xfId="91" applyNumberFormat="1" applyFont="1" applyFill="1" applyBorder="1" applyAlignment="1" applyProtection="1">
      <alignment horizontal="center"/>
      <protection hidden="1"/>
    </xf>
    <xf numFmtId="0" fontId="49" fillId="0" borderId="36" xfId="91" applyNumberFormat="1" applyFont="1" applyFill="1" applyBorder="1" applyAlignment="1" applyProtection="1">
      <alignment horizontal="center"/>
      <protection hidden="1"/>
    </xf>
    <xf numFmtId="0" fontId="49" fillId="0" borderId="37" xfId="91" applyNumberFormat="1" applyFont="1" applyFill="1" applyBorder="1" applyAlignment="1" applyProtection="1">
      <alignment horizontal="center"/>
      <protection hidden="1"/>
    </xf>
    <xf numFmtId="0" fontId="49" fillId="0" borderId="14" xfId="91" applyNumberFormat="1" applyFont="1" applyFill="1" applyBorder="1" applyAlignment="1" applyProtection="1">
      <alignment horizontal="center"/>
      <protection hidden="1"/>
    </xf>
    <xf numFmtId="0" fontId="49" fillId="0" borderId="13" xfId="91" applyNumberFormat="1" applyFont="1" applyFill="1" applyBorder="1" applyAlignment="1" applyProtection="1">
      <alignment horizontal="center"/>
      <protection hidden="1"/>
    </xf>
    <xf numFmtId="0" fontId="49" fillId="0" borderId="1" xfId="91" applyNumberFormat="1" applyFont="1" applyFill="1" applyBorder="1" applyAlignment="1" applyProtection="1">
      <alignment horizontal="center"/>
      <protection hidden="1"/>
    </xf>
    <xf numFmtId="0" fontId="49" fillId="0" borderId="25" xfId="91" applyNumberFormat="1" applyFont="1" applyFill="1" applyBorder="1" applyAlignment="1" applyProtection="1">
      <alignment horizontal="center"/>
      <protection hidden="1"/>
    </xf>
    <xf numFmtId="0" fontId="49" fillId="0" borderId="38" xfId="91" applyNumberFormat="1" applyFont="1" applyFill="1" applyBorder="1" applyAlignment="1" applyProtection="1">
      <alignment horizontal="center"/>
      <protection hidden="1"/>
    </xf>
    <xf numFmtId="0" fontId="51" fillId="0" borderId="28" xfId="91" applyNumberFormat="1" applyFont="1" applyFill="1" applyBorder="1" applyAlignment="1" applyProtection="1">
      <protection hidden="1"/>
    </xf>
    <xf numFmtId="171" fontId="51" fillId="0" borderId="39" xfId="91" applyNumberFormat="1" applyFont="1" applyFill="1" applyBorder="1" applyAlignment="1" applyProtection="1">
      <protection hidden="1"/>
    </xf>
    <xf numFmtId="172" fontId="51" fillId="0" borderId="13" xfId="91" applyNumberFormat="1" applyFont="1" applyFill="1" applyBorder="1" applyAlignment="1" applyProtection="1">
      <protection hidden="1"/>
    </xf>
    <xf numFmtId="172" fontId="51" fillId="0" borderId="40" xfId="91" applyNumberFormat="1" applyFont="1" applyFill="1" applyBorder="1" applyAlignment="1" applyProtection="1">
      <protection hidden="1"/>
    </xf>
    <xf numFmtId="173" fontId="51" fillId="0" borderId="41" xfId="91" applyNumberFormat="1" applyFont="1" applyFill="1" applyBorder="1" applyAlignment="1" applyProtection="1">
      <protection hidden="1"/>
    </xf>
    <xf numFmtId="173" fontId="51" fillId="0" borderId="39" xfId="91" applyNumberFormat="1" applyFont="1" applyFill="1" applyBorder="1" applyAlignment="1" applyProtection="1">
      <protection hidden="1"/>
    </xf>
    <xf numFmtId="173" fontId="50" fillId="0" borderId="42" xfId="91" applyNumberFormat="1" applyFont="1" applyFill="1" applyBorder="1" applyAlignment="1" applyProtection="1">
      <protection hidden="1"/>
    </xf>
    <xf numFmtId="178" fontId="51" fillId="0" borderId="40" xfId="91" applyNumberFormat="1" applyFont="1" applyFill="1" applyBorder="1" applyAlignment="1" applyProtection="1">
      <protection hidden="1"/>
    </xf>
    <xf numFmtId="178" fontId="51" fillId="0" borderId="13" xfId="91" applyNumberFormat="1" applyFont="1" applyFill="1" applyBorder="1" applyAlignment="1" applyProtection="1">
      <protection hidden="1"/>
    </xf>
    <xf numFmtId="179" fontId="51" fillId="0" borderId="13" xfId="91" applyNumberFormat="1" applyFont="1" applyFill="1" applyBorder="1" applyAlignment="1" applyProtection="1">
      <protection hidden="1"/>
    </xf>
    <xf numFmtId="178" fontId="51" fillId="0" borderId="16" xfId="91" applyNumberFormat="1" applyFont="1" applyFill="1" applyBorder="1" applyAlignment="1" applyProtection="1">
      <protection hidden="1"/>
    </xf>
    <xf numFmtId="178" fontId="51" fillId="0" borderId="45" xfId="91" applyNumberFormat="1" applyFont="1" applyFill="1" applyBorder="1" applyAlignment="1" applyProtection="1">
      <protection hidden="1"/>
    </xf>
    <xf numFmtId="0" fontId="51" fillId="0" borderId="36" xfId="91" applyNumberFormat="1" applyFont="1" applyFill="1" applyBorder="1" applyAlignment="1" applyProtection="1">
      <protection hidden="1"/>
    </xf>
    <xf numFmtId="178" fontId="49" fillId="0" borderId="26" xfId="91" applyNumberFormat="1" applyFont="1" applyFill="1" applyBorder="1" applyAlignment="1" applyProtection="1">
      <protection hidden="1"/>
    </xf>
    <xf numFmtId="178" fontId="49" fillId="0" borderId="53" xfId="91" applyNumberFormat="1" applyFont="1" applyFill="1" applyBorder="1" applyAlignment="1" applyProtection="1">
      <protection hidden="1"/>
    </xf>
    <xf numFmtId="178" fontId="49" fillId="0" borderId="15" xfId="91" applyNumberFormat="1" applyFont="1" applyFill="1" applyBorder="1" applyAlignment="1" applyProtection="1">
      <protection hidden="1"/>
    </xf>
    <xf numFmtId="178" fontId="49" fillId="0" borderId="18" xfId="91" applyNumberFormat="1" applyFont="1" applyFill="1" applyBorder="1" applyAlignment="1" applyProtection="1">
      <protection hidden="1"/>
    </xf>
    <xf numFmtId="178" fontId="49" fillId="0" borderId="16" xfId="91" applyNumberFormat="1" applyFont="1" applyFill="1" applyBorder="1" applyAlignment="1" applyProtection="1">
      <protection hidden="1"/>
    </xf>
    <xf numFmtId="178" fontId="49" fillId="0" borderId="28" xfId="91" applyNumberFormat="1" applyFont="1" applyFill="1" applyBorder="1" applyAlignment="1" applyProtection="1">
      <protection hidden="1"/>
    </xf>
    <xf numFmtId="178" fontId="49" fillId="0" borderId="51" xfId="91" applyNumberFormat="1" applyFont="1" applyFill="1" applyBorder="1" applyAlignment="1" applyProtection="1">
      <protection hidden="1"/>
    </xf>
    <xf numFmtId="178" fontId="49" fillId="0" borderId="42" xfId="91" applyNumberFormat="1" applyFont="1" applyFill="1" applyBorder="1" applyAlignment="1" applyProtection="1">
      <protection hidden="1"/>
    </xf>
    <xf numFmtId="178" fontId="49" fillId="0" borderId="44" xfId="91" applyNumberFormat="1" applyFont="1" applyFill="1" applyBorder="1" applyAlignment="1" applyProtection="1">
      <protection hidden="1"/>
    </xf>
    <xf numFmtId="178" fontId="49" fillId="0" borderId="50" xfId="91" applyNumberFormat="1" applyFont="1" applyFill="1" applyBorder="1" applyAlignment="1" applyProtection="1">
      <protection hidden="1"/>
    </xf>
    <xf numFmtId="178" fontId="49" fillId="0" borderId="43" xfId="91" applyNumberFormat="1" applyFont="1" applyFill="1" applyBorder="1" applyAlignment="1" applyProtection="1">
      <protection hidden="1"/>
    </xf>
    <xf numFmtId="178" fontId="49" fillId="0" borderId="54" xfId="91" applyNumberFormat="1" applyFont="1" applyFill="1" applyBorder="1" applyAlignment="1" applyProtection="1">
      <protection hidden="1"/>
    </xf>
    <xf numFmtId="178" fontId="49" fillId="0" borderId="23" xfId="91" applyNumberFormat="1" applyFont="1" applyFill="1" applyBorder="1" applyAlignment="1" applyProtection="1">
      <protection hidden="1"/>
    </xf>
    <xf numFmtId="0" fontId="51" fillId="0" borderId="55" xfId="91" applyNumberFormat="1" applyFont="1" applyFill="1" applyBorder="1" applyAlignment="1" applyProtection="1">
      <alignment horizontal="center"/>
      <protection hidden="1"/>
    </xf>
    <xf numFmtId="0" fontId="47" fillId="0" borderId="55" xfId="91" applyBorder="1" applyProtection="1">
      <protection hidden="1"/>
    </xf>
    <xf numFmtId="0" fontId="51" fillId="0" borderId="0" xfId="91" applyNumberFormat="1" applyFont="1" applyFill="1" applyAlignment="1" applyProtection="1">
      <alignment horizontal="center"/>
      <protection hidden="1"/>
    </xf>
    <xf numFmtId="0" fontId="49" fillId="0" borderId="53" xfId="91" applyNumberFormat="1" applyFont="1" applyFill="1" applyBorder="1" applyAlignment="1" applyProtection="1">
      <alignment horizontal="center" vertical="center" wrapText="1"/>
      <protection hidden="1"/>
    </xf>
    <xf numFmtId="0" fontId="49" fillId="0" borderId="42" xfId="91" applyNumberFormat="1" applyFont="1" applyFill="1" applyBorder="1" applyAlignment="1" applyProtection="1">
      <alignment horizontal="center"/>
      <protection hidden="1"/>
    </xf>
    <xf numFmtId="0" fontId="49" fillId="0" borderId="39" xfId="91" applyNumberFormat="1" applyFont="1" applyFill="1" applyBorder="1" applyAlignment="1" applyProtection="1">
      <alignment horizontal="center"/>
      <protection hidden="1"/>
    </xf>
    <xf numFmtId="178" fontId="49" fillId="0" borderId="49" xfId="91" applyNumberFormat="1" applyFont="1" applyFill="1" applyBorder="1" applyAlignment="1" applyProtection="1">
      <protection hidden="1"/>
    </xf>
    <xf numFmtId="0" fontId="29" fillId="0" borderId="0" xfId="90" applyNumberFormat="1" applyFont="1" applyFill="1" applyAlignment="1" applyProtection="1">
      <alignment horizontal="right"/>
      <protection hidden="1"/>
    </xf>
    <xf numFmtId="0" fontId="51" fillId="0" borderId="29" xfId="91" applyNumberFormat="1" applyFont="1" applyFill="1" applyBorder="1" applyAlignment="1" applyProtection="1">
      <alignment horizontal="center" vertical="center"/>
      <protection hidden="1"/>
    </xf>
    <xf numFmtId="0" fontId="51" fillId="0" borderId="32" xfId="91" applyNumberFormat="1" applyFont="1" applyFill="1" applyBorder="1" applyAlignment="1" applyProtection="1">
      <alignment horizontal="center" vertical="center"/>
      <protection hidden="1"/>
    </xf>
    <xf numFmtId="0" fontId="51" fillId="0" borderId="33" xfId="91" applyNumberFormat="1" applyFont="1" applyFill="1" applyBorder="1" applyAlignment="1" applyProtection="1">
      <alignment horizontal="center" vertical="top"/>
      <protection hidden="1"/>
    </xf>
    <xf numFmtId="0" fontId="51" fillId="0" borderId="55" xfId="91" applyNumberFormat="1" applyFont="1" applyFill="1" applyBorder="1" applyAlignment="1" applyProtection="1">
      <alignment horizontal="center" vertical="center"/>
      <protection hidden="1"/>
    </xf>
    <xf numFmtId="0" fontId="49" fillId="0" borderId="26" xfId="91" applyNumberFormat="1" applyFont="1" applyFill="1" applyBorder="1" applyAlignment="1" applyProtection="1">
      <alignment horizontal="center" vertical="center" wrapText="1"/>
      <protection hidden="1"/>
    </xf>
    <xf numFmtId="0" fontId="29" fillId="0" borderId="0" xfId="90" applyFont="1" applyAlignment="1" applyProtection="1">
      <alignment horizontal="right"/>
      <protection hidden="1"/>
    </xf>
    <xf numFmtId="0" fontId="51" fillId="0" borderId="30" xfId="91" applyNumberFormat="1" applyFont="1" applyFill="1" applyBorder="1" applyAlignment="1" applyProtection="1">
      <alignment horizontal="centerContinuous" vertical="top" wrapText="1"/>
      <protection hidden="1"/>
    </xf>
    <xf numFmtId="0" fontId="49" fillId="0" borderId="37" xfId="91" applyNumberFormat="1" applyFont="1" applyFill="1" applyBorder="1" applyAlignment="1" applyProtection="1">
      <alignment horizontal="center" vertical="center" wrapText="1"/>
      <protection hidden="1"/>
    </xf>
    <xf numFmtId="0" fontId="49" fillId="0" borderId="40" xfId="91" applyNumberFormat="1" applyFont="1" applyFill="1" applyBorder="1" applyAlignment="1" applyProtection="1">
      <alignment horizontal="center"/>
      <protection hidden="1"/>
    </xf>
    <xf numFmtId="178" fontId="49" fillId="0" borderId="52" xfId="91" applyNumberFormat="1" applyFont="1" applyFill="1" applyBorder="1" applyAlignment="1" applyProtection="1">
      <protection hidden="1"/>
    </xf>
    <xf numFmtId="178" fontId="49" fillId="0" borderId="58" xfId="91" applyNumberFormat="1" applyFont="1" applyFill="1" applyBorder="1" applyAlignment="1" applyProtection="1">
      <protection hidden="1"/>
    </xf>
    <xf numFmtId="0" fontId="3" fillId="0" borderId="0" xfId="81" applyAlignment="1">
      <alignment horizontal="right"/>
    </xf>
    <xf numFmtId="181" fontId="30" fillId="0" borderId="0" xfId="80" applyNumberFormat="1" applyFont="1" applyFill="1"/>
    <xf numFmtId="182" fontId="47" fillId="0" borderId="0" xfId="91" applyNumberFormat="1"/>
    <xf numFmtId="185" fontId="47" fillId="0" borderId="0" xfId="91" applyNumberFormat="1"/>
    <xf numFmtId="0" fontId="29" fillId="0" borderId="0" xfId="92" applyNumberFormat="1" applyFont="1" applyFill="1" applyAlignment="1" applyProtection="1">
      <alignment horizontal="right" vertical="top" wrapText="1"/>
      <protection hidden="1"/>
    </xf>
    <xf numFmtId="171" fontId="51" fillId="0" borderId="46" xfId="91" applyNumberFormat="1" applyFont="1" applyFill="1" applyBorder="1" applyAlignment="1" applyProtection="1">
      <alignment wrapText="1"/>
      <protection hidden="1"/>
    </xf>
    <xf numFmtId="171" fontId="51" fillId="0" borderId="47" xfId="91" applyNumberFormat="1" applyFont="1" applyFill="1" applyBorder="1" applyAlignment="1" applyProtection="1">
      <alignment wrapText="1"/>
      <protection hidden="1"/>
    </xf>
    <xf numFmtId="178" fontId="51" fillId="0" borderId="48" xfId="91" applyNumberFormat="1" applyFont="1" applyFill="1" applyBorder="1" applyAlignment="1" applyProtection="1">
      <protection hidden="1"/>
    </xf>
    <xf numFmtId="173" fontId="51" fillId="0" borderId="46" xfId="91" applyNumberFormat="1" applyFont="1" applyFill="1" applyBorder="1" applyAlignment="1" applyProtection="1">
      <alignment wrapText="1"/>
      <protection hidden="1"/>
    </xf>
    <xf numFmtId="0" fontId="57" fillId="0" borderId="0" xfId="92" applyNumberFormat="1" applyFont="1" applyFill="1" applyAlignment="1" applyProtection="1">
      <protection hidden="1"/>
    </xf>
    <xf numFmtId="0" fontId="58" fillId="0" borderId="0" xfId="92" applyNumberFormat="1" applyFont="1" applyFill="1" applyAlignment="1" applyProtection="1">
      <alignment horizontal="right"/>
      <protection hidden="1"/>
    </xf>
    <xf numFmtId="0" fontId="57" fillId="0" borderId="0" xfId="92" applyNumberFormat="1" applyFont="1" applyFill="1" applyAlignment="1" applyProtection="1">
      <alignment horizontal="centerContinuous" vertical="center"/>
      <protection hidden="1"/>
    </xf>
    <xf numFmtId="0" fontId="58" fillId="0" borderId="0" xfId="92" applyNumberFormat="1" applyFont="1" applyFill="1" applyAlignment="1" applyProtection="1">
      <alignment horizontal="centerContinuous"/>
      <protection hidden="1"/>
    </xf>
    <xf numFmtId="0" fontId="58" fillId="0" borderId="0" xfId="92" applyNumberFormat="1" applyFont="1" applyFill="1" applyAlignment="1" applyProtection="1">
      <alignment horizontal="right" vertical="top" wrapText="1"/>
      <protection hidden="1"/>
    </xf>
    <xf numFmtId="0" fontId="58" fillId="0" borderId="0" xfId="92" applyNumberFormat="1" applyFont="1" applyFill="1" applyAlignment="1" applyProtection="1">
      <alignment vertical="top" wrapText="1"/>
      <protection hidden="1"/>
    </xf>
    <xf numFmtId="0" fontId="56" fillId="0" borderId="0" xfId="91" applyNumberFormat="1" applyFont="1" applyFill="1" applyAlignment="1" applyProtection="1">
      <alignment vertical="top" wrapText="1"/>
      <protection hidden="1"/>
    </xf>
    <xf numFmtId="0" fontId="56" fillId="0" borderId="0" xfId="91" applyNumberFormat="1" applyFont="1" applyFill="1" applyAlignment="1" applyProtection="1">
      <alignment vertical="top"/>
      <protection hidden="1"/>
    </xf>
    <xf numFmtId="0" fontId="59" fillId="0" borderId="0" xfId="91" applyNumberFormat="1" applyFont="1" applyFill="1" applyAlignment="1" applyProtection="1">
      <alignment vertical="top"/>
      <protection hidden="1"/>
    </xf>
    <xf numFmtId="0" fontId="56" fillId="0" borderId="1" xfId="91" applyNumberFormat="1" applyFont="1" applyFill="1" applyBorder="1" applyAlignment="1" applyProtection="1">
      <alignment vertical="top" wrapText="1"/>
      <protection hidden="1"/>
    </xf>
    <xf numFmtId="0" fontId="56" fillId="0" borderId="1" xfId="91" applyNumberFormat="1" applyFont="1" applyFill="1" applyBorder="1" applyAlignment="1" applyProtection="1">
      <alignment horizontal="center" vertical="top"/>
      <protection hidden="1"/>
    </xf>
    <xf numFmtId="0" fontId="56" fillId="0" borderId="1" xfId="91" applyNumberFormat="1" applyFont="1" applyFill="1" applyBorder="1" applyAlignment="1" applyProtection="1">
      <alignment horizontal="center" vertical="center"/>
      <protection hidden="1"/>
    </xf>
    <xf numFmtId="0" fontId="59" fillId="0" borderId="0" xfId="91" applyNumberFormat="1" applyFont="1" applyFill="1" applyBorder="1" applyAlignment="1" applyProtection="1">
      <protection hidden="1"/>
    </xf>
    <xf numFmtId="0" fontId="59" fillId="0" borderId="1" xfId="91" applyNumberFormat="1" applyFont="1" applyFill="1" applyBorder="1" applyAlignment="1" applyProtection="1">
      <alignment horizontal="center" vertical="center" wrapText="1"/>
      <protection hidden="1"/>
    </xf>
    <xf numFmtId="0" fontId="59" fillId="0" borderId="1" xfId="91" applyNumberFormat="1" applyFont="1" applyFill="1" applyBorder="1" applyAlignment="1" applyProtection="1">
      <alignment horizontal="center"/>
      <protection hidden="1"/>
    </xf>
    <xf numFmtId="0" fontId="56" fillId="0" borderId="0" xfId="91" applyNumberFormat="1" applyFont="1" applyFill="1" applyBorder="1" applyAlignment="1" applyProtection="1">
      <protection hidden="1"/>
    </xf>
    <xf numFmtId="172" fontId="56" fillId="0" borderId="1" xfId="91" applyNumberFormat="1" applyFont="1" applyFill="1" applyBorder="1" applyAlignment="1" applyProtection="1">
      <protection hidden="1"/>
    </xf>
    <xf numFmtId="173" fontId="56" fillId="0" borderId="1" xfId="91" applyNumberFormat="1" applyFont="1" applyFill="1" applyBorder="1" applyAlignment="1" applyProtection="1">
      <protection hidden="1"/>
    </xf>
    <xf numFmtId="173" fontId="59" fillId="0" borderId="1" xfId="91" applyNumberFormat="1" applyFont="1" applyFill="1" applyBorder="1" applyAlignment="1" applyProtection="1">
      <protection hidden="1"/>
    </xf>
    <xf numFmtId="0" fontId="56" fillId="0" borderId="28" xfId="91" applyNumberFormat="1" applyFont="1" applyFill="1" applyBorder="1" applyAlignment="1" applyProtection="1">
      <protection hidden="1"/>
    </xf>
    <xf numFmtId="0" fontId="56" fillId="0" borderId="0" xfId="91" applyNumberFormat="1" applyFont="1" applyFill="1" applyAlignment="1" applyProtection="1">
      <protection hidden="1"/>
    </xf>
    <xf numFmtId="171" fontId="51" fillId="0" borderId="46" xfId="91" applyNumberFormat="1" applyFont="1" applyFill="1" applyBorder="1" applyAlignment="1" applyProtection="1">
      <alignment wrapText="1"/>
      <protection hidden="1"/>
    </xf>
    <xf numFmtId="178" fontId="51" fillId="0" borderId="48" xfId="91" applyNumberFormat="1" applyFont="1" applyFill="1" applyBorder="1" applyAlignment="1" applyProtection="1">
      <protection hidden="1"/>
    </xf>
    <xf numFmtId="173" fontId="51" fillId="0" borderId="46" xfId="91" applyNumberFormat="1" applyFont="1" applyFill="1" applyBorder="1" applyAlignment="1" applyProtection="1">
      <alignment wrapText="1"/>
      <protection hidden="1"/>
    </xf>
    <xf numFmtId="173" fontId="56" fillId="0" borderId="47" xfId="91" applyNumberFormat="1" applyFont="1" applyFill="1" applyBorder="1" applyAlignment="1" applyProtection="1">
      <alignment wrapText="1"/>
      <protection hidden="1"/>
    </xf>
    <xf numFmtId="0" fontId="56" fillId="0" borderId="47" xfId="91" applyNumberFormat="1" applyFont="1" applyFill="1" applyBorder="1" applyAlignment="1" applyProtection="1">
      <alignment wrapText="1"/>
      <protection hidden="1"/>
    </xf>
    <xf numFmtId="171" fontId="56" fillId="0" borderId="47" xfId="91" applyNumberFormat="1" applyFont="1" applyFill="1" applyBorder="1" applyAlignment="1" applyProtection="1">
      <alignment wrapText="1"/>
      <protection hidden="1"/>
    </xf>
    <xf numFmtId="185" fontId="56" fillId="0" borderId="0" xfId="91" applyNumberFormat="1" applyFont="1"/>
    <xf numFmtId="171" fontId="51" fillId="0" borderId="46" xfId="91" applyNumberFormat="1" applyFont="1" applyFill="1" applyBorder="1" applyAlignment="1" applyProtection="1">
      <alignment wrapText="1"/>
      <protection hidden="1"/>
    </xf>
    <xf numFmtId="171" fontId="51" fillId="0" borderId="47" xfId="91" applyNumberFormat="1" applyFont="1" applyFill="1" applyBorder="1" applyAlignment="1" applyProtection="1">
      <alignment wrapText="1"/>
      <protection hidden="1"/>
    </xf>
    <xf numFmtId="178" fontId="51" fillId="0" borderId="48" xfId="91" applyNumberFormat="1" applyFont="1" applyFill="1" applyBorder="1" applyAlignment="1" applyProtection="1">
      <protection hidden="1"/>
    </xf>
    <xf numFmtId="173" fontId="51" fillId="0" borderId="46" xfId="91" applyNumberFormat="1" applyFont="1" applyFill="1" applyBorder="1" applyAlignment="1" applyProtection="1">
      <alignment wrapText="1"/>
      <protection hidden="1"/>
    </xf>
    <xf numFmtId="178" fontId="51" fillId="0" borderId="48" xfId="91" applyNumberFormat="1" applyFont="1" applyFill="1" applyBorder="1" applyAlignment="1" applyProtection="1">
      <protection hidden="1"/>
    </xf>
    <xf numFmtId="178" fontId="53" fillId="0" borderId="48" xfId="91" applyNumberFormat="1" applyFont="1" applyFill="1" applyBorder="1" applyAlignment="1" applyProtection="1">
      <protection hidden="1"/>
    </xf>
    <xf numFmtId="174" fontId="51" fillId="0" borderId="25" xfId="91" applyNumberFormat="1" applyFont="1" applyFill="1" applyBorder="1" applyAlignment="1" applyProtection="1">
      <alignment horizontal="center"/>
      <protection hidden="1"/>
    </xf>
    <xf numFmtId="188" fontId="31" fillId="0" borderId="0" xfId="80" applyNumberFormat="1" applyFont="1" applyFill="1"/>
    <xf numFmtId="167" fontId="31" fillId="0" borderId="0" xfId="80" applyNumberFormat="1" applyFont="1" applyFill="1" applyAlignment="1">
      <alignment horizontal="left" vertical="center"/>
    </xf>
    <xf numFmtId="170" fontId="31" fillId="0" borderId="0" xfId="80" applyNumberFormat="1" applyFont="1" applyFill="1"/>
    <xf numFmtId="181" fontId="31" fillId="0" borderId="0" xfId="80" applyNumberFormat="1" applyFont="1" applyFill="1" applyAlignment="1">
      <alignment horizontal="left" vertical="center"/>
    </xf>
    <xf numFmtId="0" fontId="31" fillId="0" borderId="0" xfId="81" applyFont="1" applyFill="1"/>
    <xf numFmtId="0" fontId="31" fillId="0" borderId="0" xfId="80" applyFont="1" applyFill="1" applyBorder="1" applyAlignment="1">
      <alignment horizontal="center" vertical="top" wrapText="1"/>
    </xf>
    <xf numFmtId="1" fontId="31" fillId="0" borderId="0" xfId="80" applyNumberFormat="1" applyFont="1" applyFill="1" applyBorder="1" applyAlignment="1">
      <alignment horizontal="center" vertical="top" wrapText="1"/>
    </xf>
    <xf numFmtId="0" fontId="32" fillId="0" borderId="0" xfId="80" applyFont="1" applyFill="1" applyBorder="1" applyAlignment="1">
      <alignment horizontal="center" vertical="top" wrapText="1"/>
    </xf>
    <xf numFmtId="0" fontId="31" fillId="0" borderId="0" xfId="80" applyFont="1" applyFill="1" applyBorder="1" applyAlignment="1" applyProtection="1">
      <alignment horizontal="center" vertical="top" wrapText="1"/>
      <protection locked="0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8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31" fillId="0" borderId="1" xfId="80" applyFont="1" applyFill="1" applyBorder="1" applyAlignment="1">
      <alignment horizontal="center" vertical="center" wrapText="1"/>
    </xf>
    <xf numFmtId="189" fontId="56" fillId="0" borderId="44" xfId="91" applyNumberFormat="1" applyFont="1" applyFill="1" applyBorder="1" applyAlignment="1" applyProtection="1">
      <alignment horizontal="center"/>
      <protection hidden="1"/>
    </xf>
    <xf numFmtId="0" fontId="29" fillId="0" borderId="0" xfId="81" applyFont="1"/>
    <xf numFmtId="0" fontId="29" fillId="0" borderId="0" xfId="84" applyFont="1" applyFill="1" applyAlignment="1"/>
    <xf numFmtId="0" fontId="29" fillId="0" borderId="0" xfId="84" applyFont="1" applyFill="1" applyAlignment="1">
      <alignment horizontal="right"/>
    </xf>
    <xf numFmtId="0" fontId="33" fillId="0" borderId="0" xfId="81" applyFont="1" applyAlignment="1">
      <alignment vertical="center" wrapText="1"/>
    </xf>
    <xf numFmtId="0" fontId="29" fillId="0" borderId="0" xfId="81" applyFont="1" applyAlignment="1">
      <alignment horizontal="right"/>
    </xf>
    <xf numFmtId="0" fontId="29" fillId="0" borderId="0" xfId="81" applyFont="1" applyAlignment="1">
      <alignment horizontal="right" vertical="center"/>
    </xf>
    <xf numFmtId="0" fontId="33" fillId="0" borderId="13" xfId="81" applyFont="1" applyBorder="1" applyAlignment="1">
      <alignment horizontal="center" vertical="center" wrapText="1"/>
    </xf>
    <xf numFmtId="0" fontId="33" fillId="0" borderId="1" xfId="8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wrapText="1"/>
    </xf>
    <xf numFmtId="0" fontId="29" fillId="0" borderId="1" xfId="81" applyFont="1" applyBorder="1" applyAlignment="1">
      <alignment horizontal="center" vertical="center"/>
    </xf>
    <xf numFmtId="0" fontId="60" fillId="0" borderId="1" xfId="81" applyFont="1" applyBorder="1" applyAlignment="1">
      <alignment horizontal="left" vertical="center" wrapText="1"/>
    </xf>
    <xf numFmtId="4" fontId="29" fillId="0" borderId="1" xfId="81" applyNumberFormat="1" applyFont="1" applyBorder="1" applyAlignment="1">
      <alignment horizontal="center" vertical="center"/>
    </xf>
    <xf numFmtId="166" fontId="29" fillId="0" borderId="1" xfId="81" applyNumberFormat="1" applyFont="1" applyBorder="1" applyAlignment="1">
      <alignment horizontal="center" vertical="center"/>
    </xf>
    <xf numFmtId="49" fontId="29" fillId="0" borderId="1" xfId="81" applyNumberFormat="1" applyFont="1" applyBorder="1" applyAlignment="1">
      <alignment horizontal="center" vertical="center"/>
    </xf>
    <xf numFmtId="0" fontId="29" fillId="0" borderId="1" xfId="81" applyFont="1" applyBorder="1" applyAlignment="1">
      <alignment horizontal="justify" vertical="center"/>
    </xf>
    <xf numFmtId="0" fontId="29" fillId="0" borderId="0" xfId="81" applyFont="1" applyBorder="1"/>
    <xf numFmtId="0" fontId="60" fillId="0" borderId="1" xfId="81" applyFont="1" applyBorder="1" applyAlignment="1">
      <alignment horizontal="justify" vertical="center" wrapText="1"/>
    </xf>
    <xf numFmtId="4" fontId="29" fillId="0" borderId="1" xfId="81" applyNumberFormat="1" applyFont="1" applyFill="1" applyBorder="1" applyAlignment="1">
      <alignment horizontal="center" vertical="center"/>
    </xf>
    <xf numFmtId="166" fontId="29" fillId="0" borderId="1" xfId="81" applyNumberFormat="1" applyFont="1" applyFill="1" applyBorder="1" applyAlignment="1">
      <alignment horizontal="center" vertical="center"/>
    </xf>
    <xf numFmtId="0" fontId="33" fillId="0" borderId="1" xfId="81" applyFont="1" applyBorder="1" applyAlignment="1">
      <alignment vertical="center"/>
    </xf>
    <xf numFmtId="0" fontId="61" fillId="0" borderId="1" xfId="80" applyFont="1" applyFill="1" applyBorder="1" applyAlignment="1">
      <alignment horizontal="justify" vertical="top" wrapText="1"/>
    </xf>
    <xf numFmtId="4" fontId="33" fillId="0" borderId="1" xfId="81" applyNumberFormat="1" applyFont="1" applyBorder="1" applyAlignment="1">
      <alignment horizontal="center" vertical="center"/>
    </xf>
    <xf numFmtId="166" fontId="33" fillId="0" borderId="1" xfId="81" applyNumberFormat="1" applyFont="1" applyBorder="1" applyAlignment="1">
      <alignment horizontal="center" vertical="center"/>
    </xf>
    <xf numFmtId="0" fontId="33" fillId="0" borderId="0" xfId="81" applyFont="1"/>
    <xf numFmtId="190" fontId="29" fillId="0" borderId="0" xfId="81" applyNumberFormat="1" applyFont="1"/>
    <xf numFmtId="191" fontId="29" fillId="0" borderId="0" xfId="81" applyNumberFormat="1" applyFont="1"/>
    <xf numFmtId="0" fontId="29" fillId="0" borderId="1" xfId="81" applyFont="1" applyBorder="1" applyAlignment="1">
      <alignment vertical="center"/>
    </xf>
    <xf numFmtId="192" fontId="29" fillId="0" borderId="0" xfId="81" applyNumberFormat="1" applyFont="1"/>
    <xf numFmtId="180" fontId="29" fillId="0" borderId="1" xfId="81" applyNumberFormat="1" applyFont="1" applyBorder="1" applyAlignment="1">
      <alignment horizontal="center" vertical="center"/>
    </xf>
    <xf numFmtId="4" fontId="29" fillId="0" borderId="0" xfId="81" applyNumberFormat="1" applyFont="1"/>
    <xf numFmtId="193" fontId="29" fillId="0" borderId="0" xfId="81" applyNumberFormat="1" applyFont="1"/>
    <xf numFmtId="180" fontId="29" fillId="0" borderId="0" xfId="81" applyNumberFormat="1" applyFont="1" applyBorder="1"/>
    <xf numFmtId="2" fontId="29" fillId="0" borderId="0" xfId="81" applyNumberFormat="1" applyFont="1" applyAlignment="1">
      <alignment horizontal="center"/>
    </xf>
    <xf numFmtId="194" fontId="39" fillId="0" borderId="1" xfId="81" applyNumberFormat="1" applyFont="1" applyBorder="1" applyAlignment="1">
      <alignment horizontal="center"/>
    </xf>
    <xf numFmtId="194" fontId="31" fillId="0" borderId="1" xfId="0" applyNumberFormat="1" applyFont="1" applyBorder="1" applyAlignment="1">
      <alignment horizontal="center" vertical="center"/>
    </xf>
    <xf numFmtId="194" fontId="42" fillId="0" borderId="1" xfId="81" applyNumberFormat="1" applyFont="1" applyBorder="1" applyAlignment="1">
      <alignment horizontal="center" vertical="center"/>
    </xf>
    <xf numFmtId="194" fontId="30" fillId="0" borderId="0" xfId="80" applyNumberFormat="1" applyFont="1" applyFill="1" applyAlignment="1">
      <alignment horizontal="center" vertical="center"/>
    </xf>
    <xf numFmtId="194" fontId="31" fillId="0" borderId="0" xfId="80" applyNumberFormat="1" applyFont="1" applyFill="1" applyAlignment="1">
      <alignment horizontal="center" vertical="center"/>
    </xf>
    <xf numFmtId="3" fontId="29" fillId="0" borderId="1" xfId="81" applyNumberFormat="1" applyFont="1" applyBorder="1" applyAlignment="1">
      <alignment horizontal="center" vertical="center"/>
    </xf>
    <xf numFmtId="3" fontId="33" fillId="0" borderId="1" xfId="81" applyNumberFormat="1" applyFont="1" applyBorder="1" applyAlignment="1">
      <alignment horizontal="center" vertical="center"/>
    </xf>
    <xf numFmtId="0" fontId="3" fillId="0" borderId="0" xfId="81" applyFill="1"/>
    <xf numFmtId="0" fontId="62" fillId="0" borderId="1" xfId="80" applyNumberFormat="1" applyFont="1" applyFill="1" applyBorder="1" applyAlignment="1">
      <alignment horizontal="left" vertical="center"/>
    </xf>
    <xf numFmtId="167" fontId="62" fillId="0" borderId="0" xfId="80" applyNumberFormat="1" applyFont="1" applyFill="1" applyAlignment="1">
      <alignment horizontal="left" vertical="center"/>
    </xf>
    <xf numFmtId="0" fontId="62" fillId="0" borderId="0" xfId="80" applyFont="1" applyFill="1" applyAlignment="1">
      <alignment vertical="top" wrapText="1"/>
    </xf>
    <xf numFmtId="0" fontId="62" fillId="0" borderId="0" xfId="80" applyFont="1" applyFill="1"/>
    <xf numFmtId="170" fontId="62" fillId="0" borderId="0" xfId="80" applyNumberFormat="1" applyFont="1" applyFill="1"/>
    <xf numFmtId="0" fontId="33" fillId="0" borderId="0" xfId="80" applyFont="1" applyFill="1" applyBorder="1" applyAlignment="1">
      <alignment horizontal="center" vertical="top" wrapText="1"/>
    </xf>
    <xf numFmtId="167" fontId="62" fillId="0" borderId="0" xfId="80" applyNumberFormat="1" applyFont="1" applyFill="1" applyAlignment="1">
      <alignment horizontal="center" vertical="center"/>
    </xf>
    <xf numFmtId="0" fontId="29" fillId="0" borderId="0" xfId="80" applyFont="1" applyFill="1" applyBorder="1" applyAlignment="1">
      <alignment horizontal="center" vertical="top" wrapText="1"/>
    </xf>
    <xf numFmtId="49" fontId="29" fillId="0" borderId="0" xfId="80" applyNumberFormat="1" applyFont="1" applyFill="1" applyBorder="1" applyAlignment="1">
      <alignment horizontal="center" vertical="top" wrapText="1"/>
    </xf>
    <xf numFmtId="0" fontId="4" fillId="0" borderId="1" xfId="80" applyFont="1" applyFill="1" applyBorder="1" applyAlignment="1">
      <alignment vertical="top" wrapText="1"/>
    </xf>
    <xf numFmtId="195" fontId="4" fillId="0" borderId="15" xfId="0" applyNumberFormat="1" applyFont="1" applyFill="1" applyBorder="1" applyAlignment="1">
      <alignment horizontal="right" vertical="center" wrapText="1"/>
    </xf>
    <xf numFmtId="43" fontId="4" fillId="0" borderId="15" xfId="0" applyNumberFormat="1" applyFont="1" applyFill="1" applyBorder="1" applyAlignment="1">
      <alignment horizontal="right" vertical="center" wrapText="1"/>
    </xf>
    <xf numFmtId="1" fontId="4" fillId="0" borderId="15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80" applyFont="1" applyFill="1" applyAlignment="1">
      <alignment vertical="top" wrapText="1"/>
    </xf>
    <xf numFmtId="1" fontId="29" fillId="0" borderId="0" xfId="80" applyNumberFormat="1" applyFont="1" applyFill="1" applyBorder="1" applyAlignment="1">
      <alignment horizontal="center" vertical="top" wrapText="1"/>
    </xf>
    <xf numFmtId="0" fontId="33" fillId="0" borderId="1" xfId="0" applyFont="1" applyFill="1" applyBorder="1" applyAlignment="1">
      <alignment horizontal="center" vertical="center" wrapText="1"/>
    </xf>
    <xf numFmtId="0" fontId="30" fillId="0" borderId="0" xfId="80" applyFont="1" applyFill="1" applyAlignment="1">
      <alignment vertical="center"/>
    </xf>
    <xf numFmtId="0" fontId="30" fillId="0" borderId="19" xfId="0" applyNumberFormat="1" applyFont="1" applyBorder="1" applyAlignment="1">
      <alignment horizontal="center" vertical="center" wrapText="1"/>
    </xf>
    <xf numFmtId="0" fontId="30" fillId="0" borderId="61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31" fillId="0" borderId="62" xfId="0" applyNumberFormat="1" applyFont="1" applyBorder="1" applyAlignment="1">
      <alignment horizontal="center" vertical="center" wrapText="1"/>
    </xf>
    <xf numFmtId="2" fontId="31" fillId="0" borderId="23" xfId="0" applyNumberFormat="1" applyFont="1" applyBorder="1" applyAlignment="1">
      <alignment horizontal="center" vertical="center" wrapText="1"/>
    </xf>
    <xf numFmtId="0" fontId="30" fillId="0" borderId="23" xfId="0" applyNumberFormat="1" applyFont="1" applyBorder="1" applyAlignment="1">
      <alignment horizontal="center" vertical="center" wrapText="1"/>
    </xf>
    <xf numFmtId="43" fontId="31" fillId="0" borderId="23" xfId="0" applyNumberFormat="1" applyFont="1" applyBorder="1" applyAlignment="1">
      <alignment horizontal="center" vertical="center" wrapText="1"/>
    </xf>
    <xf numFmtId="0" fontId="30" fillId="0" borderId="62" xfId="0" applyNumberFormat="1" applyFont="1" applyBorder="1" applyAlignment="1">
      <alignment horizontal="center" vertical="center" wrapText="1"/>
    </xf>
    <xf numFmtId="43" fontId="30" fillId="0" borderId="23" xfId="0" applyNumberFormat="1" applyFont="1" applyBorder="1" applyAlignment="1">
      <alignment horizontal="center" vertical="center" wrapText="1"/>
    </xf>
    <xf numFmtId="43" fontId="0" fillId="0" borderId="0" xfId="0" applyNumberFormat="1"/>
    <xf numFmtId="190" fontId="0" fillId="0" borderId="0" xfId="0" applyNumberFormat="1"/>
    <xf numFmtId="0" fontId="31" fillId="0" borderId="23" xfId="0" applyNumberFormat="1" applyFont="1" applyBorder="1" applyAlignment="1">
      <alignment horizontal="center" vertical="center" wrapText="1"/>
    </xf>
    <xf numFmtId="190" fontId="31" fillId="0" borderId="23" xfId="0" applyNumberFormat="1" applyFont="1" applyBorder="1" applyAlignment="1">
      <alignment horizontal="center" vertical="center" wrapText="1"/>
    </xf>
    <xf numFmtId="2" fontId="30" fillId="0" borderId="23" xfId="0" applyNumberFormat="1" applyFont="1" applyBorder="1" applyAlignment="1">
      <alignment horizontal="center" vertical="center" wrapText="1"/>
    </xf>
    <xf numFmtId="0" fontId="33" fillId="28" borderId="61" xfId="0" applyNumberFormat="1" applyFont="1" applyFill="1" applyBorder="1" applyAlignment="1">
      <alignment horizontal="center" vertical="center"/>
    </xf>
    <xf numFmtId="0" fontId="33" fillId="28" borderId="61" xfId="0" applyNumberFormat="1" applyFont="1" applyFill="1" applyBorder="1" applyAlignment="1">
      <alignment horizontal="center" vertical="center" wrapText="1"/>
    </xf>
    <xf numFmtId="0" fontId="33" fillId="28" borderId="23" xfId="0" applyNumberFormat="1" applyFont="1" applyFill="1" applyBorder="1" applyAlignment="1">
      <alignment horizontal="center" vertical="center"/>
    </xf>
    <xf numFmtId="2" fontId="33" fillId="28" borderId="23" xfId="0" applyNumberFormat="1" applyFont="1" applyFill="1" applyBorder="1" applyAlignment="1">
      <alignment horizontal="center" vertical="center"/>
    </xf>
    <xf numFmtId="190" fontId="33" fillId="28" borderId="23" xfId="0" applyNumberFormat="1" applyFont="1" applyFill="1" applyBorder="1" applyAlignment="1">
      <alignment horizontal="center" vertical="center"/>
    </xf>
    <xf numFmtId="0" fontId="29" fillId="28" borderId="23" xfId="0" applyNumberFormat="1" applyFont="1" applyFill="1" applyBorder="1" applyAlignment="1">
      <alignment horizontal="center" vertical="center"/>
    </xf>
    <xf numFmtId="2" fontId="29" fillId="28" borderId="23" xfId="0" applyNumberFormat="1" applyFont="1" applyFill="1" applyBorder="1" applyAlignment="1">
      <alignment horizontal="center" vertical="center"/>
    </xf>
    <xf numFmtId="0" fontId="29" fillId="28" borderId="23" xfId="0" applyNumberFormat="1" applyFont="1" applyFill="1" applyBorder="1" applyAlignment="1">
      <alignment horizontal="center" vertical="center" wrapText="1"/>
    </xf>
    <xf numFmtId="2" fontId="29" fillId="28" borderId="23" xfId="0" applyNumberFormat="1" applyFont="1" applyFill="1" applyBorder="1" applyAlignment="1">
      <alignment horizontal="center" vertical="center" wrapText="1"/>
    </xf>
    <xf numFmtId="0" fontId="29" fillId="28" borderId="28" xfId="0" applyNumberFormat="1" applyFont="1" applyFill="1" applyBorder="1" applyAlignment="1">
      <alignment horizontal="center" vertical="center" wrapText="1"/>
    </xf>
    <xf numFmtId="2" fontId="29" fillId="28" borderId="28" xfId="0" applyNumberFormat="1" applyFont="1" applyFill="1" applyBorder="1" applyAlignment="1">
      <alignment horizontal="center" vertical="center" wrapText="1"/>
    </xf>
    <xf numFmtId="0" fontId="63" fillId="28" borderId="23" xfId="0" applyNumberFormat="1" applyFont="1" applyFill="1" applyBorder="1" applyAlignment="1">
      <alignment vertical="center" wrapText="1"/>
    </xf>
    <xf numFmtId="2" fontId="63" fillId="28" borderId="23" xfId="0" applyNumberFormat="1" applyFont="1" applyFill="1" applyBorder="1" applyAlignment="1">
      <alignment vertical="center" wrapText="1"/>
    </xf>
    <xf numFmtId="0" fontId="30" fillId="0" borderId="61" xfId="0" applyNumberFormat="1" applyFont="1" applyBorder="1" applyAlignment="1">
      <alignment horizontal="center" vertical="center"/>
    </xf>
    <xf numFmtId="0" fontId="31" fillId="0" borderId="23" xfId="0" applyNumberFormat="1" applyFont="1" applyBorder="1" applyAlignment="1">
      <alignment horizontal="center" vertical="center"/>
    </xf>
    <xf numFmtId="1" fontId="31" fillId="0" borderId="23" xfId="0" applyNumberFormat="1" applyFont="1" applyBorder="1" applyAlignment="1">
      <alignment horizontal="center" vertical="center"/>
    </xf>
    <xf numFmtId="0" fontId="30" fillId="0" borderId="21" xfId="0" applyNumberFormat="1" applyFont="1" applyBorder="1" applyAlignment="1">
      <alignment horizontal="center" vertical="center" wrapText="1"/>
    </xf>
    <xf numFmtId="0" fontId="31" fillId="0" borderId="22" xfId="0" applyNumberFormat="1" applyFont="1" applyBorder="1" applyAlignment="1">
      <alignment horizontal="center" vertical="center" wrapText="1"/>
    </xf>
    <xf numFmtId="0" fontId="30" fillId="0" borderId="22" xfId="0" applyNumberFormat="1" applyFont="1" applyBorder="1" applyAlignment="1">
      <alignment horizontal="center" vertical="center" wrapText="1"/>
    </xf>
    <xf numFmtId="0" fontId="30" fillId="0" borderId="67" xfId="0" applyNumberFormat="1" applyFont="1" applyBorder="1" applyAlignment="1">
      <alignment horizontal="center" vertical="center" wrapText="1"/>
    </xf>
    <xf numFmtId="0" fontId="31" fillId="0" borderId="68" xfId="0" applyNumberFormat="1" applyFont="1" applyBorder="1" applyAlignment="1">
      <alignment horizontal="center" vertical="center" wrapText="1"/>
    </xf>
    <xf numFmtId="49" fontId="31" fillId="0" borderId="68" xfId="0" applyNumberFormat="1" applyFont="1" applyBorder="1" applyAlignment="1">
      <alignment horizontal="center" vertical="center" wrapText="1"/>
    </xf>
    <xf numFmtId="0" fontId="30" fillId="0" borderId="68" xfId="0" applyNumberFormat="1" applyFont="1" applyBorder="1" applyAlignment="1">
      <alignment horizontal="center" vertical="center" wrapText="1"/>
    </xf>
    <xf numFmtId="1" fontId="31" fillId="0" borderId="23" xfId="0" applyNumberFormat="1" applyFont="1" applyBorder="1" applyAlignment="1">
      <alignment horizontal="center" vertical="center" wrapText="1"/>
    </xf>
    <xf numFmtId="2" fontId="0" fillId="0" borderId="0" xfId="0" applyNumberFormat="1"/>
    <xf numFmtId="1" fontId="0" fillId="0" borderId="0" xfId="0" applyNumberFormat="1"/>
    <xf numFmtId="0" fontId="30" fillId="0" borderId="67" xfId="0" applyNumberFormat="1" applyFont="1" applyBorder="1" applyAlignment="1">
      <alignment horizontal="center" vertical="center"/>
    </xf>
    <xf numFmtId="0" fontId="31" fillId="0" borderId="68" xfId="0" applyNumberFormat="1" applyFont="1" applyBorder="1" applyAlignment="1">
      <alignment horizontal="center" vertical="center"/>
    </xf>
    <xf numFmtId="168" fontId="39" fillId="0" borderId="1" xfId="81" applyNumberFormat="1" applyFont="1" applyBorder="1" applyAlignment="1">
      <alignment horizontal="center"/>
    </xf>
    <xf numFmtId="168" fontId="31" fillId="0" borderId="1" xfId="0" applyNumberFormat="1" applyFont="1" applyBorder="1" applyAlignment="1">
      <alignment horizontal="center" vertical="center" wrapText="1"/>
    </xf>
    <xf numFmtId="0" fontId="65" fillId="0" borderId="0" xfId="0" applyFont="1"/>
    <xf numFmtId="0" fontId="66" fillId="0" borderId="0" xfId="0" applyFont="1"/>
    <xf numFmtId="0" fontId="67" fillId="0" borderId="0" xfId="0" applyFont="1" applyAlignment="1">
      <alignment horizontal="right" vertical="center"/>
    </xf>
    <xf numFmtId="0" fontId="67" fillId="29" borderId="0" xfId="0" applyFont="1" applyFill="1" applyAlignment="1">
      <alignment horizontal="right" vertical="center"/>
    </xf>
    <xf numFmtId="0" fontId="64" fillId="0" borderId="0" xfId="0" applyFont="1"/>
    <xf numFmtId="0" fontId="64" fillId="29" borderId="0" xfId="0" applyFont="1" applyFill="1"/>
    <xf numFmtId="0" fontId="29" fillId="0" borderId="0" xfId="0" applyFont="1"/>
    <xf numFmtId="0" fontId="29" fillId="0" borderId="1" xfId="0" applyFont="1" applyBorder="1" applyAlignment="1">
      <alignment horizontal="center" wrapText="1"/>
    </xf>
    <xf numFmtId="0" fontId="29" fillId="29" borderId="1" xfId="0" applyFont="1" applyFill="1" applyBorder="1" applyAlignment="1">
      <alignment horizontal="center" wrapText="1"/>
    </xf>
    <xf numFmtId="0" fontId="29" fillId="0" borderId="1" xfId="0" applyFont="1" applyBorder="1" applyAlignment="1">
      <alignment wrapText="1"/>
    </xf>
    <xf numFmtId="0" fontId="29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29" borderId="1" xfId="0" applyFont="1" applyFill="1" applyBorder="1" applyAlignment="1">
      <alignment wrapText="1"/>
    </xf>
    <xf numFmtId="2" fontId="29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wrapText="1"/>
    </xf>
    <xf numFmtId="0" fontId="33" fillId="0" borderId="1" xfId="0" applyFont="1" applyBorder="1" applyAlignment="1">
      <alignment horizontal="center" wrapText="1"/>
    </xf>
    <xf numFmtId="2" fontId="33" fillId="0" borderId="1" xfId="0" applyNumberFormat="1" applyFont="1" applyBorder="1" applyAlignment="1">
      <alignment horizontal="center" vertical="center"/>
    </xf>
    <xf numFmtId="2" fontId="65" fillId="0" borderId="0" xfId="0" applyNumberFormat="1" applyFont="1"/>
    <xf numFmtId="0" fontId="33" fillId="0" borderId="1" xfId="0" applyFont="1" applyBorder="1" applyAlignment="1">
      <alignment vertical="center" wrapText="1"/>
    </xf>
    <xf numFmtId="0" fontId="33" fillId="29" borderId="1" xfId="0" applyFont="1" applyFill="1" applyBorder="1" applyAlignment="1">
      <alignment wrapText="1"/>
    </xf>
    <xf numFmtId="0" fontId="68" fillId="0" borderId="0" xfId="0" applyFont="1"/>
    <xf numFmtId="0" fontId="33" fillId="29" borderId="1" xfId="0" applyFont="1" applyFill="1" applyBorder="1" applyAlignment="1">
      <alignment vertical="center" wrapText="1"/>
    </xf>
    <xf numFmtId="2" fontId="33" fillId="0" borderId="1" xfId="0" applyNumberFormat="1" applyFont="1" applyBorder="1" applyAlignment="1">
      <alignment horizontal="center" vertical="center" wrapText="1"/>
    </xf>
    <xf numFmtId="0" fontId="65" fillId="29" borderId="0" xfId="0" applyFont="1" applyFill="1"/>
    <xf numFmtId="0" fontId="3" fillId="0" borderId="0" xfId="81" applyFill="1" applyAlignment="1">
      <alignment horizontal="right"/>
    </xf>
    <xf numFmtId="0" fontId="58" fillId="0" borderId="0" xfId="92" applyFont="1" applyFill="1" applyProtection="1">
      <protection hidden="1"/>
    </xf>
    <xf numFmtId="0" fontId="29" fillId="0" borderId="0" xfId="92" applyFont="1" applyFill="1" applyAlignment="1" applyProtection="1">
      <alignment horizontal="right"/>
      <protection hidden="1"/>
    </xf>
    <xf numFmtId="0" fontId="58" fillId="0" borderId="0" xfId="92" applyFont="1" applyFill="1"/>
    <xf numFmtId="0" fontId="56" fillId="0" borderId="0" xfId="91" applyFont="1" applyFill="1"/>
    <xf numFmtId="186" fontId="56" fillId="0" borderId="0" xfId="91" applyNumberFormat="1" applyFont="1" applyFill="1"/>
    <xf numFmtId="189" fontId="59" fillId="0" borderId="1" xfId="91" applyNumberFormat="1" applyFont="1" applyFill="1" applyBorder="1" applyAlignment="1">
      <alignment horizontal="center"/>
    </xf>
    <xf numFmtId="189" fontId="56" fillId="0" borderId="1" xfId="91" applyNumberFormat="1" applyFont="1" applyFill="1" applyBorder="1" applyAlignment="1">
      <alignment horizontal="center"/>
    </xf>
    <xf numFmtId="187" fontId="56" fillId="0" borderId="0" xfId="91" applyNumberFormat="1" applyFont="1" applyFill="1"/>
    <xf numFmtId="184" fontId="56" fillId="0" borderId="0" xfId="91" applyNumberFormat="1" applyFont="1" applyFill="1"/>
    <xf numFmtId="0" fontId="56" fillId="0" borderId="0" xfId="91" applyFont="1" applyFill="1" applyProtection="1">
      <protection hidden="1"/>
    </xf>
    <xf numFmtId="171" fontId="51" fillId="0" borderId="46" xfId="91" applyNumberFormat="1" applyFont="1" applyFill="1" applyBorder="1" applyAlignment="1" applyProtection="1">
      <alignment wrapText="1"/>
      <protection hidden="1"/>
    </xf>
    <xf numFmtId="178" fontId="51" fillId="0" borderId="48" xfId="91" applyNumberFormat="1" applyFont="1" applyFill="1" applyBorder="1" applyAlignment="1" applyProtection="1">
      <protection hidden="1"/>
    </xf>
    <xf numFmtId="171" fontId="53" fillId="0" borderId="46" xfId="91" applyNumberFormat="1" applyFont="1" applyFill="1" applyBorder="1" applyAlignment="1" applyProtection="1">
      <alignment wrapText="1"/>
      <protection hidden="1"/>
    </xf>
    <xf numFmtId="178" fontId="53" fillId="0" borderId="48" xfId="91" applyNumberFormat="1" applyFont="1" applyFill="1" applyBorder="1" applyAlignment="1" applyProtection="1">
      <protection hidden="1"/>
    </xf>
    <xf numFmtId="171" fontId="56" fillId="0" borderId="47" xfId="91" applyNumberFormat="1" applyFont="1" applyFill="1" applyBorder="1" applyAlignment="1" applyProtection="1">
      <alignment wrapText="1"/>
      <protection hidden="1"/>
    </xf>
    <xf numFmtId="172" fontId="56" fillId="0" borderId="1" xfId="91" applyNumberFormat="1" applyFont="1" applyFill="1" applyBorder="1" applyAlignment="1" applyProtection="1">
      <alignment wrapText="1"/>
      <protection hidden="1"/>
    </xf>
    <xf numFmtId="188" fontId="31" fillId="0" borderId="0" xfId="80" applyNumberFormat="1" applyFont="1" applyFill="1" applyAlignment="1">
      <alignment horizontal="left" vertical="center"/>
    </xf>
    <xf numFmtId="0" fontId="51" fillId="0" borderId="28" xfId="91" applyNumberFormat="1" applyFont="1" applyFill="1" applyBorder="1" applyAlignment="1" applyProtection="1">
      <alignment horizontal="center"/>
      <protection hidden="1"/>
    </xf>
    <xf numFmtId="182" fontId="51" fillId="0" borderId="25" xfId="91" applyNumberFormat="1" applyFont="1" applyFill="1" applyBorder="1" applyAlignment="1" applyProtection="1">
      <alignment horizontal="center" vertical="center"/>
      <protection hidden="1"/>
    </xf>
    <xf numFmtId="0" fontId="51" fillId="0" borderId="36" xfId="91" applyNumberFormat="1" applyFont="1" applyFill="1" applyBorder="1" applyAlignment="1" applyProtection="1">
      <alignment horizontal="center"/>
      <protection hidden="1"/>
    </xf>
    <xf numFmtId="0" fontId="47" fillId="0" borderId="0" xfId="91" applyAlignment="1">
      <alignment horizontal="center"/>
    </xf>
    <xf numFmtId="0" fontId="51" fillId="0" borderId="28" xfId="91" applyNumberFormat="1" applyFont="1" applyFill="1" applyBorder="1" applyAlignment="1" applyProtection="1">
      <alignment horizontal="center" vertical="center"/>
      <protection hidden="1"/>
    </xf>
    <xf numFmtId="173" fontId="51" fillId="0" borderId="25" xfId="91" applyNumberFormat="1" applyFont="1" applyFill="1" applyBorder="1" applyAlignment="1" applyProtection="1">
      <alignment horizontal="center" vertical="center"/>
      <protection hidden="1"/>
    </xf>
    <xf numFmtId="174" fontId="51" fillId="0" borderId="25" xfId="91" applyNumberFormat="1" applyFont="1" applyFill="1" applyBorder="1" applyAlignment="1" applyProtection="1">
      <alignment horizontal="center" vertical="center"/>
      <protection hidden="1"/>
    </xf>
    <xf numFmtId="175" fontId="51" fillId="0" borderId="25" xfId="91" applyNumberFormat="1" applyFont="1" applyFill="1" applyBorder="1" applyAlignment="1" applyProtection="1">
      <alignment horizontal="center" vertical="center"/>
      <protection hidden="1"/>
    </xf>
    <xf numFmtId="176" fontId="51" fillId="0" borderId="25" xfId="91" applyNumberFormat="1" applyFont="1" applyFill="1" applyBorder="1" applyAlignment="1" applyProtection="1">
      <alignment horizontal="center" vertical="center"/>
      <protection hidden="1"/>
    </xf>
    <xf numFmtId="0" fontId="51" fillId="0" borderId="36" xfId="91" applyNumberFormat="1" applyFont="1" applyFill="1" applyBorder="1" applyAlignment="1" applyProtection="1">
      <alignment horizontal="center" vertical="center"/>
      <protection hidden="1"/>
    </xf>
    <xf numFmtId="0" fontId="47" fillId="0" borderId="0" xfId="91" applyAlignment="1">
      <alignment horizontal="center" vertical="center"/>
    </xf>
    <xf numFmtId="182" fontId="47" fillId="0" borderId="0" xfId="91" applyNumberFormat="1" applyAlignment="1">
      <alignment horizontal="center" vertical="center"/>
    </xf>
    <xf numFmtId="0" fontId="29" fillId="0" borderId="0" xfId="90" applyFont="1" applyAlignment="1" applyProtection="1">
      <alignment horizontal="center" vertical="center"/>
      <protection hidden="1"/>
    </xf>
    <xf numFmtId="0" fontId="51" fillId="0" borderId="0" xfId="91" applyNumberFormat="1" applyFont="1" applyFill="1" applyAlignment="1" applyProtection="1">
      <alignment horizontal="center" vertical="center" wrapText="1"/>
      <protection hidden="1"/>
    </xf>
    <xf numFmtId="0" fontId="49" fillId="0" borderId="0" xfId="91" applyNumberFormat="1" applyFont="1" applyFill="1" applyAlignment="1" applyProtection="1">
      <alignment horizontal="center" vertical="center"/>
      <protection hidden="1"/>
    </xf>
    <xf numFmtId="0" fontId="51" fillId="0" borderId="0" xfId="91" applyNumberFormat="1" applyFont="1" applyFill="1" applyAlignment="1" applyProtection="1">
      <alignment horizontal="center" vertical="center"/>
      <protection hidden="1"/>
    </xf>
    <xf numFmtId="0" fontId="51" fillId="0" borderId="34" xfId="91" applyNumberFormat="1" applyFont="1" applyFill="1" applyBorder="1" applyAlignment="1" applyProtection="1">
      <alignment horizontal="center" vertical="center"/>
      <protection hidden="1"/>
    </xf>
    <xf numFmtId="0" fontId="51" fillId="0" borderId="33" xfId="91" applyNumberFormat="1" applyFont="1" applyFill="1" applyBorder="1" applyAlignment="1" applyProtection="1">
      <alignment horizontal="center" vertical="center"/>
      <protection hidden="1"/>
    </xf>
    <xf numFmtId="0" fontId="49" fillId="0" borderId="44" xfId="91" applyNumberFormat="1" applyFont="1" applyFill="1" applyBorder="1" applyAlignment="1" applyProtection="1">
      <alignment horizontal="center" vertical="center"/>
      <protection hidden="1"/>
    </xf>
    <xf numFmtId="0" fontId="49" fillId="0" borderId="56" xfId="91" applyNumberFormat="1" applyFont="1" applyFill="1" applyBorder="1" applyAlignment="1" applyProtection="1">
      <alignment horizontal="center" vertical="center"/>
      <protection hidden="1"/>
    </xf>
    <xf numFmtId="0" fontId="49" fillId="0" borderId="13" xfId="91" applyNumberFormat="1" applyFont="1" applyFill="1" applyBorder="1" applyAlignment="1" applyProtection="1">
      <alignment horizontal="center" vertical="center"/>
      <protection hidden="1"/>
    </xf>
    <xf numFmtId="0" fontId="49" fillId="0" borderId="36" xfId="91" applyNumberFormat="1" applyFont="1" applyFill="1" applyBorder="1" applyAlignment="1" applyProtection="1">
      <alignment horizontal="center" vertical="center"/>
      <protection hidden="1"/>
    </xf>
    <xf numFmtId="0" fontId="49" fillId="0" borderId="57" xfId="91" applyNumberFormat="1" applyFont="1" applyFill="1" applyBorder="1" applyAlignment="1" applyProtection="1">
      <alignment horizontal="center" vertical="center"/>
      <protection hidden="1"/>
    </xf>
    <xf numFmtId="189" fontId="51" fillId="0" borderId="25" xfId="91" applyNumberFormat="1" applyFont="1" applyFill="1" applyBorder="1" applyAlignment="1" applyProtection="1">
      <alignment horizontal="center" vertical="center"/>
      <protection hidden="1"/>
    </xf>
    <xf numFmtId="174" fontId="51" fillId="0" borderId="1" xfId="91" applyNumberFormat="1" applyFont="1" applyFill="1" applyBorder="1" applyAlignment="1" applyProtection="1">
      <alignment horizontal="center" vertical="center"/>
      <protection hidden="1"/>
    </xf>
    <xf numFmtId="173" fontId="51" fillId="0" borderId="50" xfId="91" applyNumberFormat="1" applyFont="1" applyFill="1" applyBorder="1" applyAlignment="1" applyProtection="1">
      <alignment horizontal="center" vertical="center"/>
      <protection hidden="1"/>
    </xf>
    <xf numFmtId="174" fontId="51" fillId="0" borderId="50" xfId="91" applyNumberFormat="1" applyFont="1" applyFill="1" applyBorder="1" applyAlignment="1" applyProtection="1">
      <alignment horizontal="center" vertical="center"/>
      <protection hidden="1"/>
    </xf>
    <xf numFmtId="175" fontId="51" fillId="0" borderId="50" xfId="91" applyNumberFormat="1" applyFont="1" applyFill="1" applyBorder="1" applyAlignment="1" applyProtection="1">
      <alignment horizontal="center" vertical="center"/>
      <protection hidden="1"/>
    </xf>
    <xf numFmtId="176" fontId="51" fillId="0" borderId="50" xfId="91" applyNumberFormat="1" applyFont="1" applyFill="1" applyBorder="1" applyAlignment="1" applyProtection="1">
      <alignment horizontal="center" vertical="center"/>
      <protection hidden="1"/>
    </xf>
    <xf numFmtId="182" fontId="51" fillId="0" borderId="50" xfId="91" applyNumberFormat="1" applyFont="1" applyFill="1" applyBorder="1" applyAlignment="1" applyProtection="1">
      <alignment horizontal="center" vertical="center"/>
      <protection hidden="1"/>
    </xf>
    <xf numFmtId="178" fontId="49" fillId="0" borderId="43" xfId="91" applyNumberFormat="1" applyFont="1" applyFill="1" applyBorder="1" applyAlignment="1" applyProtection="1">
      <alignment horizontal="center" vertical="center"/>
      <protection hidden="1"/>
    </xf>
    <xf numFmtId="178" fontId="49" fillId="0" borderId="44" xfId="91" applyNumberFormat="1" applyFont="1" applyFill="1" applyBorder="1" applyAlignment="1" applyProtection="1">
      <alignment horizontal="center" vertical="center"/>
      <protection hidden="1"/>
    </xf>
    <xf numFmtId="178" fontId="49" fillId="0" borderId="50" xfId="91" applyNumberFormat="1" applyFont="1" applyFill="1" applyBorder="1" applyAlignment="1" applyProtection="1">
      <alignment horizontal="center" vertical="center"/>
      <protection hidden="1"/>
    </xf>
    <xf numFmtId="178" fontId="49" fillId="0" borderId="51" xfId="91" applyNumberFormat="1" applyFont="1" applyFill="1" applyBorder="1" applyAlignment="1" applyProtection="1">
      <alignment horizontal="center" vertical="center"/>
      <protection hidden="1"/>
    </xf>
    <xf numFmtId="182" fontId="49" fillId="0" borderId="51" xfId="91" applyNumberFormat="1" applyFont="1" applyFill="1" applyBorder="1" applyAlignment="1" applyProtection="1">
      <alignment horizontal="center" vertical="center"/>
      <protection hidden="1"/>
    </xf>
    <xf numFmtId="0" fontId="47" fillId="0" borderId="0" xfId="91" applyAlignment="1" applyProtection="1">
      <alignment horizontal="center" vertical="center"/>
      <protection hidden="1"/>
    </xf>
    <xf numFmtId="183" fontId="56" fillId="0" borderId="0" xfId="91" applyNumberFormat="1" applyFont="1" applyAlignment="1" applyProtection="1">
      <alignment horizontal="center" vertical="center"/>
      <protection hidden="1"/>
    </xf>
    <xf numFmtId="184" fontId="47" fillId="0" borderId="0" xfId="91" applyNumberFormat="1" applyAlignment="1" applyProtection="1">
      <alignment horizontal="center" vertical="center"/>
      <protection hidden="1"/>
    </xf>
    <xf numFmtId="186" fontId="47" fillId="0" borderId="0" xfId="91" applyNumberFormat="1" applyAlignment="1" applyProtection="1">
      <alignment horizontal="center" vertical="center"/>
      <protection hidden="1"/>
    </xf>
    <xf numFmtId="186" fontId="47" fillId="0" borderId="0" xfId="91" applyNumberFormat="1" applyAlignment="1">
      <alignment horizontal="center" vertical="center"/>
    </xf>
    <xf numFmtId="178" fontId="53" fillId="0" borderId="69" xfId="91" applyNumberFormat="1" applyFont="1" applyFill="1" applyBorder="1" applyAlignment="1" applyProtection="1">
      <protection hidden="1"/>
    </xf>
    <xf numFmtId="189" fontId="56" fillId="0" borderId="13" xfId="91" applyNumberFormat="1" applyFont="1" applyFill="1" applyBorder="1" applyAlignment="1" applyProtection="1">
      <alignment horizontal="center"/>
      <protection hidden="1"/>
    </xf>
    <xf numFmtId="184" fontId="59" fillId="0" borderId="0" xfId="91" applyNumberFormat="1" applyFont="1" applyFill="1"/>
    <xf numFmtId="0" fontId="59" fillId="0" borderId="0" xfId="91" applyFont="1" applyFill="1"/>
    <xf numFmtId="182" fontId="56" fillId="0" borderId="0" xfId="91" applyNumberFormat="1" applyFont="1" applyFill="1"/>
    <xf numFmtId="174" fontId="56" fillId="0" borderId="0" xfId="91" applyNumberFormat="1" applyFont="1" applyFill="1"/>
    <xf numFmtId="172" fontId="59" fillId="0" borderId="25" xfId="91" applyNumberFormat="1" applyFont="1" applyFill="1" applyBorder="1" applyAlignment="1" applyProtection="1">
      <alignment wrapText="1"/>
      <protection hidden="1"/>
    </xf>
    <xf numFmtId="172" fontId="59" fillId="0" borderId="60" xfId="91" applyNumberFormat="1" applyFont="1" applyFill="1" applyBorder="1" applyAlignment="1" applyProtection="1">
      <alignment wrapText="1"/>
      <protection hidden="1"/>
    </xf>
    <xf numFmtId="172" fontId="59" fillId="0" borderId="59" xfId="91" applyNumberFormat="1" applyFont="1" applyFill="1" applyBorder="1" applyAlignment="1" applyProtection="1">
      <alignment wrapText="1"/>
      <protection hidden="1"/>
    </xf>
    <xf numFmtId="186" fontId="59" fillId="0" borderId="0" xfId="91" applyNumberFormat="1" applyFont="1" applyFill="1"/>
    <xf numFmtId="196" fontId="31" fillId="0" borderId="0" xfId="80" applyNumberFormat="1" applyFont="1" applyFill="1"/>
    <xf numFmtId="0" fontId="29" fillId="0" borderId="0" xfId="90" applyFont="1" applyAlignment="1" applyProtection="1">
      <alignment horizontal="right"/>
      <protection hidden="1"/>
    </xf>
    <xf numFmtId="0" fontId="29" fillId="0" borderId="0" xfId="90" applyNumberFormat="1" applyFont="1" applyFill="1" applyAlignment="1" applyProtection="1">
      <alignment horizontal="right" vertical="top" wrapText="1"/>
      <protection hidden="1"/>
    </xf>
    <xf numFmtId="0" fontId="29" fillId="0" borderId="0" xfId="90" applyNumberFormat="1" applyFont="1" applyFill="1" applyAlignment="1" applyProtection="1">
      <alignment horizontal="right"/>
      <protection hidden="1"/>
    </xf>
    <xf numFmtId="0" fontId="29" fillId="0" borderId="0" xfId="90" applyNumberFormat="1" applyFont="1" applyFill="1" applyAlignment="1" applyProtection="1">
      <alignment horizontal="center"/>
      <protection hidden="1"/>
    </xf>
    <xf numFmtId="0" fontId="29" fillId="0" borderId="0" xfId="92" applyNumberFormat="1" applyFont="1" applyFill="1" applyAlignment="1" applyProtection="1">
      <alignment horizontal="right"/>
      <protection hidden="1"/>
    </xf>
    <xf numFmtId="0" fontId="29" fillId="0" borderId="0" xfId="92" applyNumberFormat="1" applyFont="1" applyFill="1" applyAlignment="1" applyProtection="1">
      <alignment horizontal="right" vertical="top"/>
      <protection hidden="1"/>
    </xf>
    <xf numFmtId="0" fontId="58" fillId="0" borderId="0" xfId="92" applyNumberFormat="1" applyFont="1" applyFill="1" applyAlignment="1" applyProtection="1">
      <alignment horizontal="center"/>
      <protection hidden="1"/>
    </xf>
    <xf numFmtId="0" fontId="58" fillId="0" borderId="0" xfId="92" applyFont="1" applyFill="1" applyAlignment="1" applyProtection="1">
      <alignment horizontal="center"/>
      <protection hidden="1"/>
    </xf>
    <xf numFmtId="0" fontId="58" fillId="0" borderId="0" xfId="92" applyFont="1" applyFill="1" applyAlignment="1">
      <alignment horizontal="center"/>
    </xf>
    <xf numFmtId="0" fontId="56" fillId="0" borderId="0" xfId="91" applyNumberFormat="1" applyFont="1" applyFill="1" applyAlignment="1" applyProtection="1">
      <alignment horizontal="center" vertical="top" wrapText="1"/>
      <protection hidden="1"/>
    </xf>
    <xf numFmtId="0" fontId="56" fillId="0" borderId="0" xfId="91" applyFont="1" applyFill="1" applyAlignment="1">
      <alignment horizontal="center"/>
    </xf>
    <xf numFmtId="0" fontId="56" fillId="0" borderId="1" xfId="91" applyFont="1" applyFill="1" applyBorder="1" applyAlignment="1">
      <alignment horizontal="center"/>
    </xf>
    <xf numFmtId="175" fontId="56" fillId="0" borderId="1" xfId="91" applyNumberFormat="1" applyFont="1" applyFill="1" applyBorder="1" applyAlignment="1" applyProtection="1">
      <alignment horizontal="center"/>
      <protection hidden="1"/>
    </xf>
    <xf numFmtId="176" fontId="56" fillId="0" borderId="1" xfId="91" applyNumberFormat="1" applyFont="1" applyFill="1" applyBorder="1" applyAlignment="1" applyProtection="1">
      <alignment horizontal="center"/>
      <protection hidden="1"/>
    </xf>
    <xf numFmtId="174" fontId="56" fillId="0" borderId="1" xfId="91" applyNumberFormat="1" applyFont="1" applyFill="1" applyBorder="1" applyAlignment="1" applyProtection="1">
      <alignment horizontal="center"/>
      <protection hidden="1"/>
    </xf>
    <xf numFmtId="182" fontId="59" fillId="0" borderId="1" xfId="91" applyNumberFormat="1" applyFont="1" applyFill="1" applyBorder="1" applyAlignment="1" applyProtection="1">
      <alignment horizontal="center"/>
      <protection hidden="1"/>
    </xf>
    <xf numFmtId="182" fontId="56" fillId="0" borderId="1" xfId="91" applyNumberFormat="1" applyFont="1" applyFill="1" applyBorder="1" applyAlignment="1" applyProtection="1">
      <alignment horizontal="center"/>
      <protection hidden="1"/>
    </xf>
    <xf numFmtId="175" fontId="59" fillId="0" borderId="1" xfId="91" applyNumberFormat="1" applyFont="1" applyFill="1" applyBorder="1" applyAlignment="1" applyProtection="1">
      <alignment horizontal="center"/>
      <protection hidden="1"/>
    </xf>
    <xf numFmtId="176" fontId="59" fillId="0" borderId="1" xfId="91" applyNumberFormat="1" applyFont="1" applyFill="1" applyBorder="1" applyAlignment="1" applyProtection="1">
      <alignment horizontal="center"/>
      <protection hidden="1"/>
    </xf>
    <xf numFmtId="174" fontId="59" fillId="0" borderId="1" xfId="91" applyNumberFormat="1" applyFont="1" applyFill="1" applyBorder="1" applyAlignment="1" applyProtection="1">
      <alignment horizontal="center"/>
      <protection hidden="1"/>
    </xf>
    <xf numFmtId="49" fontId="59" fillId="0" borderId="1" xfId="91" applyNumberFormat="1" applyFont="1" applyFill="1" applyBorder="1" applyAlignment="1" applyProtection="1">
      <alignment horizontal="center"/>
      <protection hidden="1"/>
    </xf>
    <xf numFmtId="174" fontId="56" fillId="0" borderId="25" xfId="91" applyNumberFormat="1" applyFont="1" applyFill="1" applyBorder="1" applyAlignment="1" applyProtection="1">
      <alignment horizontal="center"/>
      <protection hidden="1"/>
    </xf>
    <xf numFmtId="174" fontId="56" fillId="0" borderId="59" xfId="91" applyNumberFormat="1" applyFont="1" applyFill="1" applyBorder="1" applyAlignment="1" applyProtection="1">
      <alignment horizontal="center"/>
      <protection hidden="1"/>
    </xf>
    <xf numFmtId="178" fontId="59" fillId="0" borderId="15" xfId="91" applyNumberFormat="1" applyFont="1" applyFill="1" applyBorder="1" applyAlignment="1" applyProtection="1">
      <alignment horizontal="center"/>
      <protection hidden="1"/>
    </xf>
    <xf numFmtId="178" fontId="59" fillId="0" borderId="43" xfId="91" applyNumberFormat="1" applyFont="1" applyFill="1" applyBorder="1" applyAlignment="1" applyProtection="1">
      <alignment horizontal="center"/>
      <protection hidden="1"/>
    </xf>
    <xf numFmtId="0" fontId="56" fillId="0" borderId="0" xfId="91" applyFont="1" applyFill="1" applyAlignment="1" applyProtection="1">
      <alignment horizontal="center"/>
      <protection hidden="1"/>
    </xf>
    <xf numFmtId="0" fontId="59" fillId="0" borderId="0" xfId="91" applyFont="1" applyFill="1" applyAlignment="1">
      <alignment horizontal="center"/>
    </xf>
    <xf numFmtId="0" fontId="56" fillId="0" borderId="1" xfId="91" applyNumberFormat="1" applyFont="1" applyFill="1" applyBorder="1" applyAlignment="1" applyProtection="1">
      <alignment horizontal="center"/>
      <protection hidden="1"/>
    </xf>
    <xf numFmtId="168" fontId="30" fillId="0" borderId="0" xfId="80" applyNumberFormat="1" applyFont="1" applyFill="1" applyAlignment="1">
      <alignment horizontal="center" vertical="center"/>
    </xf>
    <xf numFmtId="168" fontId="31" fillId="0" borderId="0" xfId="80" applyNumberFormat="1" applyFont="1" applyFill="1" applyAlignment="1">
      <alignment horizontal="center" vertical="center"/>
    </xf>
    <xf numFmtId="4" fontId="39" fillId="0" borderId="1" xfId="81" applyNumberFormat="1" applyFont="1" applyBorder="1" applyAlignment="1">
      <alignment horizontal="center"/>
    </xf>
    <xf numFmtId="4" fontId="31" fillId="0" borderId="1" xfId="0" applyNumberFormat="1" applyFont="1" applyBorder="1" applyAlignment="1">
      <alignment horizontal="center" vertical="center" wrapText="1"/>
    </xf>
    <xf numFmtId="4" fontId="31" fillId="0" borderId="1" xfId="81" applyNumberFormat="1" applyFont="1" applyBorder="1" applyAlignment="1">
      <alignment horizontal="center" vertical="center"/>
    </xf>
    <xf numFmtId="4" fontId="30" fillId="0" borderId="1" xfId="81" applyNumberFormat="1" applyFont="1" applyBorder="1" applyAlignment="1">
      <alignment horizontal="center" vertical="center"/>
    </xf>
    <xf numFmtId="4" fontId="31" fillId="0" borderId="1" xfId="81" applyNumberFormat="1" applyFont="1" applyFill="1" applyBorder="1" applyAlignment="1">
      <alignment horizontal="center" vertical="center"/>
    </xf>
    <xf numFmtId="4" fontId="38" fillId="0" borderId="1" xfId="81" applyNumberFormat="1" applyFont="1" applyBorder="1" applyAlignment="1">
      <alignment horizontal="center" vertical="center"/>
    </xf>
    <xf numFmtId="4" fontId="42" fillId="0" borderId="1" xfId="81" applyNumberFormat="1" applyFont="1" applyBorder="1" applyAlignment="1">
      <alignment horizontal="center" vertical="center"/>
    </xf>
    <xf numFmtId="182" fontId="51" fillId="0" borderId="25" xfId="91" applyNumberFormat="1" applyFont="1" applyFill="1" applyBorder="1" applyAlignment="1" applyProtection="1">
      <alignment horizontal="center"/>
      <protection hidden="1"/>
    </xf>
    <xf numFmtId="0" fontId="29" fillId="0" borderId="0" xfId="90" applyFont="1" applyAlignment="1" applyProtection="1">
      <alignment horizontal="center"/>
      <protection hidden="1"/>
    </xf>
    <xf numFmtId="0" fontId="51" fillId="0" borderId="0" xfId="91" applyNumberFormat="1" applyFont="1" applyFill="1" applyAlignment="1" applyProtection="1">
      <alignment horizontal="center" vertical="top" wrapText="1"/>
      <protection hidden="1"/>
    </xf>
    <xf numFmtId="174" fontId="51" fillId="0" borderId="43" xfId="91" applyNumberFormat="1" applyFont="1" applyFill="1" applyBorder="1" applyAlignment="1" applyProtection="1">
      <alignment horizontal="center"/>
      <protection hidden="1"/>
    </xf>
    <xf numFmtId="174" fontId="51" fillId="0" borderId="44" xfId="91" applyNumberFormat="1" applyFont="1" applyFill="1" applyBorder="1" applyAlignment="1" applyProtection="1">
      <alignment horizontal="center"/>
      <protection hidden="1"/>
    </xf>
    <xf numFmtId="175" fontId="51" fillId="0" borderId="44" xfId="91" applyNumberFormat="1" applyFont="1" applyFill="1" applyBorder="1" applyAlignment="1" applyProtection="1">
      <alignment horizontal="center"/>
      <protection hidden="1"/>
    </xf>
    <xf numFmtId="176" fontId="51" fillId="0" borderId="44" xfId="91" applyNumberFormat="1" applyFont="1" applyFill="1" applyBorder="1" applyAlignment="1" applyProtection="1">
      <alignment horizontal="center"/>
      <protection hidden="1"/>
    </xf>
    <xf numFmtId="174" fontId="51" fillId="0" borderId="39" xfId="91" applyNumberFormat="1" applyFont="1" applyFill="1" applyBorder="1" applyAlignment="1" applyProtection="1">
      <alignment horizontal="center"/>
      <protection hidden="1"/>
    </xf>
    <xf numFmtId="177" fontId="50" fillId="0" borderId="40" xfId="91" applyNumberFormat="1" applyFont="1" applyFill="1" applyBorder="1" applyAlignment="1" applyProtection="1">
      <alignment horizontal="center"/>
      <protection hidden="1"/>
    </xf>
    <xf numFmtId="182" fontId="11" fillId="0" borderId="43" xfId="91" applyNumberFormat="1" applyFont="1" applyFill="1" applyBorder="1" applyAlignment="1" applyProtection="1">
      <alignment horizontal="center"/>
      <protection hidden="1"/>
    </xf>
    <xf numFmtId="174" fontId="52" fillId="0" borderId="25" xfId="91" applyNumberFormat="1" applyFont="1" applyFill="1" applyBorder="1" applyAlignment="1" applyProtection="1">
      <alignment horizontal="center"/>
      <protection hidden="1"/>
    </xf>
    <xf numFmtId="175" fontId="52" fillId="0" borderId="25" xfId="91" applyNumberFormat="1" applyFont="1" applyFill="1" applyBorder="1" applyAlignment="1" applyProtection="1">
      <alignment horizontal="center"/>
      <protection hidden="1"/>
    </xf>
    <xf numFmtId="176" fontId="52" fillId="0" borderId="25" xfId="91" applyNumberFormat="1" applyFont="1" applyFill="1" applyBorder="1" applyAlignment="1" applyProtection="1">
      <alignment horizontal="center"/>
      <protection hidden="1"/>
    </xf>
    <xf numFmtId="182" fontId="54" fillId="0" borderId="25" xfId="91" applyNumberFormat="1" applyFont="1" applyFill="1" applyBorder="1" applyAlignment="1" applyProtection="1">
      <alignment horizontal="center"/>
      <protection hidden="1"/>
    </xf>
    <xf numFmtId="174" fontId="53" fillId="0" borderId="25" xfId="91" applyNumberFormat="1" applyFont="1" applyFill="1" applyBorder="1" applyAlignment="1" applyProtection="1">
      <alignment horizontal="center"/>
      <protection hidden="1"/>
    </xf>
    <xf numFmtId="175" fontId="53" fillId="0" borderId="25" xfId="91" applyNumberFormat="1" applyFont="1" applyFill="1" applyBorder="1" applyAlignment="1" applyProtection="1">
      <alignment horizontal="center"/>
      <protection hidden="1"/>
    </xf>
    <xf numFmtId="176" fontId="53" fillId="0" borderId="25" xfId="91" applyNumberFormat="1" applyFont="1" applyFill="1" applyBorder="1" applyAlignment="1" applyProtection="1">
      <alignment horizontal="center"/>
      <protection hidden="1"/>
    </xf>
    <xf numFmtId="182" fontId="55" fillId="0" borderId="25" xfId="91" applyNumberFormat="1" applyFont="1" applyFill="1" applyBorder="1" applyAlignment="1" applyProtection="1">
      <alignment horizontal="center"/>
      <protection hidden="1"/>
    </xf>
    <xf numFmtId="175" fontId="51" fillId="0" borderId="25" xfId="91" applyNumberFormat="1" applyFont="1" applyFill="1" applyBorder="1" applyAlignment="1" applyProtection="1">
      <alignment horizontal="center"/>
      <protection hidden="1"/>
    </xf>
    <xf numFmtId="176" fontId="51" fillId="0" borderId="25" xfId="91" applyNumberFormat="1" applyFont="1" applyFill="1" applyBorder="1" applyAlignment="1" applyProtection="1">
      <alignment horizontal="center"/>
      <protection hidden="1"/>
    </xf>
    <xf numFmtId="182" fontId="56" fillId="0" borderId="25" xfId="91" applyNumberFormat="1" applyFont="1" applyFill="1" applyBorder="1" applyAlignment="1" applyProtection="1">
      <alignment horizontal="center"/>
      <protection hidden="1"/>
    </xf>
    <xf numFmtId="174" fontId="51" fillId="0" borderId="50" xfId="91" applyNumberFormat="1" applyFont="1" applyFill="1" applyBorder="1" applyAlignment="1" applyProtection="1">
      <alignment horizontal="center"/>
      <protection hidden="1"/>
    </xf>
    <xf numFmtId="175" fontId="51" fillId="0" borderId="50" xfId="91" applyNumberFormat="1" applyFont="1" applyFill="1" applyBorder="1" applyAlignment="1" applyProtection="1">
      <alignment horizontal="center"/>
      <protection hidden="1"/>
    </xf>
    <xf numFmtId="176" fontId="51" fillId="0" borderId="50" xfId="91" applyNumberFormat="1" applyFont="1" applyFill="1" applyBorder="1" applyAlignment="1" applyProtection="1">
      <alignment horizontal="center"/>
      <protection hidden="1"/>
    </xf>
    <xf numFmtId="178" fontId="49" fillId="0" borderId="15" xfId="91" applyNumberFormat="1" applyFont="1" applyFill="1" applyBorder="1" applyAlignment="1" applyProtection="1">
      <alignment horizontal="center"/>
      <protection hidden="1"/>
    </xf>
    <xf numFmtId="178" fontId="49" fillId="0" borderId="14" xfId="91" applyNumberFormat="1" applyFont="1" applyFill="1" applyBorder="1" applyAlignment="1" applyProtection="1">
      <alignment horizontal="center"/>
      <protection hidden="1"/>
    </xf>
    <xf numFmtId="177" fontId="49" fillId="0" borderId="15" xfId="91" applyNumberFormat="1" applyFont="1" applyFill="1" applyBorder="1" applyAlignment="1" applyProtection="1">
      <alignment horizontal="center"/>
      <protection hidden="1"/>
    </xf>
    <xf numFmtId="178" fontId="49" fillId="0" borderId="44" xfId="91" applyNumberFormat="1" applyFont="1" applyFill="1" applyBorder="1" applyAlignment="1" applyProtection="1">
      <alignment horizontal="center"/>
      <protection hidden="1"/>
    </xf>
    <xf numFmtId="178" fontId="49" fillId="0" borderId="50" xfId="91" applyNumberFormat="1" applyFont="1" applyFill="1" applyBorder="1" applyAlignment="1" applyProtection="1">
      <alignment horizontal="center"/>
      <protection hidden="1"/>
    </xf>
    <xf numFmtId="178" fontId="49" fillId="0" borderId="51" xfId="91" applyNumberFormat="1" applyFont="1" applyFill="1" applyBorder="1" applyAlignment="1" applyProtection="1">
      <alignment horizontal="center"/>
      <protection hidden="1"/>
    </xf>
    <xf numFmtId="178" fontId="49" fillId="0" borderId="43" xfId="91" applyNumberFormat="1" applyFont="1" applyFill="1" applyBorder="1" applyAlignment="1" applyProtection="1">
      <alignment horizontal="center"/>
      <protection hidden="1"/>
    </xf>
    <xf numFmtId="0" fontId="47" fillId="0" borderId="0" xfId="91" applyAlignment="1" applyProtection="1">
      <alignment horizontal="center"/>
      <protection hidden="1"/>
    </xf>
    <xf numFmtId="0" fontId="29" fillId="0" borderId="0" xfId="90" applyFont="1" applyAlignment="1" applyProtection="1">
      <alignment horizontal="right" vertical="center"/>
      <protection hidden="1"/>
    </xf>
    <xf numFmtId="0" fontId="29" fillId="0" borderId="0" xfId="90" applyNumberFormat="1" applyFont="1" applyFill="1" applyAlignment="1" applyProtection="1">
      <alignment horizontal="right" vertical="center"/>
      <protection hidden="1"/>
    </xf>
    <xf numFmtId="0" fontId="29" fillId="0" borderId="0" xfId="90" applyFont="1" applyAlignment="1">
      <alignment horizontal="right"/>
    </xf>
    <xf numFmtId="0" fontId="29" fillId="0" borderId="0" xfId="90" applyNumberFormat="1" applyFont="1" applyFill="1" applyAlignment="1" applyProtection="1">
      <alignment horizontal="right" vertical="center" wrapText="1"/>
      <protection hidden="1"/>
    </xf>
    <xf numFmtId="0" fontId="0" fillId="30" borderId="0" xfId="0" applyNumberFormat="1" applyFill="1"/>
    <xf numFmtId="2" fontId="0" fillId="30" borderId="0" xfId="0" applyNumberFormat="1" applyFill="1"/>
    <xf numFmtId="0" fontId="5" fillId="0" borderId="0" xfId="81" applyFont="1" applyAlignment="1">
      <alignment horizontal="center" vertical="center" wrapText="1"/>
    </xf>
    <xf numFmtId="0" fontId="5" fillId="0" borderId="0" xfId="84" applyFont="1" applyFill="1" applyAlignment="1">
      <alignment horizontal="right"/>
    </xf>
    <xf numFmtId="0" fontId="4" fillId="0" borderId="0" xfId="84" applyFont="1" applyFill="1" applyAlignment="1">
      <alignment horizontal="right"/>
    </xf>
    <xf numFmtId="0" fontId="30" fillId="0" borderId="0" xfId="80" applyFont="1" applyFill="1" applyAlignment="1">
      <alignment horizontal="center"/>
    </xf>
    <xf numFmtId="0" fontId="31" fillId="0" borderId="0" xfId="84" applyFont="1" applyFill="1" applyAlignment="1">
      <alignment horizontal="right"/>
    </xf>
    <xf numFmtId="171" fontId="53" fillId="0" borderId="46" xfId="91" applyNumberFormat="1" applyFont="1" applyFill="1" applyBorder="1" applyAlignment="1" applyProtection="1">
      <alignment wrapText="1"/>
      <protection hidden="1"/>
    </xf>
    <xf numFmtId="171" fontId="53" fillId="0" borderId="47" xfId="91" applyNumberFormat="1" applyFont="1" applyFill="1" applyBorder="1" applyAlignment="1" applyProtection="1">
      <alignment wrapText="1"/>
      <protection hidden="1"/>
    </xf>
    <xf numFmtId="174" fontId="53" fillId="0" borderId="1" xfId="91" applyNumberFormat="1" applyFont="1" applyFill="1" applyBorder="1" applyAlignment="1" applyProtection="1">
      <alignment horizontal="center"/>
      <protection hidden="1"/>
    </xf>
    <xf numFmtId="174" fontId="53" fillId="0" borderId="25" xfId="91" applyNumberFormat="1" applyFont="1" applyFill="1" applyBorder="1" applyAlignment="1" applyProtection="1">
      <alignment horizontal="center"/>
      <protection hidden="1"/>
    </xf>
    <xf numFmtId="178" fontId="53" fillId="0" borderId="48" xfId="91" applyNumberFormat="1" applyFont="1" applyFill="1" applyBorder="1" applyAlignment="1" applyProtection="1">
      <protection hidden="1"/>
    </xf>
    <xf numFmtId="171" fontId="51" fillId="0" borderId="46" xfId="91" applyNumberFormat="1" applyFont="1" applyFill="1" applyBorder="1" applyAlignment="1" applyProtection="1">
      <alignment wrapText="1"/>
      <protection hidden="1"/>
    </xf>
    <xf numFmtId="171" fontId="51" fillId="0" borderId="47" xfId="91" applyNumberFormat="1" applyFont="1" applyFill="1" applyBorder="1" applyAlignment="1" applyProtection="1">
      <alignment wrapText="1"/>
      <protection hidden="1"/>
    </xf>
    <xf numFmtId="174" fontId="51" fillId="0" borderId="1" xfId="91" applyNumberFormat="1" applyFont="1" applyFill="1" applyBorder="1" applyAlignment="1" applyProtection="1">
      <alignment horizontal="center"/>
      <protection hidden="1"/>
    </xf>
    <xf numFmtId="174" fontId="51" fillId="0" borderId="25" xfId="91" applyNumberFormat="1" applyFont="1" applyFill="1" applyBorder="1" applyAlignment="1" applyProtection="1">
      <alignment horizontal="center"/>
      <protection hidden="1"/>
    </xf>
    <xf numFmtId="178" fontId="51" fillId="0" borderId="48" xfId="91" applyNumberFormat="1" applyFont="1" applyFill="1" applyBorder="1" applyAlignment="1" applyProtection="1">
      <protection hidden="1"/>
    </xf>
    <xf numFmtId="171" fontId="52" fillId="0" borderId="46" xfId="91" applyNumberFormat="1" applyFont="1" applyFill="1" applyBorder="1" applyAlignment="1" applyProtection="1">
      <alignment wrapText="1"/>
      <protection hidden="1"/>
    </xf>
    <xf numFmtId="171" fontId="52" fillId="0" borderId="47" xfId="91" applyNumberFormat="1" applyFont="1" applyFill="1" applyBorder="1" applyAlignment="1" applyProtection="1">
      <alignment wrapText="1"/>
      <protection hidden="1"/>
    </xf>
    <xf numFmtId="174" fontId="52" fillId="0" borderId="1" xfId="91" applyNumberFormat="1" applyFont="1" applyFill="1" applyBorder="1" applyAlignment="1" applyProtection="1">
      <alignment horizontal="center"/>
      <protection hidden="1"/>
    </xf>
    <xf numFmtId="174" fontId="52" fillId="0" borderId="25" xfId="91" applyNumberFormat="1" applyFont="1" applyFill="1" applyBorder="1" applyAlignment="1" applyProtection="1">
      <alignment horizontal="center"/>
      <protection hidden="1"/>
    </xf>
    <xf numFmtId="178" fontId="52" fillId="0" borderId="48" xfId="91" applyNumberFormat="1" applyFont="1" applyFill="1" applyBorder="1" applyAlignment="1" applyProtection="1">
      <protection hidden="1"/>
    </xf>
    <xf numFmtId="171" fontId="56" fillId="0" borderId="46" xfId="91" applyNumberFormat="1" applyFont="1" applyFill="1" applyBorder="1" applyAlignment="1" applyProtection="1">
      <alignment wrapText="1"/>
      <protection hidden="1"/>
    </xf>
    <xf numFmtId="171" fontId="56" fillId="0" borderId="47" xfId="91" applyNumberFormat="1" applyFont="1" applyFill="1" applyBorder="1" applyAlignment="1" applyProtection="1">
      <alignment wrapText="1"/>
      <protection hidden="1"/>
    </xf>
    <xf numFmtId="174" fontId="51" fillId="0" borderId="59" xfId="91" applyNumberFormat="1" applyFont="1" applyFill="1" applyBorder="1" applyAlignment="1" applyProtection="1">
      <alignment horizontal="center"/>
      <protection hidden="1"/>
    </xf>
    <xf numFmtId="0" fontId="29" fillId="0" borderId="0" xfId="90" applyFont="1" applyAlignment="1" applyProtection="1">
      <alignment horizontal="right"/>
      <protection hidden="1"/>
    </xf>
    <xf numFmtId="0" fontId="29" fillId="0" borderId="0" xfId="90" applyNumberFormat="1" applyFont="1" applyFill="1" applyAlignment="1" applyProtection="1">
      <alignment horizontal="right" vertical="top" wrapText="1"/>
      <protection hidden="1"/>
    </xf>
    <xf numFmtId="0" fontId="29" fillId="0" borderId="0" xfId="90" applyNumberFormat="1" applyFont="1" applyFill="1" applyAlignment="1" applyProtection="1">
      <alignment horizontal="right"/>
      <protection hidden="1"/>
    </xf>
    <xf numFmtId="0" fontId="33" fillId="0" borderId="0" xfId="90" applyNumberFormat="1" applyFont="1" applyFill="1" applyAlignment="1" applyProtection="1">
      <alignment horizontal="center" vertical="top" wrapText="1"/>
      <protection hidden="1"/>
    </xf>
    <xf numFmtId="0" fontId="33" fillId="0" borderId="0" xfId="90" applyNumberFormat="1" applyFont="1" applyFill="1" applyAlignment="1" applyProtection="1">
      <alignment horizontal="center" vertical="top"/>
      <protection hidden="1"/>
    </xf>
    <xf numFmtId="171" fontId="51" fillId="0" borderId="42" xfId="91" applyNumberFormat="1" applyFont="1" applyFill="1" applyBorder="1" applyAlignment="1" applyProtection="1">
      <alignment wrapText="1"/>
      <protection hidden="1"/>
    </xf>
    <xf numFmtId="171" fontId="51" fillId="0" borderId="49" xfId="91" applyNumberFormat="1" applyFont="1" applyFill="1" applyBorder="1" applyAlignment="1" applyProtection="1">
      <alignment wrapText="1"/>
      <protection hidden="1"/>
    </xf>
    <xf numFmtId="174" fontId="51" fillId="0" borderId="44" xfId="91" applyNumberFormat="1" applyFont="1" applyFill="1" applyBorder="1" applyAlignment="1" applyProtection="1">
      <alignment horizontal="center"/>
      <protection hidden="1"/>
    </xf>
    <xf numFmtId="174" fontId="51" fillId="0" borderId="50" xfId="91" applyNumberFormat="1" applyFont="1" applyFill="1" applyBorder="1" applyAlignment="1" applyProtection="1">
      <alignment horizontal="center"/>
      <protection hidden="1"/>
    </xf>
    <xf numFmtId="178" fontId="51" fillId="0" borderId="52" xfId="91" applyNumberFormat="1" applyFont="1" applyFill="1" applyBorder="1" applyAlignment="1" applyProtection="1">
      <protection hidden="1"/>
    </xf>
    <xf numFmtId="173" fontId="51" fillId="0" borderId="46" xfId="91" applyNumberFormat="1" applyFont="1" applyFill="1" applyBorder="1" applyAlignment="1" applyProtection="1">
      <alignment wrapText="1"/>
      <protection hidden="1"/>
    </xf>
    <xf numFmtId="173" fontId="51" fillId="0" borderId="47" xfId="91" applyNumberFormat="1" applyFont="1" applyFill="1" applyBorder="1" applyAlignment="1" applyProtection="1">
      <alignment wrapText="1"/>
      <protection hidden="1"/>
    </xf>
    <xf numFmtId="174" fontId="51" fillId="0" borderId="1" xfId="91" applyNumberFormat="1" applyFont="1" applyFill="1" applyBorder="1" applyAlignment="1" applyProtection="1">
      <alignment horizontal="center" vertical="center"/>
      <protection hidden="1"/>
    </xf>
    <xf numFmtId="174" fontId="51" fillId="0" borderId="25" xfId="91" applyNumberFormat="1" applyFont="1" applyFill="1" applyBorder="1" applyAlignment="1" applyProtection="1">
      <alignment horizontal="center" vertical="center"/>
      <protection hidden="1"/>
    </xf>
    <xf numFmtId="173" fontId="51" fillId="0" borderId="60" xfId="91" applyNumberFormat="1" applyFont="1" applyFill="1" applyBorder="1" applyAlignment="1" applyProtection="1">
      <alignment wrapText="1"/>
      <protection hidden="1"/>
    </xf>
    <xf numFmtId="173" fontId="51" fillId="0" borderId="59" xfId="91" applyNumberFormat="1" applyFont="1" applyFill="1" applyBorder="1" applyAlignment="1" applyProtection="1">
      <alignment wrapText="1"/>
      <protection hidden="1"/>
    </xf>
    <xf numFmtId="174" fontId="51" fillId="0" borderId="59" xfId="91" applyNumberFormat="1" applyFont="1" applyFill="1" applyBorder="1" applyAlignment="1" applyProtection="1">
      <alignment horizontal="center" vertical="center"/>
      <protection hidden="1"/>
    </xf>
    <xf numFmtId="178" fontId="51" fillId="0" borderId="47" xfId="91" applyNumberFormat="1" applyFont="1" applyFill="1" applyBorder="1" applyAlignment="1" applyProtection="1">
      <protection hidden="1"/>
    </xf>
    <xf numFmtId="178" fontId="51" fillId="0" borderId="60" xfId="91" applyNumberFormat="1" applyFont="1" applyFill="1" applyBorder="1" applyAlignment="1" applyProtection="1">
      <protection hidden="1"/>
    </xf>
    <xf numFmtId="178" fontId="51" fillId="0" borderId="69" xfId="91" applyNumberFormat="1" applyFont="1" applyFill="1" applyBorder="1" applyAlignment="1" applyProtection="1">
      <protection hidden="1"/>
    </xf>
    <xf numFmtId="173" fontId="56" fillId="0" borderId="46" xfId="91" applyNumberFormat="1" applyFont="1" applyFill="1" applyBorder="1" applyAlignment="1" applyProtection="1">
      <alignment wrapText="1"/>
      <protection hidden="1"/>
    </xf>
    <xf numFmtId="178" fontId="51" fillId="0" borderId="48" xfId="91" applyNumberFormat="1" applyFont="1" applyFill="1" applyBorder="1" applyAlignment="1" applyProtection="1">
      <alignment horizontal="center"/>
      <protection hidden="1"/>
    </xf>
    <xf numFmtId="173" fontId="51" fillId="0" borderId="46" xfId="91" applyNumberFormat="1" applyFont="1" applyFill="1" applyBorder="1" applyAlignment="1" applyProtection="1">
      <alignment horizontal="center" wrapText="1"/>
      <protection hidden="1"/>
    </xf>
    <xf numFmtId="173" fontId="51" fillId="0" borderId="47" xfId="91" applyNumberFormat="1" applyFont="1" applyFill="1" applyBorder="1" applyAlignment="1" applyProtection="1">
      <alignment horizontal="center" wrapText="1"/>
      <protection hidden="1"/>
    </xf>
    <xf numFmtId="173" fontId="56" fillId="0" borderId="46" xfId="91" applyNumberFormat="1" applyFont="1" applyFill="1" applyBorder="1" applyAlignment="1" applyProtection="1">
      <alignment horizontal="center" vertical="center" wrapText="1"/>
      <protection hidden="1"/>
    </xf>
    <xf numFmtId="173" fontId="51" fillId="0" borderId="46" xfId="91" applyNumberFormat="1" applyFont="1" applyFill="1" applyBorder="1" applyAlignment="1" applyProtection="1">
      <alignment horizontal="center" vertical="center" wrapText="1"/>
      <protection hidden="1"/>
    </xf>
    <xf numFmtId="173" fontId="51" fillId="0" borderId="47" xfId="91" applyNumberFormat="1" applyFont="1" applyFill="1" applyBorder="1" applyAlignment="1" applyProtection="1">
      <alignment horizontal="center" vertical="center" wrapText="1"/>
      <protection hidden="1"/>
    </xf>
    <xf numFmtId="178" fontId="51" fillId="0" borderId="48" xfId="91" applyNumberFormat="1" applyFont="1" applyFill="1" applyBorder="1" applyAlignment="1" applyProtection="1">
      <alignment horizontal="center" vertical="center"/>
      <protection hidden="1"/>
    </xf>
    <xf numFmtId="173" fontId="56" fillId="0" borderId="46" xfId="91" applyNumberFormat="1" applyFont="1" applyFill="1" applyBorder="1" applyAlignment="1" applyProtection="1">
      <alignment horizontal="center" wrapText="1"/>
      <protection hidden="1"/>
    </xf>
    <xf numFmtId="173" fontId="51" fillId="0" borderId="42" xfId="91" applyNumberFormat="1" applyFont="1" applyFill="1" applyBorder="1" applyAlignment="1" applyProtection="1">
      <alignment wrapText="1"/>
      <protection hidden="1"/>
    </xf>
    <xf numFmtId="173" fontId="51" fillId="0" borderId="49" xfId="91" applyNumberFormat="1" applyFont="1" applyFill="1" applyBorder="1" applyAlignment="1" applyProtection="1">
      <alignment wrapText="1"/>
      <protection hidden="1"/>
    </xf>
    <xf numFmtId="174" fontId="51" fillId="0" borderId="44" xfId="91" applyNumberFormat="1" applyFont="1" applyFill="1" applyBorder="1" applyAlignment="1" applyProtection="1">
      <alignment horizontal="center" vertical="center"/>
      <protection hidden="1"/>
    </xf>
    <xf numFmtId="174" fontId="51" fillId="0" borderId="50" xfId="91" applyNumberFormat="1" applyFont="1" applyFill="1" applyBorder="1" applyAlignment="1" applyProtection="1">
      <alignment horizontal="center" vertical="center"/>
      <protection hidden="1"/>
    </xf>
    <xf numFmtId="0" fontId="29" fillId="0" borderId="0" xfId="90" applyFont="1" applyAlignment="1" applyProtection="1">
      <alignment horizontal="right" vertical="center"/>
      <protection hidden="1"/>
    </xf>
    <xf numFmtId="0" fontId="29" fillId="0" borderId="0" xfId="90" applyNumberFormat="1" applyFont="1" applyFill="1" applyAlignment="1" applyProtection="1">
      <alignment horizontal="right" vertical="center" wrapText="1"/>
      <protection hidden="1"/>
    </xf>
    <xf numFmtId="172" fontId="56" fillId="0" borderId="1" xfId="91" applyNumberFormat="1" applyFont="1" applyFill="1" applyBorder="1" applyAlignment="1" applyProtection="1">
      <alignment wrapText="1"/>
      <protection hidden="1"/>
    </xf>
    <xf numFmtId="172" fontId="56" fillId="0" borderId="25" xfId="91" applyNumberFormat="1" applyFont="1" applyFill="1" applyBorder="1" applyAlignment="1" applyProtection="1">
      <alignment wrapText="1"/>
      <protection hidden="1"/>
    </xf>
    <xf numFmtId="172" fontId="56" fillId="0" borderId="60" xfId="91" applyNumberFormat="1" applyFont="1" applyFill="1" applyBorder="1" applyAlignment="1" applyProtection="1">
      <alignment wrapText="1"/>
      <protection hidden="1"/>
    </xf>
    <xf numFmtId="172" fontId="56" fillId="0" borderId="59" xfId="91" applyNumberFormat="1" applyFont="1" applyFill="1" applyBorder="1" applyAlignment="1" applyProtection="1">
      <alignment wrapText="1"/>
      <protection hidden="1"/>
    </xf>
    <xf numFmtId="172" fontId="59" fillId="0" borderId="1" xfId="91" applyNumberFormat="1" applyFont="1" applyFill="1" applyBorder="1" applyAlignment="1" applyProtection="1">
      <alignment wrapText="1"/>
      <protection hidden="1"/>
    </xf>
    <xf numFmtId="174" fontId="56" fillId="0" borderId="1" xfId="91" applyNumberFormat="1" applyFont="1" applyFill="1" applyBorder="1" applyAlignment="1" applyProtection="1">
      <alignment horizontal="center"/>
      <protection hidden="1"/>
    </xf>
    <xf numFmtId="0" fontId="29" fillId="0" borderId="0" xfId="92" applyNumberFormat="1" applyFont="1" applyFill="1" applyAlignment="1" applyProtection="1">
      <alignment horizontal="right"/>
      <protection hidden="1"/>
    </xf>
    <xf numFmtId="0" fontId="29" fillId="0" borderId="0" xfId="92" applyNumberFormat="1" applyFont="1" applyFill="1" applyAlignment="1" applyProtection="1">
      <alignment horizontal="right" vertical="top"/>
      <protection hidden="1"/>
    </xf>
    <xf numFmtId="0" fontId="57" fillId="0" borderId="0" xfId="92" applyNumberFormat="1" applyFont="1" applyFill="1" applyAlignment="1" applyProtection="1">
      <alignment horizontal="center" vertical="top"/>
      <protection hidden="1"/>
    </xf>
    <xf numFmtId="174" fontId="59" fillId="0" borderId="1" xfId="91" applyNumberFormat="1" applyFont="1" applyFill="1" applyBorder="1" applyAlignment="1" applyProtection="1">
      <alignment horizontal="center"/>
      <protection hidden="1"/>
    </xf>
    <xf numFmtId="174" fontId="56" fillId="0" borderId="25" xfId="91" applyNumberFormat="1" applyFont="1" applyFill="1" applyBorder="1" applyAlignment="1" applyProtection="1">
      <alignment horizontal="center"/>
      <protection hidden="1"/>
    </xf>
    <xf numFmtId="174" fontId="56" fillId="0" borderId="59" xfId="91" applyNumberFormat="1" applyFont="1" applyFill="1" applyBorder="1" applyAlignment="1" applyProtection="1">
      <alignment horizontal="center"/>
      <protection hidden="1"/>
    </xf>
    <xf numFmtId="172" fontId="59" fillId="0" borderId="25" xfId="91" applyNumberFormat="1" applyFont="1" applyFill="1" applyBorder="1" applyAlignment="1" applyProtection="1">
      <alignment wrapText="1"/>
      <protection hidden="1"/>
    </xf>
    <xf numFmtId="172" fontId="59" fillId="0" borderId="60" xfId="91" applyNumberFormat="1" applyFont="1" applyFill="1" applyBorder="1" applyAlignment="1" applyProtection="1">
      <alignment wrapText="1"/>
      <protection hidden="1"/>
    </xf>
    <xf numFmtId="172" fontId="59" fillId="0" borderId="59" xfId="91" applyNumberFormat="1" applyFont="1" applyFill="1" applyBorder="1" applyAlignment="1" applyProtection="1">
      <alignment wrapText="1"/>
      <protection hidden="1"/>
    </xf>
    <xf numFmtId="0" fontId="29" fillId="0" borderId="0" xfId="84" applyFont="1" applyFill="1" applyAlignment="1">
      <alignment horizontal="right"/>
    </xf>
    <xf numFmtId="0" fontId="33" fillId="0" borderId="0" xfId="81" applyFont="1" applyAlignment="1">
      <alignment horizontal="center"/>
    </xf>
    <xf numFmtId="0" fontId="33" fillId="0" borderId="0" xfId="81" applyFont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0" fillId="0" borderId="63" xfId="0" applyNumberFormat="1" applyFont="1" applyBorder="1" applyAlignment="1">
      <alignment horizontal="center" vertical="center" wrapText="1"/>
    </xf>
    <xf numFmtId="0" fontId="30" fillId="0" borderId="65" xfId="0" applyNumberFormat="1" applyFont="1" applyBorder="1" applyAlignment="1">
      <alignment horizontal="center" vertical="center" wrapText="1"/>
    </xf>
    <xf numFmtId="0" fontId="30" fillId="0" borderId="21" xfId="0" applyNumberFormat="1" applyFont="1" applyBorder="1" applyAlignment="1">
      <alignment horizontal="center" vertical="center" wrapText="1"/>
    </xf>
    <xf numFmtId="0" fontId="30" fillId="0" borderId="20" xfId="0" applyNumberFormat="1" applyFont="1" applyBorder="1" applyAlignment="1">
      <alignment horizontal="center" vertical="center" wrapText="1"/>
    </xf>
    <xf numFmtId="0" fontId="30" fillId="0" borderId="64" xfId="0" applyNumberFormat="1" applyFont="1" applyBorder="1" applyAlignment="1">
      <alignment horizontal="center" vertical="center" wrapText="1"/>
    </xf>
    <xf numFmtId="0" fontId="30" fillId="0" borderId="27" xfId="0" applyNumberFormat="1" applyFont="1" applyBorder="1" applyAlignment="1">
      <alignment horizontal="center" vertical="center" wrapText="1"/>
    </xf>
    <xf numFmtId="0" fontId="30" fillId="0" borderId="66" xfId="0" applyNumberFormat="1" applyFont="1" applyBorder="1" applyAlignment="1">
      <alignment horizontal="center" vertical="center" wrapText="1"/>
    </xf>
    <xf numFmtId="0" fontId="33" fillId="28" borderId="67" xfId="0" applyNumberFormat="1" applyFont="1" applyFill="1" applyBorder="1" applyAlignment="1">
      <alignment horizontal="center" vertical="center"/>
    </xf>
    <xf numFmtId="0" fontId="33" fillId="28" borderId="68" xfId="0" applyNumberFormat="1" applyFont="1" applyFill="1" applyBorder="1" applyAlignment="1">
      <alignment horizontal="center" vertical="center"/>
    </xf>
    <xf numFmtId="0" fontId="29" fillId="28" borderId="68" xfId="0" applyNumberFormat="1" applyFont="1" applyFill="1" applyBorder="1" applyAlignment="1">
      <alignment vertical="center" wrapText="1"/>
    </xf>
    <xf numFmtId="0" fontId="29" fillId="28" borderId="70" xfId="0" applyNumberFormat="1" applyFont="1" applyFill="1" applyBorder="1" applyAlignment="1">
      <alignment vertical="center" wrapText="1"/>
    </xf>
    <xf numFmtId="0" fontId="63" fillId="28" borderId="68" xfId="0" applyNumberFormat="1" applyFont="1" applyFill="1" applyBorder="1" applyAlignment="1">
      <alignment vertical="center" wrapText="1"/>
    </xf>
    <xf numFmtId="188" fontId="30" fillId="0" borderId="0" xfId="75" applyNumberFormat="1" applyFont="1" applyFill="1" applyBorder="1" applyAlignment="1">
      <alignment horizontal="right" vertical="center" wrapText="1"/>
    </xf>
  </cellXfs>
  <cellStyles count="94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Данные (редактируемые)" xfId="28"/>
    <cellStyle name="Данные (только для чтения)" xfId="29"/>
    <cellStyle name="Данные для удаления" xfId="30"/>
    <cellStyle name="Денежный 2" xfId="31"/>
    <cellStyle name="Заголовки полей" xfId="32"/>
    <cellStyle name="Заголовки полей [печать]" xfId="33"/>
    <cellStyle name="Заголовок 1 2" xfId="34"/>
    <cellStyle name="Заголовок 2 2" xfId="35"/>
    <cellStyle name="Заголовок 3 2" xfId="36"/>
    <cellStyle name="Заголовок 4 2" xfId="37"/>
    <cellStyle name="Заголовок меры" xfId="38"/>
    <cellStyle name="Заголовок показателя [печать]" xfId="39"/>
    <cellStyle name="Заголовок показателя константы" xfId="40"/>
    <cellStyle name="Заголовок результата расчета" xfId="41"/>
    <cellStyle name="Заголовок свободного показателя" xfId="42"/>
    <cellStyle name="Значение фильтра" xfId="43"/>
    <cellStyle name="Значение фильтра [печать]" xfId="44"/>
    <cellStyle name="Информация о задаче" xfId="45"/>
    <cellStyle name="Итог 2" xfId="46"/>
    <cellStyle name="Контрольная ячейка 2" xfId="47"/>
    <cellStyle name="Название 2" xfId="48"/>
    <cellStyle name="Нейтральный 2" xfId="49"/>
    <cellStyle name="Обычный" xfId="0" builtinId="0"/>
    <cellStyle name="Обычный 2" xfId="50"/>
    <cellStyle name="Обычный 2 2" xfId="51"/>
    <cellStyle name="Обычный 2 3" xfId="52"/>
    <cellStyle name="Обычный 2 3 2" xfId="53"/>
    <cellStyle name="Обычный 2 4" xfId="90"/>
    <cellStyle name="Обычный 2 4 2" xfId="92"/>
    <cellStyle name="Обычный 2 5" xfId="91"/>
    <cellStyle name="Обычный 3" xfId="54"/>
    <cellStyle name="Обычный 3 2" xfId="83"/>
    <cellStyle name="Обычный 4" xfId="55"/>
    <cellStyle name="Обычный 5" xfId="82"/>
    <cellStyle name="Обычный 5 2" xfId="84"/>
    <cellStyle name="Обычный 6" xfId="85"/>
    <cellStyle name="Обычный 7" xfId="86"/>
    <cellStyle name="Обычный 8" xfId="93"/>
    <cellStyle name="Обычный_Взаимные Москв 9мес2006" xfId="87"/>
    <cellStyle name="Обычный_прил.финпом" xfId="81"/>
    <cellStyle name="Обычный_республиканский  2005 г" xfId="80"/>
    <cellStyle name="Отдельная ячейка" xfId="56"/>
    <cellStyle name="Отдельная ячейка - константа" xfId="57"/>
    <cellStyle name="Отдельная ячейка - константа [печать]" xfId="58"/>
    <cellStyle name="Отдельная ячейка [печать]" xfId="59"/>
    <cellStyle name="Отдельная ячейка-результат" xfId="60"/>
    <cellStyle name="Отдельная ячейка-результат [печать]" xfId="61"/>
    <cellStyle name="Плохой 2" xfId="62"/>
    <cellStyle name="Пояснение 2" xfId="63"/>
    <cellStyle name="Примечание 2" xfId="64"/>
    <cellStyle name="Примечание 3" xfId="65"/>
    <cellStyle name="Процентный 2" xfId="66"/>
    <cellStyle name="Свойства элементов измерения" xfId="67"/>
    <cellStyle name="Свойства элементов измерения [печать]" xfId="68"/>
    <cellStyle name="Связанная ячейка 2" xfId="69"/>
    <cellStyle name="Текст предупреждения 2" xfId="70"/>
    <cellStyle name="Финансовый 2" xfId="71"/>
    <cellStyle name="Финансовый 3" xfId="72"/>
    <cellStyle name="Финансовый 3 2" xfId="73"/>
    <cellStyle name="Финансовый 4" xfId="74"/>
    <cellStyle name="Финансовый 4 2" xfId="88"/>
    <cellStyle name="Финансовый 5" xfId="75"/>
    <cellStyle name="Финансовый 5 2" xfId="89"/>
    <cellStyle name="Финансовый 6" xfId="76"/>
    <cellStyle name="Хороший 2" xfId="77"/>
    <cellStyle name="Элементы осей" xfId="78"/>
    <cellStyle name="Элементы осей [печать]" xfId="79"/>
  </cellStyles>
  <dxfs count="0"/>
  <tableStyles count="0" defaultTableStyle="TableStyleMedium9" defaultPivotStyle="PivotStyleLight16"/>
  <colors>
    <mruColors>
      <color rgb="FFFFCC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17/Documents/&#1054;&#1042;&#1070;&#1056;/2019/&#1048;&#1079;&#1084;&#1077;&#1085;&#1077;&#1085;&#1080;&#1080;/&#1048;&#1079;&#1084;%203/3%20iz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17/Documents/&#1054;&#1042;&#1070;&#1056;/2016/&#1086;&#1090;&#1095;&#1077;&#1090;%20&#1086;&#1073;%20&#1048;&#1057;&#1055;&#1054;&#1051;&#1053;&#1045;&#1053;&#1048;&#1048;/3%20&#1082;&#1074;/3%20(&#1040;&#1074;&#1090;&#1086;&#1089;&#1086;&#1093;&#1088;&#1072;&#1085;&#1077;&#1085;&#1085;&#1099;&#1081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17/Documents/&#1054;&#1042;&#1070;&#1056;/2017/&#1054;&#1090;&#1095;&#1077;&#1090;%20&#1086;&#1073;%20&#1048;&#1057;&#1055;&#1054;&#1051;&#1053;&#1045;&#1053;&#1048;&#1048;/9%20&#1084;&#1077;&#1089;&#1103;&#1094;&#1077;&#1074;/9%20&#1084;&#1077;&#1089;&#1103;&#1094;&#1077;&#1074;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17/Documents/&#1054;&#1042;&#1070;&#1056;/2018/&#1048;&#1089;&#1087;&#1086;&#1083;&#1085;&#1077;&#1085;&#1080;&#1077;%20&#1086;&#1090;&#1095;&#1077;&#1076;&#1091;/3%20&#1082;&#1074;/&#1080;&#1089;&#1087;&#1086;&#1083;&#1085;&#1077;&#1085;&#1080;&#1077;%20&#1079;&#1072;%203%20&#1082;&#1074;%202018%20&#107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17/Documents/&#1054;&#1042;&#1070;&#1056;/2019/&#1054;&#1058;&#1063;&#1045;&#1058;%20&#1086;&#1073;%20&#1080;&#1089;&#1087;&#1086;&#1083;&#1085;&#1077;&#1085;&#1080;&#1080;/1%20&#1082;&#1074;&#1072;&#1088;&#1090;&#1072;&#1083;/1%20&#1082;&#1074;&#1072;&#1088;&#1090;&#1072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5"/>
      <sheetName val="9"/>
      <sheetName val="11"/>
      <sheetName val="13+"/>
      <sheetName val="19+"/>
    </sheetNames>
    <sheetDataSet>
      <sheetData sheetId="0"/>
      <sheetData sheetId="1"/>
      <sheetData sheetId="2"/>
      <sheetData sheetId="3"/>
      <sheetData sheetId="4">
        <row r="52">
          <cell r="O52">
            <v>223.8</v>
          </cell>
        </row>
        <row r="59">
          <cell r="O59">
            <v>8615.3709999999992</v>
          </cell>
        </row>
        <row r="80">
          <cell r="O80">
            <v>7451.3130000000001</v>
          </cell>
        </row>
        <row r="93">
          <cell r="O93">
            <v>233.8</v>
          </cell>
        </row>
        <row r="99">
          <cell r="O99">
            <v>317975.88900000002</v>
          </cell>
        </row>
        <row r="127">
          <cell r="O127">
            <v>49377.03</v>
          </cell>
        </row>
        <row r="156">
          <cell r="O156">
            <v>1101.7</v>
          </cell>
        </row>
        <row r="159">
          <cell r="O159">
            <v>132.27000000000001</v>
          </cell>
        </row>
        <row r="162">
          <cell r="O162">
            <v>22850.324000000001</v>
          </cell>
        </row>
        <row r="184">
          <cell r="O184">
            <v>3708.875</v>
          </cell>
        </row>
        <row r="204">
          <cell r="O204">
            <v>7778.7709999999997</v>
          </cell>
        </row>
        <row r="220">
          <cell r="O220">
            <v>1393.2539999999999</v>
          </cell>
        </row>
        <row r="230">
          <cell r="O230">
            <v>113</v>
          </cell>
        </row>
        <row r="232">
          <cell r="O232">
            <v>1415.991</v>
          </cell>
        </row>
        <row r="239">
          <cell r="O239">
            <v>15685.946</v>
          </cell>
        </row>
        <row r="243">
          <cell r="O243">
            <v>3416.8470000000002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2."/>
      <sheetName val="5"/>
      <sheetName val="4."/>
      <sheetName val="5."/>
      <sheetName val="6."/>
      <sheetName val="3."/>
      <sheetName val="10"/>
      <sheetName val="7. "/>
      <sheetName val="Лист7"/>
      <sheetName val="8."/>
      <sheetName val="12"/>
      <sheetName val="9."/>
      <sheetName val="10. (2)"/>
      <sheetName val="11.. (2)"/>
      <sheetName val="12.. (3)"/>
      <sheetName val="13.. (2)"/>
      <sheetName val="14.. (2)"/>
      <sheetName val="14.. (3)"/>
      <sheetName val="15.. (2)"/>
      <sheetName val="резервный"/>
      <sheetName val="конс. дох"/>
      <sheetName val="Лист8"/>
      <sheetName val="14."/>
      <sheetName val="10."/>
      <sheetName val="16."/>
      <sheetName val="11.."/>
      <sheetName val="12.."/>
      <sheetName val="18"/>
      <sheetName val="13.."/>
      <sheetName val="20."/>
      <sheetName val="14.."/>
      <sheetName val="22."/>
      <sheetName val="15.."/>
      <sheetName val="программа в.з"/>
      <sheetName val="верхний предел (2)"/>
      <sheetName val="24."/>
      <sheetName val="верхний предел"/>
      <sheetName val="Лист1"/>
      <sheetName val="Лист2"/>
      <sheetName val="Лист3"/>
      <sheetName val="Лист4"/>
      <sheetName val="Лист5"/>
      <sheetName val="Лис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7">
          <cell r="D87">
            <v>282818.28675000003</v>
          </cell>
        </row>
      </sheetData>
      <sheetData sheetId="8"/>
      <sheetData sheetId="9"/>
      <sheetData sheetId="10"/>
      <sheetData sheetId="11">
        <row r="15">
          <cell r="H15">
            <v>281969.05035999999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+"/>
      <sheetName val="5+"/>
      <sheetName val="9"/>
      <sheetName val="11+"/>
      <sheetName val="13+"/>
      <sheetName val="15+"/>
      <sheetName val="17+"/>
      <sheetName val="19+"/>
      <sheetName val="21+"/>
      <sheetName val="23+"/>
      <sheetName val="14.. (3)"/>
      <sheetName val="резервный"/>
      <sheetName val="консолидированный"/>
      <sheetName val="основные параметры бюджета"/>
    </sheetNames>
    <sheetDataSet>
      <sheetData sheetId="0"/>
      <sheetData sheetId="1">
        <row r="78">
          <cell r="D78">
            <v>284430.35682000004</v>
          </cell>
        </row>
      </sheetData>
      <sheetData sheetId="2"/>
      <sheetData sheetId="3">
        <row r="16">
          <cell r="H16">
            <v>273846.97817000002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+ (2)"/>
      <sheetName val="5+"/>
      <sheetName val="9"/>
      <sheetName val="11+"/>
      <sheetName val="13+"/>
      <sheetName val="15+"/>
      <sheetName val="17+"/>
      <sheetName val="19+"/>
      <sheetName val="21."/>
      <sheetName val="23"/>
      <sheetName val="резервный"/>
      <sheetName val="консолидированный"/>
      <sheetName val="Лист1"/>
    </sheetNames>
    <sheetDataSet>
      <sheetData sheetId="0"/>
      <sheetData sheetId="1">
        <row r="12">
          <cell r="D12">
            <v>19297.888470000005</v>
          </cell>
        </row>
        <row r="39">
          <cell r="D39">
            <v>314405.88309999998</v>
          </cell>
        </row>
        <row r="81">
          <cell r="D81">
            <v>333703.77156999998</v>
          </cell>
        </row>
      </sheetData>
      <sheetData sheetId="2">
        <row r="15">
          <cell r="H15">
            <v>20721.341239999998</v>
          </cell>
        </row>
        <row r="171">
          <cell r="H171">
            <v>405.20191</v>
          </cell>
        </row>
        <row r="187">
          <cell r="H187">
            <v>849.12749000000008</v>
          </cell>
        </row>
        <row r="202">
          <cell r="H202">
            <v>2575.26296</v>
          </cell>
        </row>
        <row r="266">
          <cell r="H266">
            <v>1660.16131</v>
          </cell>
        </row>
        <row r="280">
          <cell r="H280">
            <v>204621.29326000001</v>
          </cell>
        </row>
        <row r="392">
          <cell r="H392">
            <v>31201.725569999999</v>
          </cell>
        </row>
        <row r="463">
          <cell r="H463">
            <v>35442.852539999993</v>
          </cell>
        </row>
        <row r="597">
          <cell r="H597">
            <v>789.25</v>
          </cell>
        </row>
        <row r="617">
          <cell r="H617">
            <v>92.270420000000001</v>
          </cell>
        </row>
        <row r="627">
          <cell r="H627">
            <v>9334.8164400000005</v>
          </cell>
        </row>
      </sheetData>
      <sheetData sheetId="3">
        <row r="14">
          <cell r="H14">
            <v>307693.30313999997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5"/>
      <sheetName val="9"/>
      <sheetName val="11"/>
      <sheetName val="13"/>
      <sheetName val="15"/>
      <sheetName val="16+"/>
      <sheetName val="17+"/>
      <sheetName val="18+"/>
      <sheetName val="19+"/>
      <sheetName val="17+ (2)"/>
      <sheetName val="5 (2)"/>
      <sheetName val="Лист4"/>
    </sheetNames>
    <sheetDataSet>
      <sheetData sheetId="0"/>
      <sheetData sheetId="1">
        <row r="13">
          <cell r="C13">
            <v>32681</v>
          </cell>
        </row>
      </sheetData>
      <sheetData sheetId="2">
        <row r="19">
          <cell r="S19">
            <v>476358.02651</v>
          </cell>
          <cell r="T19">
            <v>118884.17784</v>
          </cell>
        </row>
      </sheetData>
      <sheetData sheetId="3">
        <row r="653">
          <cell r="V653">
            <v>118884.17784000002</v>
          </cell>
        </row>
      </sheetData>
      <sheetData sheetId="4">
        <row r="22">
          <cell r="M22">
            <v>43548.728000000003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113"/>
  <sheetViews>
    <sheetView view="pageBreakPreview" topLeftCell="A7" workbookViewId="0">
      <selection activeCell="C26" sqref="C19:C26"/>
    </sheetView>
  </sheetViews>
  <sheetFormatPr defaultRowHeight="12.75" x14ac:dyDescent="0.2"/>
  <cols>
    <col min="1" max="1" width="24.42578125" style="1" customWidth="1"/>
    <col min="2" max="2" width="65.7109375" style="1" customWidth="1"/>
    <col min="3" max="3" width="13.42578125" style="1" customWidth="1"/>
    <col min="4" max="4" width="12.85546875" style="1" bestFit="1" customWidth="1"/>
    <col min="5" max="5" width="13.42578125" style="1" bestFit="1" customWidth="1"/>
    <col min="6" max="6" width="12.28515625" style="1" bestFit="1" customWidth="1"/>
    <col min="7" max="7" width="9.7109375" style="1" bestFit="1" customWidth="1"/>
    <col min="8" max="256" width="9.140625" style="1"/>
    <col min="257" max="257" width="24.42578125" style="1" customWidth="1"/>
    <col min="258" max="258" width="65.7109375" style="1" customWidth="1"/>
    <col min="259" max="259" width="13.42578125" style="1" customWidth="1"/>
    <col min="260" max="260" width="12.85546875" style="1" bestFit="1" customWidth="1"/>
    <col min="261" max="261" width="13.42578125" style="1" bestFit="1" customWidth="1"/>
    <col min="262" max="262" width="12.28515625" style="1" bestFit="1" customWidth="1"/>
    <col min="263" max="263" width="9.7109375" style="1" bestFit="1" customWidth="1"/>
    <col min="264" max="512" width="9.140625" style="1"/>
    <col min="513" max="513" width="24.42578125" style="1" customWidth="1"/>
    <col min="514" max="514" width="65.7109375" style="1" customWidth="1"/>
    <col min="515" max="515" width="13.42578125" style="1" customWidth="1"/>
    <col min="516" max="516" width="12.85546875" style="1" bestFit="1" customWidth="1"/>
    <col min="517" max="517" width="13.42578125" style="1" bestFit="1" customWidth="1"/>
    <col min="518" max="518" width="12.28515625" style="1" bestFit="1" customWidth="1"/>
    <col min="519" max="519" width="9.7109375" style="1" bestFit="1" customWidth="1"/>
    <col min="520" max="768" width="9.140625" style="1"/>
    <col min="769" max="769" width="24.42578125" style="1" customWidth="1"/>
    <col min="770" max="770" width="65.7109375" style="1" customWidth="1"/>
    <col min="771" max="771" width="13.42578125" style="1" customWidth="1"/>
    <col min="772" max="772" width="12.85546875" style="1" bestFit="1" customWidth="1"/>
    <col min="773" max="773" width="13.42578125" style="1" bestFit="1" customWidth="1"/>
    <col min="774" max="774" width="12.28515625" style="1" bestFit="1" customWidth="1"/>
    <col min="775" max="775" width="9.7109375" style="1" bestFit="1" customWidth="1"/>
    <col min="776" max="1024" width="9.140625" style="1"/>
    <col min="1025" max="1025" width="24.42578125" style="1" customWidth="1"/>
    <col min="1026" max="1026" width="65.7109375" style="1" customWidth="1"/>
    <col min="1027" max="1027" width="13.42578125" style="1" customWidth="1"/>
    <col min="1028" max="1028" width="12.85546875" style="1" bestFit="1" customWidth="1"/>
    <col min="1029" max="1029" width="13.42578125" style="1" bestFit="1" customWidth="1"/>
    <col min="1030" max="1030" width="12.28515625" style="1" bestFit="1" customWidth="1"/>
    <col min="1031" max="1031" width="9.7109375" style="1" bestFit="1" customWidth="1"/>
    <col min="1032" max="1280" width="9.140625" style="1"/>
    <col min="1281" max="1281" width="24.42578125" style="1" customWidth="1"/>
    <col min="1282" max="1282" width="65.7109375" style="1" customWidth="1"/>
    <col min="1283" max="1283" width="13.42578125" style="1" customWidth="1"/>
    <col min="1284" max="1284" width="12.85546875" style="1" bestFit="1" customWidth="1"/>
    <col min="1285" max="1285" width="13.42578125" style="1" bestFit="1" customWidth="1"/>
    <col min="1286" max="1286" width="12.28515625" style="1" bestFit="1" customWidth="1"/>
    <col min="1287" max="1287" width="9.7109375" style="1" bestFit="1" customWidth="1"/>
    <col min="1288" max="1536" width="9.140625" style="1"/>
    <col min="1537" max="1537" width="24.42578125" style="1" customWidth="1"/>
    <col min="1538" max="1538" width="65.7109375" style="1" customWidth="1"/>
    <col min="1539" max="1539" width="13.42578125" style="1" customWidth="1"/>
    <col min="1540" max="1540" width="12.85546875" style="1" bestFit="1" customWidth="1"/>
    <col min="1541" max="1541" width="13.42578125" style="1" bestFit="1" customWidth="1"/>
    <col min="1542" max="1542" width="12.28515625" style="1" bestFit="1" customWidth="1"/>
    <col min="1543" max="1543" width="9.7109375" style="1" bestFit="1" customWidth="1"/>
    <col min="1544" max="1792" width="9.140625" style="1"/>
    <col min="1793" max="1793" width="24.42578125" style="1" customWidth="1"/>
    <col min="1794" max="1794" width="65.7109375" style="1" customWidth="1"/>
    <col min="1795" max="1795" width="13.42578125" style="1" customWidth="1"/>
    <col min="1796" max="1796" width="12.85546875" style="1" bestFit="1" customWidth="1"/>
    <col min="1797" max="1797" width="13.42578125" style="1" bestFit="1" customWidth="1"/>
    <col min="1798" max="1798" width="12.28515625" style="1" bestFit="1" customWidth="1"/>
    <col min="1799" max="1799" width="9.7109375" style="1" bestFit="1" customWidth="1"/>
    <col min="1800" max="2048" width="9.140625" style="1"/>
    <col min="2049" max="2049" width="24.42578125" style="1" customWidth="1"/>
    <col min="2050" max="2050" width="65.7109375" style="1" customWidth="1"/>
    <col min="2051" max="2051" width="13.42578125" style="1" customWidth="1"/>
    <col min="2052" max="2052" width="12.85546875" style="1" bestFit="1" customWidth="1"/>
    <col min="2053" max="2053" width="13.42578125" style="1" bestFit="1" customWidth="1"/>
    <col min="2054" max="2054" width="12.28515625" style="1" bestFit="1" customWidth="1"/>
    <col min="2055" max="2055" width="9.7109375" style="1" bestFit="1" customWidth="1"/>
    <col min="2056" max="2304" width="9.140625" style="1"/>
    <col min="2305" max="2305" width="24.42578125" style="1" customWidth="1"/>
    <col min="2306" max="2306" width="65.7109375" style="1" customWidth="1"/>
    <col min="2307" max="2307" width="13.42578125" style="1" customWidth="1"/>
    <col min="2308" max="2308" width="12.85546875" style="1" bestFit="1" customWidth="1"/>
    <col min="2309" max="2309" width="13.42578125" style="1" bestFit="1" customWidth="1"/>
    <col min="2310" max="2310" width="12.28515625" style="1" bestFit="1" customWidth="1"/>
    <col min="2311" max="2311" width="9.7109375" style="1" bestFit="1" customWidth="1"/>
    <col min="2312" max="2560" width="9.140625" style="1"/>
    <col min="2561" max="2561" width="24.42578125" style="1" customWidth="1"/>
    <col min="2562" max="2562" width="65.7109375" style="1" customWidth="1"/>
    <col min="2563" max="2563" width="13.42578125" style="1" customWidth="1"/>
    <col min="2564" max="2564" width="12.85546875" style="1" bestFit="1" customWidth="1"/>
    <col min="2565" max="2565" width="13.42578125" style="1" bestFit="1" customWidth="1"/>
    <col min="2566" max="2566" width="12.28515625" style="1" bestFit="1" customWidth="1"/>
    <col min="2567" max="2567" width="9.7109375" style="1" bestFit="1" customWidth="1"/>
    <col min="2568" max="2816" width="9.140625" style="1"/>
    <col min="2817" max="2817" width="24.42578125" style="1" customWidth="1"/>
    <col min="2818" max="2818" width="65.7109375" style="1" customWidth="1"/>
    <col min="2819" max="2819" width="13.42578125" style="1" customWidth="1"/>
    <col min="2820" max="2820" width="12.85546875" style="1" bestFit="1" customWidth="1"/>
    <col min="2821" max="2821" width="13.42578125" style="1" bestFit="1" customWidth="1"/>
    <col min="2822" max="2822" width="12.28515625" style="1" bestFit="1" customWidth="1"/>
    <col min="2823" max="2823" width="9.7109375" style="1" bestFit="1" customWidth="1"/>
    <col min="2824" max="3072" width="9.140625" style="1"/>
    <col min="3073" max="3073" width="24.42578125" style="1" customWidth="1"/>
    <col min="3074" max="3074" width="65.7109375" style="1" customWidth="1"/>
    <col min="3075" max="3075" width="13.42578125" style="1" customWidth="1"/>
    <col min="3076" max="3076" width="12.85546875" style="1" bestFit="1" customWidth="1"/>
    <col min="3077" max="3077" width="13.42578125" style="1" bestFit="1" customWidth="1"/>
    <col min="3078" max="3078" width="12.28515625" style="1" bestFit="1" customWidth="1"/>
    <col min="3079" max="3079" width="9.7109375" style="1" bestFit="1" customWidth="1"/>
    <col min="3080" max="3328" width="9.140625" style="1"/>
    <col min="3329" max="3329" width="24.42578125" style="1" customWidth="1"/>
    <col min="3330" max="3330" width="65.7109375" style="1" customWidth="1"/>
    <col min="3331" max="3331" width="13.42578125" style="1" customWidth="1"/>
    <col min="3332" max="3332" width="12.85546875" style="1" bestFit="1" customWidth="1"/>
    <col min="3333" max="3333" width="13.42578125" style="1" bestFit="1" customWidth="1"/>
    <col min="3334" max="3334" width="12.28515625" style="1" bestFit="1" customWidth="1"/>
    <col min="3335" max="3335" width="9.7109375" style="1" bestFit="1" customWidth="1"/>
    <col min="3336" max="3584" width="9.140625" style="1"/>
    <col min="3585" max="3585" width="24.42578125" style="1" customWidth="1"/>
    <col min="3586" max="3586" width="65.7109375" style="1" customWidth="1"/>
    <col min="3587" max="3587" width="13.42578125" style="1" customWidth="1"/>
    <col min="3588" max="3588" width="12.85546875" style="1" bestFit="1" customWidth="1"/>
    <col min="3589" max="3589" width="13.42578125" style="1" bestFit="1" customWidth="1"/>
    <col min="3590" max="3590" width="12.28515625" style="1" bestFit="1" customWidth="1"/>
    <col min="3591" max="3591" width="9.7109375" style="1" bestFit="1" customWidth="1"/>
    <col min="3592" max="3840" width="9.140625" style="1"/>
    <col min="3841" max="3841" width="24.42578125" style="1" customWidth="1"/>
    <col min="3842" max="3842" width="65.7109375" style="1" customWidth="1"/>
    <col min="3843" max="3843" width="13.42578125" style="1" customWidth="1"/>
    <col min="3844" max="3844" width="12.85546875" style="1" bestFit="1" customWidth="1"/>
    <col min="3845" max="3845" width="13.42578125" style="1" bestFit="1" customWidth="1"/>
    <col min="3846" max="3846" width="12.28515625" style="1" bestFit="1" customWidth="1"/>
    <col min="3847" max="3847" width="9.7109375" style="1" bestFit="1" customWidth="1"/>
    <col min="3848" max="4096" width="9.140625" style="1"/>
    <col min="4097" max="4097" width="24.42578125" style="1" customWidth="1"/>
    <col min="4098" max="4098" width="65.7109375" style="1" customWidth="1"/>
    <col min="4099" max="4099" width="13.42578125" style="1" customWidth="1"/>
    <col min="4100" max="4100" width="12.85546875" style="1" bestFit="1" customWidth="1"/>
    <col min="4101" max="4101" width="13.42578125" style="1" bestFit="1" customWidth="1"/>
    <col min="4102" max="4102" width="12.28515625" style="1" bestFit="1" customWidth="1"/>
    <col min="4103" max="4103" width="9.7109375" style="1" bestFit="1" customWidth="1"/>
    <col min="4104" max="4352" width="9.140625" style="1"/>
    <col min="4353" max="4353" width="24.42578125" style="1" customWidth="1"/>
    <col min="4354" max="4354" width="65.7109375" style="1" customWidth="1"/>
    <col min="4355" max="4355" width="13.42578125" style="1" customWidth="1"/>
    <col min="4356" max="4356" width="12.85546875" style="1" bestFit="1" customWidth="1"/>
    <col min="4357" max="4357" width="13.42578125" style="1" bestFit="1" customWidth="1"/>
    <col min="4358" max="4358" width="12.28515625" style="1" bestFit="1" customWidth="1"/>
    <col min="4359" max="4359" width="9.7109375" style="1" bestFit="1" customWidth="1"/>
    <col min="4360" max="4608" width="9.140625" style="1"/>
    <col min="4609" max="4609" width="24.42578125" style="1" customWidth="1"/>
    <col min="4610" max="4610" width="65.7109375" style="1" customWidth="1"/>
    <col min="4611" max="4611" width="13.42578125" style="1" customWidth="1"/>
    <col min="4612" max="4612" width="12.85546875" style="1" bestFit="1" customWidth="1"/>
    <col min="4613" max="4613" width="13.42578125" style="1" bestFit="1" customWidth="1"/>
    <col min="4614" max="4614" width="12.28515625" style="1" bestFit="1" customWidth="1"/>
    <col min="4615" max="4615" width="9.7109375" style="1" bestFit="1" customWidth="1"/>
    <col min="4616" max="4864" width="9.140625" style="1"/>
    <col min="4865" max="4865" width="24.42578125" style="1" customWidth="1"/>
    <col min="4866" max="4866" width="65.7109375" style="1" customWidth="1"/>
    <col min="4867" max="4867" width="13.42578125" style="1" customWidth="1"/>
    <col min="4868" max="4868" width="12.85546875" style="1" bestFit="1" customWidth="1"/>
    <col min="4869" max="4869" width="13.42578125" style="1" bestFit="1" customWidth="1"/>
    <col min="4870" max="4870" width="12.28515625" style="1" bestFit="1" customWidth="1"/>
    <col min="4871" max="4871" width="9.7109375" style="1" bestFit="1" customWidth="1"/>
    <col min="4872" max="5120" width="9.140625" style="1"/>
    <col min="5121" max="5121" width="24.42578125" style="1" customWidth="1"/>
    <col min="5122" max="5122" width="65.7109375" style="1" customWidth="1"/>
    <col min="5123" max="5123" width="13.42578125" style="1" customWidth="1"/>
    <col min="5124" max="5124" width="12.85546875" style="1" bestFit="1" customWidth="1"/>
    <col min="5125" max="5125" width="13.42578125" style="1" bestFit="1" customWidth="1"/>
    <col min="5126" max="5126" width="12.28515625" style="1" bestFit="1" customWidth="1"/>
    <col min="5127" max="5127" width="9.7109375" style="1" bestFit="1" customWidth="1"/>
    <col min="5128" max="5376" width="9.140625" style="1"/>
    <col min="5377" max="5377" width="24.42578125" style="1" customWidth="1"/>
    <col min="5378" max="5378" width="65.7109375" style="1" customWidth="1"/>
    <col min="5379" max="5379" width="13.42578125" style="1" customWidth="1"/>
    <col min="5380" max="5380" width="12.85546875" style="1" bestFit="1" customWidth="1"/>
    <col min="5381" max="5381" width="13.42578125" style="1" bestFit="1" customWidth="1"/>
    <col min="5382" max="5382" width="12.28515625" style="1" bestFit="1" customWidth="1"/>
    <col min="5383" max="5383" width="9.7109375" style="1" bestFit="1" customWidth="1"/>
    <col min="5384" max="5632" width="9.140625" style="1"/>
    <col min="5633" max="5633" width="24.42578125" style="1" customWidth="1"/>
    <col min="5634" max="5634" width="65.7109375" style="1" customWidth="1"/>
    <col min="5635" max="5635" width="13.42578125" style="1" customWidth="1"/>
    <col min="5636" max="5636" width="12.85546875" style="1" bestFit="1" customWidth="1"/>
    <col min="5637" max="5637" width="13.42578125" style="1" bestFit="1" customWidth="1"/>
    <col min="5638" max="5638" width="12.28515625" style="1" bestFit="1" customWidth="1"/>
    <col min="5639" max="5639" width="9.7109375" style="1" bestFit="1" customWidth="1"/>
    <col min="5640" max="5888" width="9.140625" style="1"/>
    <col min="5889" max="5889" width="24.42578125" style="1" customWidth="1"/>
    <col min="5890" max="5890" width="65.7109375" style="1" customWidth="1"/>
    <col min="5891" max="5891" width="13.42578125" style="1" customWidth="1"/>
    <col min="5892" max="5892" width="12.85546875" style="1" bestFit="1" customWidth="1"/>
    <col min="5893" max="5893" width="13.42578125" style="1" bestFit="1" customWidth="1"/>
    <col min="5894" max="5894" width="12.28515625" style="1" bestFit="1" customWidth="1"/>
    <col min="5895" max="5895" width="9.7109375" style="1" bestFit="1" customWidth="1"/>
    <col min="5896" max="6144" width="9.140625" style="1"/>
    <col min="6145" max="6145" width="24.42578125" style="1" customWidth="1"/>
    <col min="6146" max="6146" width="65.7109375" style="1" customWidth="1"/>
    <col min="6147" max="6147" width="13.42578125" style="1" customWidth="1"/>
    <col min="6148" max="6148" width="12.85546875" style="1" bestFit="1" customWidth="1"/>
    <col min="6149" max="6149" width="13.42578125" style="1" bestFit="1" customWidth="1"/>
    <col min="6150" max="6150" width="12.28515625" style="1" bestFit="1" customWidth="1"/>
    <col min="6151" max="6151" width="9.7109375" style="1" bestFit="1" customWidth="1"/>
    <col min="6152" max="6400" width="9.140625" style="1"/>
    <col min="6401" max="6401" width="24.42578125" style="1" customWidth="1"/>
    <col min="6402" max="6402" width="65.7109375" style="1" customWidth="1"/>
    <col min="6403" max="6403" width="13.42578125" style="1" customWidth="1"/>
    <col min="6404" max="6404" width="12.85546875" style="1" bestFit="1" customWidth="1"/>
    <col min="6405" max="6405" width="13.42578125" style="1" bestFit="1" customWidth="1"/>
    <col min="6406" max="6406" width="12.28515625" style="1" bestFit="1" customWidth="1"/>
    <col min="6407" max="6407" width="9.7109375" style="1" bestFit="1" customWidth="1"/>
    <col min="6408" max="6656" width="9.140625" style="1"/>
    <col min="6657" max="6657" width="24.42578125" style="1" customWidth="1"/>
    <col min="6658" max="6658" width="65.7109375" style="1" customWidth="1"/>
    <col min="6659" max="6659" width="13.42578125" style="1" customWidth="1"/>
    <col min="6660" max="6660" width="12.85546875" style="1" bestFit="1" customWidth="1"/>
    <col min="6661" max="6661" width="13.42578125" style="1" bestFit="1" customWidth="1"/>
    <col min="6662" max="6662" width="12.28515625" style="1" bestFit="1" customWidth="1"/>
    <col min="6663" max="6663" width="9.7109375" style="1" bestFit="1" customWidth="1"/>
    <col min="6664" max="6912" width="9.140625" style="1"/>
    <col min="6913" max="6913" width="24.42578125" style="1" customWidth="1"/>
    <col min="6914" max="6914" width="65.7109375" style="1" customWidth="1"/>
    <col min="6915" max="6915" width="13.42578125" style="1" customWidth="1"/>
    <col min="6916" max="6916" width="12.85546875" style="1" bestFit="1" customWidth="1"/>
    <col min="6917" max="6917" width="13.42578125" style="1" bestFit="1" customWidth="1"/>
    <col min="6918" max="6918" width="12.28515625" style="1" bestFit="1" customWidth="1"/>
    <col min="6919" max="6919" width="9.7109375" style="1" bestFit="1" customWidth="1"/>
    <col min="6920" max="7168" width="9.140625" style="1"/>
    <col min="7169" max="7169" width="24.42578125" style="1" customWidth="1"/>
    <col min="7170" max="7170" width="65.7109375" style="1" customWidth="1"/>
    <col min="7171" max="7171" width="13.42578125" style="1" customWidth="1"/>
    <col min="7172" max="7172" width="12.85546875" style="1" bestFit="1" customWidth="1"/>
    <col min="7173" max="7173" width="13.42578125" style="1" bestFit="1" customWidth="1"/>
    <col min="7174" max="7174" width="12.28515625" style="1" bestFit="1" customWidth="1"/>
    <col min="7175" max="7175" width="9.7109375" style="1" bestFit="1" customWidth="1"/>
    <col min="7176" max="7424" width="9.140625" style="1"/>
    <col min="7425" max="7425" width="24.42578125" style="1" customWidth="1"/>
    <col min="7426" max="7426" width="65.7109375" style="1" customWidth="1"/>
    <col min="7427" max="7427" width="13.42578125" style="1" customWidth="1"/>
    <col min="7428" max="7428" width="12.85546875" style="1" bestFit="1" customWidth="1"/>
    <col min="7429" max="7429" width="13.42578125" style="1" bestFit="1" customWidth="1"/>
    <col min="7430" max="7430" width="12.28515625" style="1" bestFit="1" customWidth="1"/>
    <col min="7431" max="7431" width="9.7109375" style="1" bestFit="1" customWidth="1"/>
    <col min="7432" max="7680" width="9.140625" style="1"/>
    <col min="7681" max="7681" width="24.42578125" style="1" customWidth="1"/>
    <col min="7682" max="7682" width="65.7109375" style="1" customWidth="1"/>
    <col min="7683" max="7683" width="13.42578125" style="1" customWidth="1"/>
    <col min="7684" max="7684" width="12.85546875" style="1" bestFit="1" customWidth="1"/>
    <col min="7685" max="7685" width="13.42578125" style="1" bestFit="1" customWidth="1"/>
    <col min="7686" max="7686" width="12.28515625" style="1" bestFit="1" customWidth="1"/>
    <col min="7687" max="7687" width="9.7109375" style="1" bestFit="1" customWidth="1"/>
    <col min="7688" max="7936" width="9.140625" style="1"/>
    <col min="7937" max="7937" width="24.42578125" style="1" customWidth="1"/>
    <col min="7938" max="7938" width="65.7109375" style="1" customWidth="1"/>
    <col min="7939" max="7939" width="13.42578125" style="1" customWidth="1"/>
    <col min="7940" max="7940" width="12.85546875" style="1" bestFit="1" customWidth="1"/>
    <col min="7941" max="7941" width="13.42578125" style="1" bestFit="1" customWidth="1"/>
    <col min="7942" max="7942" width="12.28515625" style="1" bestFit="1" customWidth="1"/>
    <col min="7943" max="7943" width="9.7109375" style="1" bestFit="1" customWidth="1"/>
    <col min="7944" max="8192" width="9.140625" style="1"/>
    <col min="8193" max="8193" width="24.42578125" style="1" customWidth="1"/>
    <col min="8194" max="8194" width="65.7109375" style="1" customWidth="1"/>
    <col min="8195" max="8195" width="13.42578125" style="1" customWidth="1"/>
    <col min="8196" max="8196" width="12.85546875" style="1" bestFit="1" customWidth="1"/>
    <col min="8197" max="8197" width="13.42578125" style="1" bestFit="1" customWidth="1"/>
    <col min="8198" max="8198" width="12.28515625" style="1" bestFit="1" customWidth="1"/>
    <col min="8199" max="8199" width="9.7109375" style="1" bestFit="1" customWidth="1"/>
    <col min="8200" max="8448" width="9.140625" style="1"/>
    <col min="8449" max="8449" width="24.42578125" style="1" customWidth="1"/>
    <col min="8450" max="8450" width="65.7109375" style="1" customWidth="1"/>
    <col min="8451" max="8451" width="13.42578125" style="1" customWidth="1"/>
    <col min="8452" max="8452" width="12.85546875" style="1" bestFit="1" customWidth="1"/>
    <col min="8453" max="8453" width="13.42578125" style="1" bestFit="1" customWidth="1"/>
    <col min="8454" max="8454" width="12.28515625" style="1" bestFit="1" customWidth="1"/>
    <col min="8455" max="8455" width="9.7109375" style="1" bestFit="1" customWidth="1"/>
    <col min="8456" max="8704" width="9.140625" style="1"/>
    <col min="8705" max="8705" width="24.42578125" style="1" customWidth="1"/>
    <col min="8706" max="8706" width="65.7109375" style="1" customWidth="1"/>
    <col min="8707" max="8707" width="13.42578125" style="1" customWidth="1"/>
    <col min="8708" max="8708" width="12.85546875" style="1" bestFit="1" customWidth="1"/>
    <col min="8709" max="8709" width="13.42578125" style="1" bestFit="1" customWidth="1"/>
    <col min="8710" max="8710" width="12.28515625" style="1" bestFit="1" customWidth="1"/>
    <col min="8711" max="8711" width="9.7109375" style="1" bestFit="1" customWidth="1"/>
    <col min="8712" max="8960" width="9.140625" style="1"/>
    <col min="8961" max="8961" width="24.42578125" style="1" customWidth="1"/>
    <col min="8962" max="8962" width="65.7109375" style="1" customWidth="1"/>
    <col min="8963" max="8963" width="13.42578125" style="1" customWidth="1"/>
    <col min="8964" max="8964" width="12.85546875" style="1" bestFit="1" customWidth="1"/>
    <col min="8965" max="8965" width="13.42578125" style="1" bestFit="1" customWidth="1"/>
    <col min="8966" max="8966" width="12.28515625" style="1" bestFit="1" customWidth="1"/>
    <col min="8967" max="8967" width="9.7109375" style="1" bestFit="1" customWidth="1"/>
    <col min="8968" max="9216" width="9.140625" style="1"/>
    <col min="9217" max="9217" width="24.42578125" style="1" customWidth="1"/>
    <col min="9218" max="9218" width="65.7109375" style="1" customWidth="1"/>
    <col min="9219" max="9219" width="13.42578125" style="1" customWidth="1"/>
    <col min="9220" max="9220" width="12.85546875" style="1" bestFit="1" customWidth="1"/>
    <col min="9221" max="9221" width="13.42578125" style="1" bestFit="1" customWidth="1"/>
    <col min="9222" max="9222" width="12.28515625" style="1" bestFit="1" customWidth="1"/>
    <col min="9223" max="9223" width="9.7109375" style="1" bestFit="1" customWidth="1"/>
    <col min="9224" max="9472" width="9.140625" style="1"/>
    <col min="9473" max="9473" width="24.42578125" style="1" customWidth="1"/>
    <col min="9474" max="9474" width="65.7109375" style="1" customWidth="1"/>
    <col min="9475" max="9475" width="13.42578125" style="1" customWidth="1"/>
    <col min="9476" max="9476" width="12.85546875" style="1" bestFit="1" customWidth="1"/>
    <col min="9477" max="9477" width="13.42578125" style="1" bestFit="1" customWidth="1"/>
    <col min="9478" max="9478" width="12.28515625" style="1" bestFit="1" customWidth="1"/>
    <col min="9479" max="9479" width="9.7109375" style="1" bestFit="1" customWidth="1"/>
    <col min="9480" max="9728" width="9.140625" style="1"/>
    <col min="9729" max="9729" width="24.42578125" style="1" customWidth="1"/>
    <col min="9730" max="9730" width="65.7109375" style="1" customWidth="1"/>
    <col min="9731" max="9731" width="13.42578125" style="1" customWidth="1"/>
    <col min="9732" max="9732" width="12.85546875" style="1" bestFit="1" customWidth="1"/>
    <col min="9733" max="9733" width="13.42578125" style="1" bestFit="1" customWidth="1"/>
    <col min="9734" max="9734" width="12.28515625" style="1" bestFit="1" customWidth="1"/>
    <col min="9735" max="9735" width="9.7109375" style="1" bestFit="1" customWidth="1"/>
    <col min="9736" max="9984" width="9.140625" style="1"/>
    <col min="9985" max="9985" width="24.42578125" style="1" customWidth="1"/>
    <col min="9986" max="9986" width="65.7109375" style="1" customWidth="1"/>
    <col min="9987" max="9987" width="13.42578125" style="1" customWidth="1"/>
    <col min="9988" max="9988" width="12.85546875" style="1" bestFit="1" customWidth="1"/>
    <col min="9989" max="9989" width="13.42578125" style="1" bestFit="1" customWidth="1"/>
    <col min="9990" max="9990" width="12.28515625" style="1" bestFit="1" customWidth="1"/>
    <col min="9991" max="9991" width="9.7109375" style="1" bestFit="1" customWidth="1"/>
    <col min="9992" max="10240" width="9.140625" style="1"/>
    <col min="10241" max="10241" width="24.42578125" style="1" customWidth="1"/>
    <col min="10242" max="10242" width="65.7109375" style="1" customWidth="1"/>
    <col min="10243" max="10243" width="13.42578125" style="1" customWidth="1"/>
    <col min="10244" max="10244" width="12.85546875" style="1" bestFit="1" customWidth="1"/>
    <col min="10245" max="10245" width="13.42578125" style="1" bestFit="1" customWidth="1"/>
    <col min="10246" max="10246" width="12.28515625" style="1" bestFit="1" customWidth="1"/>
    <col min="10247" max="10247" width="9.7109375" style="1" bestFit="1" customWidth="1"/>
    <col min="10248" max="10496" width="9.140625" style="1"/>
    <col min="10497" max="10497" width="24.42578125" style="1" customWidth="1"/>
    <col min="10498" max="10498" width="65.7109375" style="1" customWidth="1"/>
    <col min="10499" max="10499" width="13.42578125" style="1" customWidth="1"/>
    <col min="10500" max="10500" width="12.85546875" style="1" bestFit="1" customWidth="1"/>
    <col min="10501" max="10501" width="13.42578125" style="1" bestFit="1" customWidth="1"/>
    <col min="10502" max="10502" width="12.28515625" style="1" bestFit="1" customWidth="1"/>
    <col min="10503" max="10503" width="9.7109375" style="1" bestFit="1" customWidth="1"/>
    <col min="10504" max="10752" width="9.140625" style="1"/>
    <col min="10753" max="10753" width="24.42578125" style="1" customWidth="1"/>
    <col min="10754" max="10754" width="65.7109375" style="1" customWidth="1"/>
    <col min="10755" max="10755" width="13.42578125" style="1" customWidth="1"/>
    <col min="10756" max="10756" width="12.85546875" style="1" bestFit="1" customWidth="1"/>
    <col min="10757" max="10757" width="13.42578125" style="1" bestFit="1" customWidth="1"/>
    <col min="10758" max="10758" width="12.28515625" style="1" bestFit="1" customWidth="1"/>
    <col min="10759" max="10759" width="9.7109375" style="1" bestFit="1" customWidth="1"/>
    <col min="10760" max="11008" width="9.140625" style="1"/>
    <col min="11009" max="11009" width="24.42578125" style="1" customWidth="1"/>
    <col min="11010" max="11010" width="65.7109375" style="1" customWidth="1"/>
    <col min="11011" max="11011" width="13.42578125" style="1" customWidth="1"/>
    <col min="11012" max="11012" width="12.85546875" style="1" bestFit="1" customWidth="1"/>
    <col min="11013" max="11013" width="13.42578125" style="1" bestFit="1" customWidth="1"/>
    <col min="11014" max="11014" width="12.28515625" style="1" bestFit="1" customWidth="1"/>
    <col min="11015" max="11015" width="9.7109375" style="1" bestFit="1" customWidth="1"/>
    <col min="11016" max="11264" width="9.140625" style="1"/>
    <col min="11265" max="11265" width="24.42578125" style="1" customWidth="1"/>
    <col min="11266" max="11266" width="65.7109375" style="1" customWidth="1"/>
    <col min="11267" max="11267" width="13.42578125" style="1" customWidth="1"/>
    <col min="11268" max="11268" width="12.85546875" style="1" bestFit="1" customWidth="1"/>
    <col min="11269" max="11269" width="13.42578125" style="1" bestFit="1" customWidth="1"/>
    <col min="11270" max="11270" width="12.28515625" style="1" bestFit="1" customWidth="1"/>
    <col min="11271" max="11271" width="9.7109375" style="1" bestFit="1" customWidth="1"/>
    <col min="11272" max="11520" width="9.140625" style="1"/>
    <col min="11521" max="11521" width="24.42578125" style="1" customWidth="1"/>
    <col min="11522" max="11522" width="65.7109375" style="1" customWidth="1"/>
    <col min="11523" max="11523" width="13.42578125" style="1" customWidth="1"/>
    <col min="11524" max="11524" width="12.85546875" style="1" bestFit="1" customWidth="1"/>
    <col min="11525" max="11525" width="13.42578125" style="1" bestFit="1" customWidth="1"/>
    <col min="11526" max="11526" width="12.28515625" style="1" bestFit="1" customWidth="1"/>
    <col min="11527" max="11527" width="9.7109375" style="1" bestFit="1" customWidth="1"/>
    <col min="11528" max="11776" width="9.140625" style="1"/>
    <col min="11777" max="11777" width="24.42578125" style="1" customWidth="1"/>
    <col min="11778" max="11778" width="65.7109375" style="1" customWidth="1"/>
    <col min="11779" max="11779" width="13.42578125" style="1" customWidth="1"/>
    <col min="11780" max="11780" width="12.85546875" style="1" bestFit="1" customWidth="1"/>
    <col min="11781" max="11781" width="13.42578125" style="1" bestFit="1" customWidth="1"/>
    <col min="11782" max="11782" width="12.28515625" style="1" bestFit="1" customWidth="1"/>
    <col min="11783" max="11783" width="9.7109375" style="1" bestFit="1" customWidth="1"/>
    <col min="11784" max="12032" width="9.140625" style="1"/>
    <col min="12033" max="12033" width="24.42578125" style="1" customWidth="1"/>
    <col min="12034" max="12034" width="65.7109375" style="1" customWidth="1"/>
    <col min="12035" max="12035" width="13.42578125" style="1" customWidth="1"/>
    <col min="12036" max="12036" width="12.85546875" style="1" bestFit="1" customWidth="1"/>
    <col min="12037" max="12037" width="13.42578125" style="1" bestFit="1" customWidth="1"/>
    <col min="12038" max="12038" width="12.28515625" style="1" bestFit="1" customWidth="1"/>
    <col min="12039" max="12039" width="9.7109375" style="1" bestFit="1" customWidth="1"/>
    <col min="12040" max="12288" width="9.140625" style="1"/>
    <col min="12289" max="12289" width="24.42578125" style="1" customWidth="1"/>
    <col min="12290" max="12290" width="65.7109375" style="1" customWidth="1"/>
    <col min="12291" max="12291" width="13.42578125" style="1" customWidth="1"/>
    <col min="12292" max="12292" width="12.85546875" style="1" bestFit="1" customWidth="1"/>
    <col min="12293" max="12293" width="13.42578125" style="1" bestFit="1" customWidth="1"/>
    <col min="12294" max="12294" width="12.28515625" style="1" bestFit="1" customWidth="1"/>
    <col min="12295" max="12295" width="9.7109375" style="1" bestFit="1" customWidth="1"/>
    <col min="12296" max="12544" width="9.140625" style="1"/>
    <col min="12545" max="12545" width="24.42578125" style="1" customWidth="1"/>
    <col min="12546" max="12546" width="65.7109375" style="1" customWidth="1"/>
    <col min="12547" max="12547" width="13.42578125" style="1" customWidth="1"/>
    <col min="12548" max="12548" width="12.85546875" style="1" bestFit="1" customWidth="1"/>
    <col min="12549" max="12549" width="13.42578125" style="1" bestFit="1" customWidth="1"/>
    <col min="12550" max="12550" width="12.28515625" style="1" bestFit="1" customWidth="1"/>
    <col min="12551" max="12551" width="9.7109375" style="1" bestFit="1" customWidth="1"/>
    <col min="12552" max="12800" width="9.140625" style="1"/>
    <col min="12801" max="12801" width="24.42578125" style="1" customWidth="1"/>
    <col min="12802" max="12802" width="65.7109375" style="1" customWidth="1"/>
    <col min="12803" max="12803" width="13.42578125" style="1" customWidth="1"/>
    <col min="12804" max="12804" width="12.85546875" style="1" bestFit="1" customWidth="1"/>
    <col min="12805" max="12805" width="13.42578125" style="1" bestFit="1" customWidth="1"/>
    <col min="12806" max="12806" width="12.28515625" style="1" bestFit="1" customWidth="1"/>
    <col min="12807" max="12807" width="9.7109375" style="1" bestFit="1" customWidth="1"/>
    <col min="12808" max="13056" width="9.140625" style="1"/>
    <col min="13057" max="13057" width="24.42578125" style="1" customWidth="1"/>
    <col min="13058" max="13058" width="65.7109375" style="1" customWidth="1"/>
    <col min="13059" max="13059" width="13.42578125" style="1" customWidth="1"/>
    <col min="13060" max="13060" width="12.85546875" style="1" bestFit="1" customWidth="1"/>
    <col min="13061" max="13061" width="13.42578125" style="1" bestFit="1" customWidth="1"/>
    <col min="13062" max="13062" width="12.28515625" style="1" bestFit="1" customWidth="1"/>
    <col min="13063" max="13063" width="9.7109375" style="1" bestFit="1" customWidth="1"/>
    <col min="13064" max="13312" width="9.140625" style="1"/>
    <col min="13313" max="13313" width="24.42578125" style="1" customWidth="1"/>
    <col min="13314" max="13314" width="65.7109375" style="1" customWidth="1"/>
    <col min="13315" max="13315" width="13.42578125" style="1" customWidth="1"/>
    <col min="13316" max="13316" width="12.85546875" style="1" bestFit="1" customWidth="1"/>
    <col min="13317" max="13317" width="13.42578125" style="1" bestFit="1" customWidth="1"/>
    <col min="13318" max="13318" width="12.28515625" style="1" bestFit="1" customWidth="1"/>
    <col min="13319" max="13319" width="9.7109375" style="1" bestFit="1" customWidth="1"/>
    <col min="13320" max="13568" width="9.140625" style="1"/>
    <col min="13569" max="13569" width="24.42578125" style="1" customWidth="1"/>
    <col min="13570" max="13570" width="65.7109375" style="1" customWidth="1"/>
    <col min="13571" max="13571" width="13.42578125" style="1" customWidth="1"/>
    <col min="13572" max="13572" width="12.85546875" style="1" bestFit="1" customWidth="1"/>
    <col min="13573" max="13573" width="13.42578125" style="1" bestFit="1" customWidth="1"/>
    <col min="13574" max="13574" width="12.28515625" style="1" bestFit="1" customWidth="1"/>
    <col min="13575" max="13575" width="9.7109375" style="1" bestFit="1" customWidth="1"/>
    <col min="13576" max="13824" width="9.140625" style="1"/>
    <col min="13825" max="13825" width="24.42578125" style="1" customWidth="1"/>
    <col min="13826" max="13826" width="65.7109375" style="1" customWidth="1"/>
    <col min="13827" max="13827" width="13.42578125" style="1" customWidth="1"/>
    <col min="13828" max="13828" width="12.85546875" style="1" bestFit="1" customWidth="1"/>
    <col min="13829" max="13829" width="13.42578125" style="1" bestFit="1" customWidth="1"/>
    <col min="13830" max="13830" width="12.28515625" style="1" bestFit="1" customWidth="1"/>
    <col min="13831" max="13831" width="9.7109375" style="1" bestFit="1" customWidth="1"/>
    <col min="13832" max="14080" width="9.140625" style="1"/>
    <col min="14081" max="14081" width="24.42578125" style="1" customWidth="1"/>
    <col min="14082" max="14082" width="65.7109375" style="1" customWidth="1"/>
    <col min="14083" max="14083" width="13.42578125" style="1" customWidth="1"/>
    <col min="14084" max="14084" width="12.85546875" style="1" bestFit="1" customWidth="1"/>
    <col min="14085" max="14085" width="13.42578125" style="1" bestFit="1" customWidth="1"/>
    <col min="14086" max="14086" width="12.28515625" style="1" bestFit="1" customWidth="1"/>
    <col min="14087" max="14087" width="9.7109375" style="1" bestFit="1" customWidth="1"/>
    <col min="14088" max="14336" width="9.140625" style="1"/>
    <col min="14337" max="14337" width="24.42578125" style="1" customWidth="1"/>
    <col min="14338" max="14338" width="65.7109375" style="1" customWidth="1"/>
    <col min="14339" max="14339" width="13.42578125" style="1" customWidth="1"/>
    <col min="14340" max="14340" width="12.85546875" style="1" bestFit="1" customWidth="1"/>
    <col min="14341" max="14341" width="13.42578125" style="1" bestFit="1" customWidth="1"/>
    <col min="14342" max="14342" width="12.28515625" style="1" bestFit="1" customWidth="1"/>
    <col min="14343" max="14343" width="9.7109375" style="1" bestFit="1" customWidth="1"/>
    <col min="14344" max="14592" width="9.140625" style="1"/>
    <col min="14593" max="14593" width="24.42578125" style="1" customWidth="1"/>
    <col min="14594" max="14594" width="65.7109375" style="1" customWidth="1"/>
    <col min="14595" max="14595" width="13.42578125" style="1" customWidth="1"/>
    <col min="14596" max="14596" width="12.85546875" style="1" bestFit="1" customWidth="1"/>
    <col min="14597" max="14597" width="13.42578125" style="1" bestFit="1" customWidth="1"/>
    <col min="14598" max="14598" width="12.28515625" style="1" bestFit="1" customWidth="1"/>
    <col min="14599" max="14599" width="9.7109375" style="1" bestFit="1" customWidth="1"/>
    <col min="14600" max="14848" width="9.140625" style="1"/>
    <col min="14849" max="14849" width="24.42578125" style="1" customWidth="1"/>
    <col min="14850" max="14850" width="65.7109375" style="1" customWidth="1"/>
    <col min="14851" max="14851" width="13.42578125" style="1" customWidth="1"/>
    <col min="14852" max="14852" width="12.85546875" style="1" bestFit="1" customWidth="1"/>
    <col min="14853" max="14853" width="13.42578125" style="1" bestFit="1" customWidth="1"/>
    <col min="14854" max="14854" width="12.28515625" style="1" bestFit="1" customWidth="1"/>
    <col min="14855" max="14855" width="9.7109375" style="1" bestFit="1" customWidth="1"/>
    <col min="14856" max="15104" width="9.140625" style="1"/>
    <col min="15105" max="15105" width="24.42578125" style="1" customWidth="1"/>
    <col min="15106" max="15106" width="65.7109375" style="1" customWidth="1"/>
    <col min="15107" max="15107" width="13.42578125" style="1" customWidth="1"/>
    <col min="15108" max="15108" width="12.85546875" style="1" bestFit="1" customWidth="1"/>
    <col min="15109" max="15109" width="13.42578125" style="1" bestFit="1" customWidth="1"/>
    <col min="15110" max="15110" width="12.28515625" style="1" bestFit="1" customWidth="1"/>
    <col min="15111" max="15111" width="9.7109375" style="1" bestFit="1" customWidth="1"/>
    <col min="15112" max="15360" width="9.140625" style="1"/>
    <col min="15361" max="15361" width="24.42578125" style="1" customWidth="1"/>
    <col min="15362" max="15362" width="65.7109375" style="1" customWidth="1"/>
    <col min="15363" max="15363" width="13.42578125" style="1" customWidth="1"/>
    <col min="15364" max="15364" width="12.85546875" style="1" bestFit="1" customWidth="1"/>
    <col min="15365" max="15365" width="13.42578125" style="1" bestFit="1" customWidth="1"/>
    <col min="15366" max="15366" width="12.28515625" style="1" bestFit="1" customWidth="1"/>
    <col min="15367" max="15367" width="9.7109375" style="1" bestFit="1" customWidth="1"/>
    <col min="15368" max="15616" width="9.140625" style="1"/>
    <col min="15617" max="15617" width="24.42578125" style="1" customWidth="1"/>
    <col min="15618" max="15618" width="65.7109375" style="1" customWidth="1"/>
    <col min="15619" max="15619" width="13.42578125" style="1" customWidth="1"/>
    <col min="15620" max="15620" width="12.85546875" style="1" bestFit="1" customWidth="1"/>
    <col min="15621" max="15621" width="13.42578125" style="1" bestFit="1" customWidth="1"/>
    <col min="15622" max="15622" width="12.28515625" style="1" bestFit="1" customWidth="1"/>
    <col min="15623" max="15623" width="9.7109375" style="1" bestFit="1" customWidth="1"/>
    <col min="15624" max="15872" width="9.140625" style="1"/>
    <col min="15873" max="15873" width="24.42578125" style="1" customWidth="1"/>
    <col min="15874" max="15874" width="65.7109375" style="1" customWidth="1"/>
    <col min="15875" max="15875" width="13.42578125" style="1" customWidth="1"/>
    <col min="15876" max="15876" width="12.85546875" style="1" bestFit="1" customWidth="1"/>
    <col min="15877" max="15877" width="13.42578125" style="1" bestFit="1" customWidth="1"/>
    <col min="15878" max="15878" width="12.28515625" style="1" bestFit="1" customWidth="1"/>
    <col min="15879" max="15879" width="9.7109375" style="1" bestFit="1" customWidth="1"/>
    <col min="15880" max="16128" width="9.140625" style="1"/>
    <col min="16129" max="16129" width="24.42578125" style="1" customWidth="1"/>
    <col min="16130" max="16130" width="65.7109375" style="1" customWidth="1"/>
    <col min="16131" max="16131" width="13.42578125" style="1" customWidth="1"/>
    <col min="16132" max="16132" width="12.85546875" style="1" bestFit="1" customWidth="1"/>
    <col min="16133" max="16133" width="13.42578125" style="1" bestFit="1" customWidth="1"/>
    <col min="16134" max="16134" width="12.28515625" style="1" bestFit="1" customWidth="1"/>
    <col min="16135" max="16135" width="9.7109375" style="1" bestFit="1" customWidth="1"/>
    <col min="16136" max="16384" width="9.140625" style="1"/>
  </cols>
  <sheetData>
    <row r="1" spans="1:14" ht="15.75" x14ac:dyDescent="0.25">
      <c r="B1" s="168"/>
      <c r="C1" s="498" t="s">
        <v>166</v>
      </c>
      <c r="D1" s="498"/>
      <c r="E1" s="498"/>
    </row>
    <row r="2" spans="1:14" ht="12.75" customHeight="1" x14ac:dyDescent="0.25">
      <c r="B2" s="499" t="s">
        <v>128</v>
      </c>
      <c r="C2" s="499"/>
      <c r="D2" s="499"/>
      <c r="E2" s="499"/>
    </row>
    <row r="3" spans="1:14" ht="12.75" customHeight="1" x14ac:dyDescent="0.25">
      <c r="B3" s="499" t="s">
        <v>170</v>
      </c>
      <c r="C3" s="499"/>
      <c r="D3" s="499"/>
      <c r="E3" s="499"/>
    </row>
    <row r="4" spans="1:14" ht="12.75" customHeight="1" x14ac:dyDescent="0.25">
      <c r="B4" s="499" t="s">
        <v>171</v>
      </c>
      <c r="C4" s="499"/>
      <c r="D4" s="499"/>
      <c r="E4" s="499"/>
    </row>
    <row r="5" spans="1:14" ht="12.75" customHeight="1" x14ac:dyDescent="0.25">
      <c r="B5" s="499" t="s">
        <v>167</v>
      </c>
      <c r="C5" s="499"/>
      <c r="D5" s="499"/>
      <c r="E5" s="499"/>
    </row>
    <row r="7" spans="1:14" ht="33" customHeight="1" x14ac:dyDescent="0.2">
      <c r="A7" s="497" t="s">
        <v>721</v>
      </c>
      <c r="B7" s="497"/>
      <c r="C7" s="497"/>
      <c r="D7" s="497"/>
      <c r="E7" s="497"/>
    </row>
    <row r="8" spans="1:14" ht="15.75" x14ac:dyDescent="0.25">
      <c r="A8" s="2"/>
      <c r="B8" s="2"/>
      <c r="C8" s="2"/>
    </row>
    <row r="9" spans="1:14" ht="15" x14ac:dyDescent="0.25">
      <c r="E9" s="3" t="s">
        <v>115</v>
      </c>
    </row>
    <row r="10" spans="1:14" ht="14.25" x14ac:dyDescent="0.2">
      <c r="A10" s="4" t="s">
        <v>116</v>
      </c>
      <c r="B10" s="4" t="s">
        <v>0</v>
      </c>
      <c r="C10" s="4" t="s">
        <v>168</v>
      </c>
      <c r="D10" s="62" t="s">
        <v>586</v>
      </c>
      <c r="E10" s="62" t="s">
        <v>587</v>
      </c>
    </row>
    <row r="11" spans="1:14" ht="31.5" x14ac:dyDescent="0.2">
      <c r="A11" s="67" t="s">
        <v>117</v>
      </c>
      <c r="B11" s="68" t="s">
        <v>118</v>
      </c>
      <c r="C11" s="69">
        <f>C12+C13</f>
        <v>0</v>
      </c>
      <c r="D11" s="69">
        <f t="shared" ref="D11:E11" si="0">D12+D13</f>
        <v>0</v>
      </c>
      <c r="E11" s="69">
        <f t="shared" si="0"/>
        <v>0</v>
      </c>
      <c r="F11" s="5"/>
      <c r="G11" s="5"/>
      <c r="H11" s="5"/>
      <c r="I11" s="5"/>
      <c r="J11" s="5"/>
      <c r="K11" s="5"/>
      <c r="L11" s="5"/>
      <c r="M11" s="5"/>
      <c r="N11" s="5"/>
    </row>
    <row r="12" spans="1:14" ht="31.5" x14ac:dyDescent="0.2">
      <c r="A12" s="70" t="s">
        <v>119</v>
      </c>
      <c r="B12" s="37" t="s">
        <v>120</v>
      </c>
      <c r="C12" s="71"/>
      <c r="D12" s="71"/>
      <c r="E12" s="71"/>
      <c r="G12" s="5"/>
      <c r="H12" s="5"/>
      <c r="I12" s="5"/>
      <c r="J12" s="5"/>
      <c r="K12" s="5"/>
      <c r="L12" s="5"/>
      <c r="M12" s="5"/>
      <c r="N12" s="5"/>
    </row>
    <row r="13" spans="1:14" ht="31.5" x14ac:dyDescent="0.2">
      <c r="A13" s="70" t="s">
        <v>172</v>
      </c>
      <c r="B13" s="37" t="s">
        <v>173</v>
      </c>
      <c r="C13" s="71"/>
      <c r="D13" s="71"/>
      <c r="E13" s="71"/>
      <c r="F13" s="5"/>
      <c r="G13" s="5"/>
      <c r="H13" s="5"/>
      <c r="I13" s="5"/>
      <c r="J13" s="5"/>
      <c r="K13" s="5"/>
      <c r="L13" s="5"/>
      <c r="M13" s="5"/>
      <c r="N13" s="5"/>
    </row>
    <row r="14" spans="1:14" ht="31.5" x14ac:dyDescent="0.2">
      <c r="A14" s="67" t="s">
        <v>121</v>
      </c>
      <c r="B14" s="68" t="s">
        <v>122</v>
      </c>
      <c r="C14" s="72">
        <f>C16+C17+C18+C15</f>
        <v>0</v>
      </c>
      <c r="D14" s="72">
        <f t="shared" ref="D14:E14" si="1">D16+D17+D18+D15</f>
        <v>0</v>
      </c>
      <c r="E14" s="72">
        <f t="shared" si="1"/>
        <v>0</v>
      </c>
      <c r="F14" s="5"/>
      <c r="G14" s="5"/>
      <c r="H14" s="5"/>
      <c r="I14" s="5"/>
      <c r="J14" s="5"/>
      <c r="K14" s="5"/>
      <c r="L14" s="5"/>
      <c r="M14" s="5"/>
      <c r="N14" s="5"/>
    </row>
    <row r="15" spans="1:14" ht="47.25" x14ac:dyDescent="0.2">
      <c r="A15" s="70" t="s">
        <v>174</v>
      </c>
      <c r="B15" s="37" t="s">
        <v>175</v>
      </c>
      <c r="C15" s="71"/>
      <c r="D15" s="71"/>
      <c r="E15" s="71"/>
      <c r="F15" s="5"/>
      <c r="G15" s="5"/>
      <c r="H15" s="5"/>
      <c r="I15" s="5"/>
      <c r="J15" s="5"/>
      <c r="K15" s="5"/>
      <c r="L15" s="5"/>
      <c r="M15" s="5"/>
      <c r="N15" s="5"/>
    </row>
    <row r="16" spans="1:14" ht="63" x14ac:dyDescent="0.2">
      <c r="A16" s="73" t="s">
        <v>174</v>
      </c>
      <c r="B16" s="37" t="s">
        <v>176</v>
      </c>
      <c r="C16" s="71"/>
      <c r="D16" s="65"/>
      <c r="E16" s="66"/>
      <c r="F16" s="5"/>
      <c r="G16" s="5"/>
      <c r="H16" s="5"/>
      <c r="I16" s="5"/>
      <c r="J16" s="5"/>
      <c r="K16" s="5"/>
      <c r="L16" s="5"/>
      <c r="M16" s="5"/>
      <c r="N16" s="5"/>
    </row>
    <row r="17" spans="1:14" ht="47.25" x14ac:dyDescent="0.2">
      <c r="A17" s="70" t="s">
        <v>177</v>
      </c>
      <c r="B17" s="37" t="s">
        <v>123</v>
      </c>
      <c r="C17" s="71"/>
      <c r="D17" s="63"/>
      <c r="E17" s="63"/>
      <c r="F17" s="5"/>
      <c r="G17" s="5"/>
      <c r="H17" s="5"/>
      <c r="I17" s="5"/>
      <c r="J17" s="5"/>
      <c r="K17" s="5"/>
      <c r="L17" s="5"/>
      <c r="M17" s="5"/>
      <c r="N17" s="5"/>
    </row>
    <row r="18" spans="1:14" ht="63" x14ac:dyDescent="0.2">
      <c r="A18" s="73" t="s">
        <v>177</v>
      </c>
      <c r="B18" s="37" t="s">
        <v>178</v>
      </c>
      <c r="C18" s="71"/>
      <c r="D18" s="63"/>
      <c r="E18" s="63"/>
      <c r="F18" s="5"/>
      <c r="G18" s="5"/>
      <c r="H18" s="5"/>
      <c r="I18" s="5"/>
      <c r="J18" s="5"/>
      <c r="K18" s="5"/>
      <c r="L18" s="5"/>
      <c r="M18" s="5"/>
      <c r="N18" s="5"/>
    </row>
    <row r="19" spans="1:14" s="8" customFormat="1" ht="31.5" x14ac:dyDescent="0.2">
      <c r="A19" s="74" t="s">
        <v>124</v>
      </c>
      <c r="B19" s="75" t="s">
        <v>125</v>
      </c>
      <c r="C19" s="452">
        <f>+C20-C21</f>
        <v>1304.7107099999557</v>
      </c>
      <c r="D19" s="327">
        <f>+D20-D21</f>
        <v>-9039.0172800000873</v>
      </c>
      <c r="E19" s="259">
        <f>+E20-E21</f>
        <v>-692.79858061411903</v>
      </c>
      <c r="F19" s="5"/>
      <c r="G19" s="5"/>
      <c r="H19" s="5"/>
      <c r="I19" s="5"/>
      <c r="J19" s="5"/>
      <c r="K19" s="5"/>
      <c r="L19" s="5"/>
      <c r="M19" s="5"/>
      <c r="N19" s="5"/>
    </row>
    <row r="20" spans="1:14" s="61" customFormat="1" ht="40.5" customHeight="1" x14ac:dyDescent="0.25">
      <c r="A20" s="76" t="s">
        <v>161</v>
      </c>
      <c r="B20" s="77" t="s">
        <v>543</v>
      </c>
      <c r="C20" s="453">
        <f>+'11'!U718-'5 (3)'!C97</f>
        <v>1304.7107099999557</v>
      </c>
      <c r="D20" s="328">
        <f>+'11'!V718-'5 (3)'!D97</f>
        <v>-9039.0172800000873</v>
      </c>
      <c r="E20" s="260">
        <f>D20/C20*100</f>
        <v>-692.79858061411903</v>
      </c>
    </row>
    <row r="21" spans="1:14" ht="31.5" x14ac:dyDescent="0.2">
      <c r="A21" s="73" t="s">
        <v>179</v>
      </c>
      <c r="B21" s="78" t="s">
        <v>180</v>
      </c>
      <c r="C21" s="454"/>
      <c r="D21" s="63"/>
      <c r="E21" s="63"/>
      <c r="F21" s="5"/>
      <c r="G21" s="5"/>
      <c r="H21" s="5"/>
      <c r="I21" s="5"/>
      <c r="J21" s="5"/>
      <c r="K21" s="5"/>
      <c r="L21" s="5"/>
      <c r="M21" s="5"/>
      <c r="N21" s="5"/>
    </row>
    <row r="22" spans="1:14" ht="31.5" x14ac:dyDescent="0.2">
      <c r="A22" s="74" t="s">
        <v>126</v>
      </c>
      <c r="B22" s="79" t="s">
        <v>169</v>
      </c>
      <c r="C22" s="455">
        <f>C23+C24</f>
        <v>0</v>
      </c>
      <c r="D22" s="85">
        <f t="shared" ref="D22:E22" si="2">D23+D24</f>
        <v>0</v>
      </c>
      <c r="E22" s="85">
        <f t="shared" si="2"/>
        <v>0</v>
      </c>
      <c r="F22" s="5"/>
      <c r="G22" s="5"/>
      <c r="H22" s="5"/>
      <c r="I22" s="5"/>
      <c r="J22" s="5"/>
      <c r="K22" s="5"/>
      <c r="L22" s="5"/>
      <c r="M22" s="5"/>
      <c r="N22" s="5"/>
    </row>
    <row r="23" spans="1:14" s="8" customFormat="1" ht="63" x14ac:dyDescent="0.2">
      <c r="A23" s="70" t="s">
        <v>181</v>
      </c>
      <c r="B23" s="80" t="s">
        <v>182</v>
      </c>
      <c r="C23" s="454"/>
      <c r="D23" s="64"/>
      <c r="E23" s="65"/>
      <c r="F23" s="6"/>
      <c r="H23" s="5"/>
      <c r="I23" s="5"/>
      <c r="J23" s="5"/>
      <c r="K23" s="5"/>
      <c r="L23" s="5"/>
      <c r="M23" s="5"/>
      <c r="N23" s="5"/>
    </row>
    <row r="24" spans="1:14" ht="47.25" x14ac:dyDescent="0.2">
      <c r="A24" s="70" t="s">
        <v>183</v>
      </c>
      <c r="B24" s="80" t="s">
        <v>184</v>
      </c>
      <c r="C24" s="456"/>
      <c r="D24" s="63"/>
      <c r="E24" s="63"/>
      <c r="F24" s="5"/>
      <c r="G24" s="5"/>
      <c r="H24" s="5"/>
      <c r="I24" s="5"/>
      <c r="J24" s="5"/>
      <c r="K24" s="5"/>
      <c r="L24" s="5"/>
      <c r="M24" s="5"/>
      <c r="N24" s="5"/>
    </row>
    <row r="25" spans="1:14" ht="15.75" x14ac:dyDescent="0.25">
      <c r="A25" s="81"/>
      <c r="B25" s="82"/>
      <c r="C25" s="457"/>
      <c r="D25" s="63"/>
      <c r="E25" s="63"/>
      <c r="F25" s="5"/>
      <c r="G25" s="5"/>
      <c r="H25" s="5"/>
      <c r="I25" s="5"/>
      <c r="J25" s="5"/>
      <c r="K25" s="5"/>
      <c r="L25" s="5"/>
      <c r="M25" s="5"/>
      <c r="N25" s="5"/>
    </row>
    <row r="26" spans="1:14" ht="15.75" x14ac:dyDescent="0.2">
      <c r="A26" s="83"/>
      <c r="B26" s="84" t="s">
        <v>127</v>
      </c>
      <c r="C26" s="458">
        <f>C14+C22+C11+C19</f>
        <v>1304.7107099999557</v>
      </c>
      <c r="D26" s="86">
        <f t="shared" ref="D26:E26" si="3">D14+D22+D11+D19</f>
        <v>-9039.0172800000873</v>
      </c>
      <c r="E26" s="261">
        <f t="shared" si="3"/>
        <v>-692.79858061411903</v>
      </c>
      <c r="F26" s="5"/>
      <c r="G26" s="5"/>
      <c r="H26" s="5"/>
      <c r="I26" s="5"/>
      <c r="J26" s="5"/>
      <c r="K26" s="5"/>
      <c r="L26" s="5"/>
      <c r="M26" s="5"/>
      <c r="N26" s="5"/>
    </row>
    <row r="27" spans="1:14" x14ac:dyDescent="0.2">
      <c r="A27" s="9"/>
      <c r="B27" s="10"/>
      <c r="C27" s="5"/>
      <c r="D27" s="7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ht="15.75" x14ac:dyDescent="0.25">
      <c r="A28" s="15" t="s">
        <v>185</v>
      </c>
      <c r="B28" s="1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ht="15.75" x14ac:dyDescent="0.25">
      <c r="A29" s="15" t="s">
        <v>186</v>
      </c>
      <c r="B29" s="16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x14ac:dyDescent="0.2">
      <c r="A30" s="11"/>
      <c r="B30" s="13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x14ac:dyDescent="0.2">
      <c r="A31" s="11"/>
      <c r="B31" s="12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x14ac:dyDescent="0.2">
      <c r="A32" s="11"/>
      <c r="B32" s="13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3" x14ac:dyDescent="0.2">
      <c r="A33" s="11"/>
      <c r="B33" s="1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x14ac:dyDescent="0.2">
      <c r="A34" s="11"/>
      <c r="B34" s="13"/>
      <c r="C34" s="14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x14ac:dyDescent="0.2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x14ac:dyDescent="0.2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x14ac:dyDescent="0.2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x14ac:dyDescent="0.2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x14ac:dyDescent="0.2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x14ac:dyDescent="0.2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x14ac:dyDescent="0.2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x14ac:dyDescent="0.2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 x14ac:dyDescent="0.2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x14ac:dyDescent="0.2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 x14ac:dyDescent="0.2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 x14ac:dyDescent="0.2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 x14ac:dyDescent="0.2"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x14ac:dyDescent="0.2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3:13" x14ac:dyDescent="0.2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3:13" x14ac:dyDescent="0.2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3:13" x14ac:dyDescent="0.2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3:13" x14ac:dyDescent="0.2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3:13" x14ac:dyDescent="0.2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3:13" x14ac:dyDescent="0.2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3:13" x14ac:dyDescent="0.2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3:13" x14ac:dyDescent="0.2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3:13" x14ac:dyDescent="0.2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3:13" x14ac:dyDescent="0.2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3:13" x14ac:dyDescent="0.2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3:13" x14ac:dyDescent="0.2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3:13" x14ac:dyDescent="0.2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3:13" x14ac:dyDescent="0.2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3:13" x14ac:dyDescent="0.2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3:13" x14ac:dyDescent="0.2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3:13" x14ac:dyDescent="0.2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3:13" x14ac:dyDescent="0.2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3:13" x14ac:dyDescent="0.2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3:13" x14ac:dyDescent="0.2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3:13" x14ac:dyDescent="0.2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3:13" x14ac:dyDescent="0.2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3:13" x14ac:dyDescent="0.2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3:13" x14ac:dyDescent="0.2"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3:13" x14ac:dyDescent="0.2"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3:13" x14ac:dyDescent="0.2"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3:13" x14ac:dyDescent="0.2"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</row>
    <row r="76" spans="3:13" x14ac:dyDescent="0.2"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3:13" x14ac:dyDescent="0.2"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3:13" x14ac:dyDescent="0.2"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3:13" x14ac:dyDescent="0.2"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</row>
    <row r="80" spans="3:13" x14ac:dyDescent="0.2"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</row>
    <row r="81" spans="3:13" x14ac:dyDescent="0.2"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</row>
    <row r="82" spans="3:13" x14ac:dyDescent="0.2"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</row>
    <row r="83" spans="3:13" x14ac:dyDescent="0.2"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3:13" x14ac:dyDescent="0.2"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</row>
    <row r="85" spans="3:13" x14ac:dyDescent="0.2"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</row>
    <row r="86" spans="3:13" x14ac:dyDescent="0.2"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</row>
    <row r="87" spans="3:13" x14ac:dyDescent="0.2"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</row>
    <row r="88" spans="3:13" x14ac:dyDescent="0.2"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</row>
    <row r="89" spans="3:13" x14ac:dyDescent="0.2"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3:13" x14ac:dyDescent="0.2"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</row>
    <row r="91" spans="3:13" x14ac:dyDescent="0.2"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</row>
    <row r="92" spans="3:13" x14ac:dyDescent="0.2"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</row>
    <row r="93" spans="3:13" x14ac:dyDescent="0.2"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4" spans="3:13" x14ac:dyDescent="0.2"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</row>
    <row r="95" spans="3:13" x14ac:dyDescent="0.2"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</row>
    <row r="96" spans="3:13" x14ac:dyDescent="0.2"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3:13" x14ac:dyDescent="0.2"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</row>
    <row r="98" spans="3:13" x14ac:dyDescent="0.2"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</row>
    <row r="99" spans="3:13" x14ac:dyDescent="0.2"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</row>
    <row r="100" spans="3:13" x14ac:dyDescent="0.2"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</row>
    <row r="101" spans="3:13" x14ac:dyDescent="0.2"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spans="3:13" x14ac:dyDescent="0.2"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</row>
    <row r="103" spans="3:13" x14ac:dyDescent="0.2"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3:13" x14ac:dyDescent="0.2"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</row>
    <row r="105" spans="3:13" x14ac:dyDescent="0.2"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</row>
    <row r="106" spans="3:13" x14ac:dyDescent="0.2"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</row>
    <row r="107" spans="3:13" x14ac:dyDescent="0.2"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08" spans="3:13" x14ac:dyDescent="0.2"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</row>
    <row r="109" spans="3:13" x14ac:dyDescent="0.2"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3:13" x14ac:dyDescent="0.2"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3:13" x14ac:dyDescent="0.2"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3:13" x14ac:dyDescent="0.2"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3:13" x14ac:dyDescent="0.2"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</row>
  </sheetData>
  <mergeCells count="6">
    <mergeCell ref="A7:E7"/>
    <mergeCell ref="C1:E1"/>
    <mergeCell ref="B2:E2"/>
    <mergeCell ref="B3:E3"/>
    <mergeCell ref="B4:E4"/>
    <mergeCell ref="B5:E5"/>
  </mergeCells>
  <printOptions horizontalCentered="1"/>
  <pageMargins left="0.55118110236220474" right="0.19685039370078741" top="0.51181102362204722" bottom="0.27559055118110237" header="0.15748031496062992" footer="0.19685039370078741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X251"/>
  <sheetViews>
    <sheetView view="pageBreakPreview" topLeftCell="A69" zoomScaleSheetLayoutView="100" workbookViewId="0">
      <selection activeCell="G72" sqref="G72"/>
    </sheetView>
  </sheetViews>
  <sheetFormatPr defaultRowHeight="15" x14ac:dyDescent="0.25"/>
  <cols>
    <col min="1" max="1" width="21.5703125" style="17" customWidth="1"/>
    <col min="2" max="2" width="67.28515625" style="17" customWidth="1"/>
    <col min="3" max="3" width="18" style="17" customWidth="1"/>
    <col min="4" max="4" width="16.140625" style="17" customWidth="1"/>
    <col min="5" max="5" width="15.42578125" style="17" customWidth="1"/>
    <col min="6" max="6" width="15.42578125" style="17" bestFit="1" customWidth="1"/>
    <col min="7" max="256" width="9.140625" style="17"/>
    <col min="257" max="257" width="21.5703125" style="17" customWidth="1"/>
    <col min="258" max="258" width="67.28515625" style="17" customWidth="1"/>
    <col min="259" max="259" width="18" style="17" customWidth="1"/>
    <col min="260" max="512" width="9.140625" style="17"/>
    <col min="513" max="513" width="21.5703125" style="17" customWidth="1"/>
    <col min="514" max="514" width="67.28515625" style="17" customWidth="1"/>
    <col min="515" max="515" width="18" style="17" customWidth="1"/>
    <col min="516" max="768" width="9.140625" style="17"/>
    <col min="769" max="769" width="21.5703125" style="17" customWidth="1"/>
    <col min="770" max="770" width="67.28515625" style="17" customWidth="1"/>
    <col min="771" max="771" width="18" style="17" customWidth="1"/>
    <col min="772" max="1024" width="9.140625" style="17"/>
    <col min="1025" max="1025" width="21.5703125" style="17" customWidth="1"/>
    <col min="1026" max="1026" width="67.28515625" style="17" customWidth="1"/>
    <col min="1027" max="1027" width="18" style="17" customWidth="1"/>
    <col min="1028" max="1280" width="9.140625" style="17"/>
    <col min="1281" max="1281" width="21.5703125" style="17" customWidth="1"/>
    <col min="1282" max="1282" width="67.28515625" style="17" customWidth="1"/>
    <col min="1283" max="1283" width="18" style="17" customWidth="1"/>
    <col min="1284" max="1536" width="9.140625" style="17"/>
    <col min="1537" max="1537" width="21.5703125" style="17" customWidth="1"/>
    <col min="1538" max="1538" width="67.28515625" style="17" customWidth="1"/>
    <col min="1539" max="1539" width="18" style="17" customWidth="1"/>
    <col min="1540" max="1792" width="9.140625" style="17"/>
    <col min="1793" max="1793" width="21.5703125" style="17" customWidth="1"/>
    <col min="1794" max="1794" width="67.28515625" style="17" customWidth="1"/>
    <col min="1795" max="1795" width="18" style="17" customWidth="1"/>
    <col min="1796" max="2048" width="9.140625" style="17"/>
    <col min="2049" max="2049" width="21.5703125" style="17" customWidth="1"/>
    <col min="2050" max="2050" width="67.28515625" style="17" customWidth="1"/>
    <col min="2051" max="2051" width="18" style="17" customWidth="1"/>
    <col min="2052" max="2304" width="9.140625" style="17"/>
    <col min="2305" max="2305" width="21.5703125" style="17" customWidth="1"/>
    <col min="2306" max="2306" width="67.28515625" style="17" customWidth="1"/>
    <col min="2307" max="2307" width="18" style="17" customWidth="1"/>
    <col min="2308" max="2560" width="9.140625" style="17"/>
    <col min="2561" max="2561" width="21.5703125" style="17" customWidth="1"/>
    <col min="2562" max="2562" width="67.28515625" style="17" customWidth="1"/>
    <col min="2563" max="2563" width="18" style="17" customWidth="1"/>
    <col min="2564" max="2816" width="9.140625" style="17"/>
    <col min="2817" max="2817" width="21.5703125" style="17" customWidth="1"/>
    <col min="2818" max="2818" width="67.28515625" style="17" customWidth="1"/>
    <col min="2819" max="2819" width="18" style="17" customWidth="1"/>
    <col min="2820" max="3072" width="9.140625" style="17"/>
    <col min="3073" max="3073" width="21.5703125" style="17" customWidth="1"/>
    <col min="3074" max="3074" width="67.28515625" style="17" customWidth="1"/>
    <col min="3075" max="3075" width="18" style="17" customWidth="1"/>
    <col min="3076" max="3328" width="9.140625" style="17"/>
    <col min="3329" max="3329" width="21.5703125" style="17" customWidth="1"/>
    <col min="3330" max="3330" width="67.28515625" style="17" customWidth="1"/>
    <col min="3331" max="3331" width="18" style="17" customWidth="1"/>
    <col min="3332" max="3584" width="9.140625" style="17"/>
    <col min="3585" max="3585" width="21.5703125" style="17" customWidth="1"/>
    <col min="3586" max="3586" width="67.28515625" style="17" customWidth="1"/>
    <col min="3587" max="3587" width="18" style="17" customWidth="1"/>
    <col min="3588" max="3840" width="9.140625" style="17"/>
    <col min="3841" max="3841" width="21.5703125" style="17" customWidth="1"/>
    <col min="3842" max="3842" width="67.28515625" style="17" customWidth="1"/>
    <col min="3843" max="3843" width="18" style="17" customWidth="1"/>
    <col min="3844" max="4096" width="9.140625" style="17"/>
    <col min="4097" max="4097" width="21.5703125" style="17" customWidth="1"/>
    <col min="4098" max="4098" width="67.28515625" style="17" customWidth="1"/>
    <col min="4099" max="4099" width="18" style="17" customWidth="1"/>
    <col min="4100" max="4352" width="9.140625" style="17"/>
    <col min="4353" max="4353" width="21.5703125" style="17" customWidth="1"/>
    <col min="4354" max="4354" width="67.28515625" style="17" customWidth="1"/>
    <col min="4355" max="4355" width="18" style="17" customWidth="1"/>
    <col min="4356" max="4608" width="9.140625" style="17"/>
    <col min="4609" max="4609" width="21.5703125" style="17" customWidth="1"/>
    <col min="4610" max="4610" width="67.28515625" style="17" customWidth="1"/>
    <col min="4611" max="4611" width="18" style="17" customWidth="1"/>
    <col min="4612" max="4864" width="9.140625" style="17"/>
    <col min="4865" max="4865" width="21.5703125" style="17" customWidth="1"/>
    <col min="4866" max="4866" width="67.28515625" style="17" customWidth="1"/>
    <col min="4867" max="4867" width="18" style="17" customWidth="1"/>
    <col min="4868" max="5120" width="9.140625" style="17"/>
    <col min="5121" max="5121" width="21.5703125" style="17" customWidth="1"/>
    <col min="5122" max="5122" width="67.28515625" style="17" customWidth="1"/>
    <col min="5123" max="5123" width="18" style="17" customWidth="1"/>
    <col min="5124" max="5376" width="9.140625" style="17"/>
    <col min="5377" max="5377" width="21.5703125" style="17" customWidth="1"/>
    <col min="5378" max="5378" width="67.28515625" style="17" customWidth="1"/>
    <col min="5379" max="5379" width="18" style="17" customWidth="1"/>
    <col min="5380" max="5632" width="9.140625" style="17"/>
    <col min="5633" max="5633" width="21.5703125" style="17" customWidth="1"/>
    <col min="5634" max="5634" width="67.28515625" style="17" customWidth="1"/>
    <col min="5635" max="5635" width="18" style="17" customWidth="1"/>
    <col min="5636" max="5888" width="9.140625" style="17"/>
    <col min="5889" max="5889" width="21.5703125" style="17" customWidth="1"/>
    <col min="5890" max="5890" width="67.28515625" style="17" customWidth="1"/>
    <col min="5891" max="5891" width="18" style="17" customWidth="1"/>
    <col min="5892" max="6144" width="9.140625" style="17"/>
    <col min="6145" max="6145" width="21.5703125" style="17" customWidth="1"/>
    <col min="6146" max="6146" width="67.28515625" style="17" customWidth="1"/>
    <col min="6147" max="6147" width="18" style="17" customWidth="1"/>
    <col min="6148" max="6400" width="9.140625" style="17"/>
    <col min="6401" max="6401" width="21.5703125" style="17" customWidth="1"/>
    <col min="6402" max="6402" width="67.28515625" style="17" customWidth="1"/>
    <col min="6403" max="6403" width="18" style="17" customWidth="1"/>
    <col min="6404" max="6656" width="9.140625" style="17"/>
    <col min="6657" max="6657" width="21.5703125" style="17" customWidth="1"/>
    <col min="6658" max="6658" width="67.28515625" style="17" customWidth="1"/>
    <col min="6659" max="6659" width="18" style="17" customWidth="1"/>
    <col min="6660" max="6912" width="9.140625" style="17"/>
    <col min="6913" max="6913" width="21.5703125" style="17" customWidth="1"/>
    <col min="6914" max="6914" width="67.28515625" style="17" customWidth="1"/>
    <col min="6915" max="6915" width="18" style="17" customWidth="1"/>
    <col min="6916" max="7168" width="9.140625" style="17"/>
    <col min="7169" max="7169" width="21.5703125" style="17" customWidth="1"/>
    <col min="7170" max="7170" width="67.28515625" style="17" customWidth="1"/>
    <col min="7171" max="7171" width="18" style="17" customWidth="1"/>
    <col min="7172" max="7424" width="9.140625" style="17"/>
    <col min="7425" max="7425" width="21.5703125" style="17" customWidth="1"/>
    <col min="7426" max="7426" width="67.28515625" style="17" customWidth="1"/>
    <col min="7427" max="7427" width="18" style="17" customWidth="1"/>
    <col min="7428" max="7680" width="9.140625" style="17"/>
    <col min="7681" max="7681" width="21.5703125" style="17" customWidth="1"/>
    <col min="7682" max="7682" width="67.28515625" style="17" customWidth="1"/>
    <col min="7683" max="7683" width="18" style="17" customWidth="1"/>
    <col min="7684" max="7936" width="9.140625" style="17"/>
    <col min="7937" max="7937" width="21.5703125" style="17" customWidth="1"/>
    <col min="7938" max="7938" width="67.28515625" style="17" customWidth="1"/>
    <col min="7939" max="7939" width="18" style="17" customWidth="1"/>
    <col min="7940" max="8192" width="9.140625" style="17"/>
    <col min="8193" max="8193" width="21.5703125" style="17" customWidth="1"/>
    <col min="8194" max="8194" width="67.28515625" style="17" customWidth="1"/>
    <col min="8195" max="8195" width="18" style="17" customWidth="1"/>
    <col min="8196" max="8448" width="9.140625" style="17"/>
    <col min="8449" max="8449" width="21.5703125" style="17" customWidth="1"/>
    <col min="8450" max="8450" width="67.28515625" style="17" customWidth="1"/>
    <col min="8451" max="8451" width="18" style="17" customWidth="1"/>
    <col min="8452" max="8704" width="9.140625" style="17"/>
    <col min="8705" max="8705" width="21.5703125" style="17" customWidth="1"/>
    <col min="8706" max="8706" width="67.28515625" style="17" customWidth="1"/>
    <col min="8707" max="8707" width="18" style="17" customWidth="1"/>
    <col min="8708" max="8960" width="9.140625" style="17"/>
    <col min="8961" max="8961" width="21.5703125" style="17" customWidth="1"/>
    <col min="8962" max="8962" width="67.28515625" style="17" customWidth="1"/>
    <col min="8963" max="8963" width="18" style="17" customWidth="1"/>
    <col min="8964" max="9216" width="9.140625" style="17"/>
    <col min="9217" max="9217" width="21.5703125" style="17" customWidth="1"/>
    <col min="9218" max="9218" width="67.28515625" style="17" customWidth="1"/>
    <col min="9219" max="9219" width="18" style="17" customWidth="1"/>
    <col min="9220" max="9472" width="9.140625" style="17"/>
    <col min="9473" max="9473" width="21.5703125" style="17" customWidth="1"/>
    <col min="9474" max="9474" width="67.28515625" style="17" customWidth="1"/>
    <col min="9475" max="9475" width="18" style="17" customWidth="1"/>
    <col min="9476" max="9728" width="9.140625" style="17"/>
    <col min="9729" max="9729" width="21.5703125" style="17" customWidth="1"/>
    <col min="9730" max="9730" width="67.28515625" style="17" customWidth="1"/>
    <col min="9731" max="9731" width="18" style="17" customWidth="1"/>
    <col min="9732" max="9984" width="9.140625" style="17"/>
    <col min="9985" max="9985" width="21.5703125" style="17" customWidth="1"/>
    <col min="9986" max="9986" width="67.28515625" style="17" customWidth="1"/>
    <col min="9987" max="9987" width="18" style="17" customWidth="1"/>
    <col min="9988" max="10240" width="9.140625" style="17"/>
    <col min="10241" max="10241" width="21.5703125" style="17" customWidth="1"/>
    <col min="10242" max="10242" width="67.28515625" style="17" customWidth="1"/>
    <col min="10243" max="10243" width="18" style="17" customWidth="1"/>
    <col min="10244" max="10496" width="9.140625" style="17"/>
    <col min="10497" max="10497" width="21.5703125" style="17" customWidth="1"/>
    <col min="10498" max="10498" width="67.28515625" style="17" customWidth="1"/>
    <col min="10499" max="10499" width="18" style="17" customWidth="1"/>
    <col min="10500" max="10752" width="9.140625" style="17"/>
    <col min="10753" max="10753" width="21.5703125" style="17" customWidth="1"/>
    <col min="10754" max="10754" width="67.28515625" style="17" customWidth="1"/>
    <col min="10755" max="10755" width="18" style="17" customWidth="1"/>
    <col min="10756" max="11008" width="9.140625" style="17"/>
    <col min="11009" max="11009" width="21.5703125" style="17" customWidth="1"/>
    <col min="11010" max="11010" width="67.28515625" style="17" customWidth="1"/>
    <col min="11011" max="11011" width="18" style="17" customWidth="1"/>
    <col min="11012" max="11264" width="9.140625" style="17"/>
    <col min="11265" max="11265" width="21.5703125" style="17" customWidth="1"/>
    <col min="11266" max="11266" width="67.28515625" style="17" customWidth="1"/>
    <col min="11267" max="11267" width="18" style="17" customWidth="1"/>
    <col min="11268" max="11520" width="9.140625" style="17"/>
    <col min="11521" max="11521" width="21.5703125" style="17" customWidth="1"/>
    <col min="11522" max="11522" width="67.28515625" style="17" customWidth="1"/>
    <col min="11523" max="11523" width="18" style="17" customWidth="1"/>
    <col min="11524" max="11776" width="9.140625" style="17"/>
    <col min="11777" max="11777" width="21.5703125" style="17" customWidth="1"/>
    <col min="11778" max="11778" width="67.28515625" style="17" customWidth="1"/>
    <col min="11779" max="11779" width="18" style="17" customWidth="1"/>
    <col min="11780" max="12032" width="9.140625" style="17"/>
    <col min="12033" max="12033" width="21.5703125" style="17" customWidth="1"/>
    <col min="12034" max="12034" width="67.28515625" style="17" customWidth="1"/>
    <col min="12035" max="12035" width="18" style="17" customWidth="1"/>
    <col min="12036" max="12288" width="9.140625" style="17"/>
    <col min="12289" max="12289" width="21.5703125" style="17" customWidth="1"/>
    <col min="12290" max="12290" width="67.28515625" style="17" customWidth="1"/>
    <col min="12291" max="12291" width="18" style="17" customWidth="1"/>
    <col min="12292" max="12544" width="9.140625" style="17"/>
    <col min="12545" max="12545" width="21.5703125" style="17" customWidth="1"/>
    <col min="12546" max="12546" width="67.28515625" style="17" customWidth="1"/>
    <col min="12547" max="12547" width="18" style="17" customWidth="1"/>
    <col min="12548" max="12800" width="9.140625" style="17"/>
    <col min="12801" max="12801" width="21.5703125" style="17" customWidth="1"/>
    <col min="12802" max="12802" width="67.28515625" style="17" customWidth="1"/>
    <col min="12803" max="12803" width="18" style="17" customWidth="1"/>
    <col min="12804" max="13056" width="9.140625" style="17"/>
    <col min="13057" max="13057" width="21.5703125" style="17" customWidth="1"/>
    <col min="13058" max="13058" width="67.28515625" style="17" customWidth="1"/>
    <col min="13059" max="13059" width="18" style="17" customWidth="1"/>
    <col min="13060" max="13312" width="9.140625" style="17"/>
    <col min="13313" max="13313" width="21.5703125" style="17" customWidth="1"/>
    <col min="13314" max="13314" width="67.28515625" style="17" customWidth="1"/>
    <col min="13315" max="13315" width="18" style="17" customWidth="1"/>
    <col min="13316" max="13568" width="9.140625" style="17"/>
    <col min="13569" max="13569" width="21.5703125" style="17" customWidth="1"/>
    <col min="13570" max="13570" width="67.28515625" style="17" customWidth="1"/>
    <col min="13571" max="13571" width="18" style="17" customWidth="1"/>
    <col min="13572" max="13824" width="9.140625" style="17"/>
    <col min="13825" max="13825" width="21.5703125" style="17" customWidth="1"/>
    <col min="13826" max="13826" width="67.28515625" style="17" customWidth="1"/>
    <col min="13827" max="13827" width="18" style="17" customWidth="1"/>
    <col min="13828" max="14080" width="9.140625" style="17"/>
    <col min="14081" max="14081" width="21.5703125" style="17" customWidth="1"/>
    <col min="14082" max="14082" width="67.28515625" style="17" customWidth="1"/>
    <col min="14083" max="14083" width="18" style="17" customWidth="1"/>
    <col min="14084" max="14336" width="9.140625" style="17"/>
    <col min="14337" max="14337" width="21.5703125" style="17" customWidth="1"/>
    <col min="14338" max="14338" width="67.28515625" style="17" customWidth="1"/>
    <col min="14339" max="14339" width="18" style="17" customWidth="1"/>
    <col min="14340" max="14592" width="9.140625" style="17"/>
    <col min="14593" max="14593" width="21.5703125" style="17" customWidth="1"/>
    <col min="14594" max="14594" width="67.28515625" style="17" customWidth="1"/>
    <col min="14595" max="14595" width="18" style="17" customWidth="1"/>
    <col min="14596" max="14848" width="9.140625" style="17"/>
    <col min="14849" max="14849" width="21.5703125" style="17" customWidth="1"/>
    <col min="14850" max="14850" width="67.28515625" style="17" customWidth="1"/>
    <col min="14851" max="14851" width="18" style="17" customWidth="1"/>
    <col min="14852" max="15104" width="9.140625" style="17"/>
    <col min="15105" max="15105" width="21.5703125" style="17" customWidth="1"/>
    <col min="15106" max="15106" width="67.28515625" style="17" customWidth="1"/>
    <col min="15107" max="15107" width="18" style="17" customWidth="1"/>
    <col min="15108" max="15360" width="9.140625" style="17"/>
    <col min="15361" max="15361" width="21.5703125" style="17" customWidth="1"/>
    <col min="15362" max="15362" width="67.28515625" style="17" customWidth="1"/>
    <col min="15363" max="15363" width="18" style="17" customWidth="1"/>
    <col min="15364" max="15616" width="9.140625" style="17"/>
    <col min="15617" max="15617" width="21.5703125" style="17" customWidth="1"/>
    <col min="15618" max="15618" width="67.28515625" style="17" customWidth="1"/>
    <col min="15619" max="15619" width="18" style="17" customWidth="1"/>
    <col min="15620" max="15872" width="9.140625" style="17"/>
    <col min="15873" max="15873" width="21.5703125" style="17" customWidth="1"/>
    <col min="15874" max="15874" width="67.28515625" style="17" customWidth="1"/>
    <col min="15875" max="15875" width="18" style="17" customWidth="1"/>
    <col min="15876" max="16128" width="9.140625" style="17"/>
    <col min="16129" max="16129" width="21.5703125" style="17" customWidth="1"/>
    <col min="16130" max="16130" width="67.28515625" style="17" customWidth="1"/>
    <col min="16131" max="16131" width="18" style="17" customWidth="1"/>
    <col min="16132" max="16384" width="9.140625" style="17"/>
  </cols>
  <sheetData>
    <row r="1" spans="1:24" x14ac:dyDescent="0.25">
      <c r="A1" s="216"/>
      <c r="B1" s="216"/>
      <c r="C1" s="501" t="s">
        <v>548</v>
      </c>
      <c r="D1" s="501"/>
      <c r="E1" s="501"/>
    </row>
    <row r="2" spans="1:24" x14ac:dyDescent="0.25">
      <c r="A2" s="216"/>
      <c r="B2" s="216"/>
      <c r="C2" s="501" t="s">
        <v>128</v>
      </c>
      <c r="D2" s="501"/>
      <c r="E2" s="501"/>
    </row>
    <row r="3" spans="1:24" x14ac:dyDescent="0.25">
      <c r="A3" s="216"/>
      <c r="B3" s="501" t="s">
        <v>170</v>
      </c>
      <c r="C3" s="501"/>
      <c r="D3" s="501"/>
      <c r="E3" s="501"/>
    </row>
    <row r="4" spans="1:24" x14ac:dyDescent="0.25">
      <c r="A4" s="216"/>
      <c r="B4" s="501" t="s">
        <v>171</v>
      </c>
      <c r="C4" s="501"/>
      <c r="D4" s="501"/>
      <c r="E4" s="501"/>
    </row>
    <row r="5" spans="1:24" x14ac:dyDescent="0.25">
      <c r="A5" s="216"/>
      <c r="B5" s="501" t="s">
        <v>167</v>
      </c>
      <c r="C5" s="501"/>
      <c r="D5" s="501"/>
      <c r="E5" s="501"/>
    </row>
    <row r="6" spans="1:24" x14ac:dyDescent="0.25">
      <c r="A6" s="18"/>
    </row>
    <row r="7" spans="1:24" x14ac:dyDescent="0.25">
      <c r="A7" s="500" t="s">
        <v>187</v>
      </c>
      <c r="B7" s="500"/>
      <c r="C7" s="500"/>
      <c r="D7" s="500"/>
      <c r="E7" s="500"/>
    </row>
    <row r="8" spans="1:24" x14ac:dyDescent="0.25">
      <c r="A8" s="500" t="s">
        <v>712</v>
      </c>
      <c r="B8" s="500"/>
      <c r="C8" s="500"/>
      <c r="D8" s="500"/>
      <c r="E8" s="500"/>
    </row>
    <row r="9" spans="1:24" ht="15.75" thickBot="1" x14ac:dyDescent="0.3">
      <c r="A9" s="19"/>
      <c r="B9" s="19"/>
      <c r="C9" s="20" t="s">
        <v>115</v>
      </c>
    </row>
    <row r="10" spans="1:24" ht="29.25" thickBot="1" x14ac:dyDescent="0.3">
      <c r="A10" s="21" t="s">
        <v>188</v>
      </c>
      <c r="B10" s="21" t="s">
        <v>189</v>
      </c>
      <c r="C10" s="4" t="s">
        <v>168</v>
      </c>
      <c r="D10" s="221" t="s">
        <v>586</v>
      </c>
      <c r="E10" s="221" t="s">
        <v>587</v>
      </c>
    </row>
    <row r="11" spans="1:24" ht="15.75" thickBot="1" x14ac:dyDescent="0.3">
      <c r="A11" s="22">
        <v>1</v>
      </c>
      <c r="B11" s="23">
        <v>2</v>
      </c>
      <c r="C11" s="87">
        <v>3</v>
      </c>
      <c r="D11" s="222">
        <v>4</v>
      </c>
      <c r="E11" s="222">
        <v>5</v>
      </c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</row>
    <row r="12" spans="1:24" hidden="1" x14ac:dyDescent="0.25">
      <c r="A12" s="25"/>
      <c r="C12" s="214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</row>
    <row r="13" spans="1:24" ht="28.5" x14ac:dyDescent="0.25">
      <c r="A13" s="34" t="s">
        <v>129</v>
      </c>
      <c r="B13" s="24" t="s">
        <v>130</v>
      </c>
      <c r="C13" s="45">
        <f>C14+C15+C20+C24+C29+C30+C33+C36+C39+C41+C42</f>
        <v>32711</v>
      </c>
      <c r="D13" s="45">
        <f>D14+D15+D20+D24+D29+D30+D33+D36+D39+D41+D42</f>
        <v>23352.93622</v>
      </c>
      <c r="E13" s="450">
        <f>D13/C13*100</f>
        <v>71.391691541071808</v>
      </c>
      <c r="F13" s="213">
        <v>23352.93622</v>
      </c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</row>
    <row r="14" spans="1:24" ht="28.5" x14ac:dyDescent="0.25">
      <c r="A14" s="34" t="s">
        <v>190</v>
      </c>
      <c r="B14" s="24" t="s">
        <v>191</v>
      </c>
      <c r="C14" s="46">
        <v>26416</v>
      </c>
      <c r="D14" s="46">
        <f>18546.8776+66.61241+61.02768-136.70736+0.16562+2.196-18.00192+0.22699</f>
        <v>18522.39702</v>
      </c>
      <c r="E14" s="451">
        <f t="shared" ref="E14:E77" si="0">D14/C14*100</f>
        <v>70.118098955178681</v>
      </c>
      <c r="F14" s="213">
        <f>F13-D13</f>
        <v>0</v>
      </c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</row>
    <row r="15" spans="1:24" ht="32.25" customHeight="1" x14ac:dyDescent="0.25">
      <c r="A15" s="34" t="s">
        <v>131</v>
      </c>
      <c r="B15" s="24" t="s">
        <v>192</v>
      </c>
      <c r="C15" s="45">
        <f>C17+C16+C18+C19</f>
        <v>872</v>
      </c>
      <c r="D15" s="586">
        <f>D17+D16+D18+D19</f>
        <v>722.85489000000007</v>
      </c>
      <c r="E15" s="450">
        <f t="shared" si="0"/>
        <v>82.896202981651385</v>
      </c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</row>
    <row r="16" spans="1:24" ht="29.25" customHeight="1" x14ac:dyDescent="0.25">
      <c r="A16" s="217" t="s">
        <v>193</v>
      </c>
      <c r="B16" s="25" t="s">
        <v>194</v>
      </c>
      <c r="C16" s="46">
        <v>307</v>
      </c>
      <c r="D16" s="46">
        <v>327.22246999999999</v>
      </c>
      <c r="E16" s="451">
        <f t="shared" si="0"/>
        <v>106.58712377850162</v>
      </c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</row>
    <row r="17" spans="1:24" ht="75" x14ac:dyDescent="0.25">
      <c r="A17" s="217" t="s">
        <v>195</v>
      </c>
      <c r="B17" s="25" t="s">
        <v>196</v>
      </c>
      <c r="C17" s="46">
        <v>5</v>
      </c>
      <c r="D17" s="46">
        <v>2.4877799999999999</v>
      </c>
      <c r="E17" s="451">
        <f t="shared" si="0"/>
        <v>49.755600000000001</v>
      </c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</row>
    <row r="18" spans="1:24" ht="60" x14ac:dyDescent="0.25">
      <c r="A18" s="217" t="s">
        <v>197</v>
      </c>
      <c r="B18" s="25" t="s">
        <v>198</v>
      </c>
      <c r="C18" s="46">
        <f>653-32</f>
        <v>621</v>
      </c>
      <c r="D18" s="46">
        <v>448.48795000000001</v>
      </c>
      <c r="E18" s="451">
        <f t="shared" si="0"/>
        <v>72.220281803542676</v>
      </c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</row>
    <row r="19" spans="1:24" ht="60" x14ac:dyDescent="0.25">
      <c r="A19" s="217" t="s">
        <v>199</v>
      </c>
      <c r="B19" s="25" t="s">
        <v>200</v>
      </c>
      <c r="C19" s="46">
        <v>-61</v>
      </c>
      <c r="D19" s="46">
        <v>-55.343310000000002</v>
      </c>
      <c r="E19" s="451">
        <f t="shared" si="0"/>
        <v>90.726737704918037</v>
      </c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</row>
    <row r="20" spans="1:24" ht="28.5" x14ac:dyDescent="0.25">
      <c r="A20" s="34" t="s">
        <v>201</v>
      </c>
      <c r="B20" s="24" t="s">
        <v>132</v>
      </c>
      <c r="C20" s="45">
        <f>C21+C22+C23</f>
        <v>1302</v>
      </c>
      <c r="D20" s="45">
        <f>D21+D22+D23</f>
        <v>808.48145</v>
      </c>
      <c r="E20" s="450">
        <f t="shared" si="0"/>
        <v>62.09534946236559</v>
      </c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</row>
    <row r="21" spans="1:24" x14ac:dyDescent="0.25">
      <c r="A21" s="217" t="s">
        <v>202</v>
      </c>
      <c r="B21" s="25" t="s">
        <v>133</v>
      </c>
      <c r="C21" s="46">
        <v>915</v>
      </c>
      <c r="D21" s="46">
        <f>555.72367+2.02287+10.8648</f>
        <v>568.61133999999993</v>
      </c>
      <c r="E21" s="451">
        <f t="shared" si="0"/>
        <v>62.143315846994525</v>
      </c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</row>
    <row r="22" spans="1:24" x14ac:dyDescent="0.25">
      <c r="A22" s="217" t="s">
        <v>203</v>
      </c>
      <c r="B22" s="25" t="s">
        <v>134</v>
      </c>
      <c r="C22" s="46">
        <v>227</v>
      </c>
      <c r="D22" s="46">
        <f>136.89583+0.34427+0.56915</f>
        <v>137.80924999999999</v>
      </c>
      <c r="E22" s="451">
        <f t="shared" si="0"/>
        <v>60.708920704845816</v>
      </c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</row>
    <row r="23" spans="1:24" ht="30" x14ac:dyDescent="0.25">
      <c r="A23" s="217" t="s">
        <v>204</v>
      </c>
      <c r="B23" s="25" t="s">
        <v>135</v>
      </c>
      <c r="C23" s="46">
        <v>160</v>
      </c>
      <c r="D23" s="46">
        <f>101.109+0.95186</f>
        <v>102.06085999999999</v>
      </c>
      <c r="E23" s="451">
        <f t="shared" si="0"/>
        <v>63.788037499999994</v>
      </c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</row>
    <row r="24" spans="1:24" x14ac:dyDescent="0.25">
      <c r="A24" s="34" t="s">
        <v>205</v>
      </c>
      <c r="B24" s="24" t="s">
        <v>136</v>
      </c>
      <c r="C24" s="45">
        <f>C25</f>
        <v>1300</v>
      </c>
      <c r="D24" s="45">
        <f>D25</f>
        <v>1229.8602899999998</v>
      </c>
      <c r="E24" s="450">
        <f t="shared" si="0"/>
        <v>94.604637692307676</v>
      </c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</row>
    <row r="25" spans="1:24" x14ac:dyDescent="0.25">
      <c r="A25" s="217" t="s">
        <v>206</v>
      </c>
      <c r="B25" s="25" t="s">
        <v>137</v>
      </c>
      <c r="C25" s="46">
        <v>1300</v>
      </c>
      <c r="D25" s="46">
        <f>1228.70852+1.15177</f>
        <v>1229.8602899999998</v>
      </c>
      <c r="E25" s="451">
        <f t="shared" si="0"/>
        <v>94.604637692307676</v>
      </c>
      <c r="F25" s="213"/>
      <c r="G25" s="213"/>
      <c r="H25" s="213"/>
      <c r="I25" s="213"/>
      <c r="J25" s="213"/>
      <c r="K25" s="213"/>
      <c r="L25" s="213"/>
      <c r="M25" s="213"/>
      <c r="N25" s="213"/>
    </row>
    <row r="26" spans="1:24" ht="28.5" hidden="1" x14ac:dyDescent="0.25">
      <c r="A26" s="34" t="s">
        <v>207</v>
      </c>
      <c r="B26" s="24" t="s">
        <v>208</v>
      </c>
      <c r="C26" s="45">
        <f>C27+C28</f>
        <v>0</v>
      </c>
      <c r="D26" s="45">
        <f>D27+D28</f>
        <v>0</v>
      </c>
      <c r="E26" s="451" t="e">
        <f t="shared" si="0"/>
        <v>#DIV/0!</v>
      </c>
      <c r="F26" s="213"/>
      <c r="G26" s="213"/>
      <c r="H26" s="213"/>
      <c r="I26" s="213"/>
      <c r="J26" s="213"/>
      <c r="K26" s="213"/>
      <c r="L26" s="213"/>
      <c r="M26" s="213"/>
      <c r="N26" s="213"/>
    </row>
    <row r="27" spans="1:24" hidden="1" x14ac:dyDescent="0.25">
      <c r="A27" s="217" t="s">
        <v>209</v>
      </c>
      <c r="B27" s="25" t="s">
        <v>210</v>
      </c>
      <c r="C27" s="46"/>
      <c r="D27" s="46"/>
      <c r="E27" s="451" t="e">
        <f t="shared" si="0"/>
        <v>#DIV/0!</v>
      </c>
      <c r="F27" s="213"/>
      <c r="G27" s="213"/>
      <c r="H27" s="213"/>
      <c r="I27" s="213"/>
      <c r="J27" s="213"/>
      <c r="K27" s="213"/>
      <c r="L27" s="213"/>
      <c r="M27" s="213"/>
      <c r="N27" s="213"/>
    </row>
    <row r="28" spans="1:24" ht="30" hidden="1" x14ac:dyDescent="0.25">
      <c r="A28" s="217" t="s">
        <v>211</v>
      </c>
      <c r="B28" s="26" t="s">
        <v>212</v>
      </c>
      <c r="C28" s="46"/>
      <c r="D28" s="46"/>
      <c r="E28" s="451" t="e">
        <f t="shared" si="0"/>
        <v>#DIV/0!</v>
      </c>
      <c r="F28" s="213"/>
      <c r="G28" s="213"/>
      <c r="H28" s="213"/>
      <c r="I28" s="213"/>
      <c r="J28" s="213"/>
      <c r="K28" s="213"/>
      <c r="L28" s="213"/>
      <c r="M28" s="213"/>
      <c r="N28" s="213"/>
    </row>
    <row r="29" spans="1:24" x14ac:dyDescent="0.25">
      <c r="A29" s="34" t="s">
        <v>213</v>
      </c>
      <c r="B29" s="27" t="s">
        <v>138</v>
      </c>
      <c r="C29" s="46">
        <v>860</v>
      </c>
      <c r="D29" s="46">
        <v>591.78107</v>
      </c>
      <c r="E29" s="451">
        <f t="shared" si="0"/>
        <v>68.811752325581395</v>
      </c>
      <c r="F29" s="213"/>
      <c r="G29" s="213"/>
      <c r="H29" s="213"/>
      <c r="I29" s="213"/>
      <c r="J29" s="213"/>
      <c r="K29" s="213"/>
      <c r="L29" s="213"/>
      <c r="M29" s="213"/>
      <c r="N29" s="213"/>
    </row>
    <row r="30" spans="1:24" ht="42.75" x14ac:dyDescent="0.25">
      <c r="A30" s="34" t="s">
        <v>214</v>
      </c>
      <c r="B30" s="27" t="s">
        <v>139</v>
      </c>
      <c r="C30" s="45">
        <f>C31+C32</f>
        <v>859</v>
      </c>
      <c r="D30" s="45">
        <f>D31+D32</f>
        <v>473.75150000000002</v>
      </c>
      <c r="E30" s="450">
        <f t="shared" si="0"/>
        <v>55.151513387660067</v>
      </c>
      <c r="F30" s="213"/>
      <c r="G30" s="213"/>
      <c r="H30" s="213"/>
      <c r="I30" s="213"/>
      <c r="J30" s="213"/>
      <c r="K30" s="213"/>
      <c r="L30" s="213"/>
      <c r="M30" s="213"/>
      <c r="N30" s="213"/>
    </row>
    <row r="31" spans="1:24" ht="75" x14ac:dyDescent="0.25">
      <c r="A31" s="217" t="s">
        <v>301</v>
      </c>
      <c r="B31" s="26" t="s">
        <v>299</v>
      </c>
      <c r="C31" s="47">
        <v>320</v>
      </c>
      <c r="D31" s="47">
        <v>189.36815000000001</v>
      </c>
      <c r="E31" s="451">
        <f t="shared" si="0"/>
        <v>59.177546875000012</v>
      </c>
      <c r="F31" s="213"/>
      <c r="G31" s="213"/>
      <c r="H31" s="213"/>
      <c r="I31" s="213"/>
      <c r="J31" s="213"/>
      <c r="K31" s="213"/>
      <c r="L31" s="213"/>
      <c r="M31" s="213"/>
      <c r="N31" s="213"/>
    </row>
    <row r="32" spans="1:24" ht="60" x14ac:dyDescent="0.25">
      <c r="A32" s="218" t="s">
        <v>302</v>
      </c>
      <c r="B32" s="26" t="s">
        <v>300</v>
      </c>
      <c r="C32" s="47">
        <v>539</v>
      </c>
      <c r="D32" s="47">
        <v>284.38335000000001</v>
      </c>
      <c r="E32" s="451">
        <f t="shared" si="0"/>
        <v>52.761289424860855</v>
      </c>
      <c r="F32" s="213"/>
      <c r="G32" s="213"/>
      <c r="H32" s="213"/>
      <c r="I32" s="213"/>
      <c r="J32" s="213"/>
      <c r="K32" s="213"/>
      <c r="L32" s="213"/>
      <c r="M32" s="213"/>
      <c r="N32" s="213"/>
    </row>
    <row r="33" spans="1:14" ht="28.5" x14ac:dyDescent="0.25">
      <c r="A33" s="34" t="s">
        <v>215</v>
      </c>
      <c r="B33" s="27" t="s">
        <v>216</v>
      </c>
      <c r="C33" s="48">
        <f>C34+C35</f>
        <v>404</v>
      </c>
      <c r="D33" s="48">
        <f>D34+D35</f>
        <v>361.09189000000003</v>
      </c>
      <c r="E33" s="450">
        <f t="shared" si="0"/>
        <v>89.379180693069316</v>
      </c>
      <c r="F33" s="213"/>
      <c r="G33" s="213"/>
      <c r="H33" s="213"/>
      <c r="I33" s="213"/>
      <c r="J33" s="213"/>
      <c r="K33" s="213"/>
      <c r="L33" s="213"/>
      <c r="M33" s="213"/>
      <c r="N33" s="213"/>
    </row>
    <row r="34" spans="1:14" ht="30" x14ac:dyDescent="0.25">
      <c r="A34" s="217" t="s">
        <v>217</v>
      </c>
      <c r="B34" s="26" t="s">
        <v>218</v>
      </c>
      <c r="C34" s="47">
        <v>404</v>
      </c>
      <c r="D34" s="47">
        <f>200.63274+160.45915</f>
        <v>361.09189000000003</v>
      </c>
      <c r="E34" s="451">
        <f t="shared" si="0"/>
        <v>89.379180693069316</v>
      </c>
      <c r="F34" s="213"/>
      <c r="G34" s="213"/>
      <c r="H34" s="213"/>
      <c r="I34" s="213"/>
      <c r="J34" s="213"/>
      <c r="K34" s="213"/>
      <c r="L34" s="213"/>
      <c r="M34" s="213"/>
      <c r="N34" s="213"/>
    </row>
    <row r="35" spans="1:14" hidden="1" x14ac:dyDescent="0.25">
      <c r="A35" s="217" t="s">
        <v>219</v>
      </c>
      <c r="B35" s="26" t="s">
        <v>220</v>
      </c>
      <c r="C35" s="48"/>
      <c r="D35" s="48"/>
      <c r="E35" s="451" t="e">
        <f t="shared" si="0"/>
        <v>#DIV/0!</v>
      </c>
      <c r="F35" s="213"/>
      <c r="G35" s="213"/>
      <c r="H35" s="213"/>
      <c r="I35" s="213"/>
      <c r="J35" s="213"/>
      <c r="K35" s="213"/>
      <c r="L35" s="213"/>
      <c r="M35" s="213"/>
      <c r="N35" s="213"/>
    </row>
    <row r="36" spans="1:14" ht="28.5" x14ac:dyDescent="0.25">
      <c r="A36" s="34" t="s">
        <v>221</v>
      </c>
      <c r="B36" s="27" t="s">
        <v>588</v>
      </c>
      <c r="C36" s="48">
        <f>C37+C38</f>
        <v>95</v>
      </c>
      <c r="D36" s="48">
        <f>D37+D38</f>
        <v>81.328999999999994</v>
      </c>
      <c r="E36" s="450">
        <f t="shared" si="0"/>
        <v>85.609473684210528</v>
      </c>
      <c r="F36" s="213"/>
      <c r="G36" s="213"/>
      <c r="H36" s="213"/>
      <c r="I36" s="213"/>
      <c r="J36" s="213"/>
      <c r="K36" s="213"/>
      <c r="L36" s="213"/>
      <c r="M36" s="213"/>
      <c r="N36" s="213"/>
    </row>
    <row r="37" spans="1:14" ht="30" hidden="1" x14ac:dyDescent="0.25">
      <c r="A37" s="217" t="s">
        <v>222</v>
      </c>
      <c r="B37" s="26" t="s">
        <v>223</v>
      </c>
      <c r="C37" s="47"/>
      <c r="D37" s="47"/>
      <c r="E37" s="451" t="e">
        <f t="shared" si="0"/>
        <v>#DIV/0!</v>
      </c>
      <c r="F37" s="213"/>
      <c r="G37" s="213"/>
      <c r="H37" s="213"/>
      <c r="I37" s="213"/>
      <c r="J37" s="213"/>
      <c r="K37" s="213"/>
      <c r="L37" s="213"/>
      <c r="M37" s="213"/>
      <c r="N37" s="213"/>
    </row>
    <row r="38" spans="1:14" ht="30" x14ac:dyDescent="0.25">
      <c r="A38" s="217" t="s">
        <v>224</v>
      </c>
      <c r="B38" s="26" t="s">
        <v>225</v>
      </c>
      <c r="C38" s="47">
        <v>95</v>
      </c>
      <c r="D38" s="47">
        <f>73.1+8.229</f>
        <v>81.328999999999994</v>
      </c>
      <c r="E38" s="451">
        <f t="shared" si="0"/>
        <v>85.609473684210528</v>
      </c>
      <c r="F38" s="213"/>
      <c r="G38" s="213"/>
      <c r="H38" s="213"/>
      <c r="I38" s="213"/>
      <c r="J38" s="213"/>
      <c r="K38" s="213"/>
      <c r="L38" s="213"/>
      <c r="M38" s="213"/>
      <c r="N38" s="213"/>
    </row>
    <row r="39" spans="1:14" ht="28.5" x14ac:dyDescent="0.25">
      <c r="A39" s="34" t="s">
        <v>140</v>
      </c>
      <c r="B39" s="27" t="s">
        <v>141</v>
      </c>
      <c r="C39" s="48">
        <f>C40</f>
        <v>110</v>
      </c>
      <c r="D39" s="48">
        <f>D40</f>
        <v>41.27543</v>
      </c>
      <c r="E39" s="450">
        <f t="shared" si="0"/>
        <v>37.523118181818184</v>
      </c>
      <c r="F39" s="213"/>
      <c r="G39" s="213"/>
      <c r="H39" s="213"/>
      <c r="I39" s="213"/>
      <c r="J39" s="213"/>
      <c r="K39" s="213"/>
      <c r="L39" s="213"/>
      <c r="M39" s="213"/>
      <c r="N39" s="213"/>
    </row>
    <row r="40" spans="1:14" ht="30" x14ac:dyDescent="0.25">
      <c r="A40" s="218">
        <v>1.14060000000004E+16</v>
      </c>
      <c r="B40" s="26" t="s">
        <v>226</v>
      </c>
      <c r="C40" s="47">
        <v>110</v>
      </c>
      <c r="D40" s="47">
        <v>41.27543</v>
      </c>
      <c r="E40" s="451">
        <f t="shared" si="0"/>
        <v>37.523118181818184</v>
      </c>
      <c r="F40" s="213"/>
      <c r="G40" s="213"/>
      <c r="H40" s="213"/>
      <c r="I40" s="213"/>
      <c r="J40" s="213"/>
      <c r="K40" s="213"/>
      <c r="L40" s="213"/>
      <c r="M40" s="213"/>
      <c r="N40" s="213"/>
    </row>
    <row r="41" spans="1:14" ht="28.5" x14ac:dyDescent="0.25">
      <c r="A41" s="34" t="s">
        <v>227</v>
      </c>
      <c r="B41" s="27" t="s">
        <v>142</v>
      </c>
      <c r="C41" s="48">
        <v>333</v>
      </c>
      <c r="D41" s="48">
        <f>64.54418+46+36+25+0.35+1.7+3+18+4.2+173.6441+10+32+4.2+8.92703</f>
        <v>427.56530999999995</v>
      </c>
      <c r="E41" s="450">
        <f t="shared" si="0"/>
        <v>128.39799099099099</v>
      </c>
      <c r="F41" s="213"/>
      <c r="G41" s="213"/>
      <c r="H41" s="213"/>
      <c r="I41" s="213"/>
      <c r="J41" s="213"/>
      <c r="K41" s="213"/>
      <c r="L41" s="213"/>
      <c r="M41" s="213"/>
      <c r="N41" s="213"/>
    </row>
    <row r="42" spans="1:14" ht="28.5" x14ac:dyDescent="0.25">
      <c r="A42" s="34" t="s">
        <v>143</v>
      </c>
      <c r="B42" s="28" t="s">
        <v>144</v>
      </c>
      <c r="C42" s="48">
        <f>C43</f>
        <v>160</v>
      </c>
      <c r="D42" s="48">
        <f>D43</f>
        <v>92.548370000000006</v>
      </c>
      <c r="E42" s="450">
        <f t="shared" si="0"/>
        <v>57.84273125</v>
      </c>
      <c r="F42" s="213"/>
      <c r="G42" s="213"/>
      <c r="H42" s="213"/>
      <c r="I42" s="213"/>
      <c r="J42" s="213"/>
      <c r="K42" s="213"/>
      <c r="L42" s="213"/>
      <c r="M42" s="213"/>
      <c r="N42" s="213"/>
    </row>
    <row r="43" spans="1:14" x14ac:dyDescent="0.25">
      <c r="A43" s="217" t="s">
        <v>228</v>
      </c>
      <c r="B43" s="29" t="s">
        <v>229</v>
      </c>
      <c r="C43" s="48">
        <v>160</v>
      </c>
      <c r="D43" s="48">
        <v>92.548370000000006</v>
      </c>
      <c r="E43" s="451">
        <f t="shared" si="0"/>
        <v>57.84273125</v>
      </c>
      <c r="F43" s="213"/>
      <c r="G43" s="213"/>
      <c r="H43" s="213"/>
      <c r="I43" s="213"/>
      <c r="J43" s="213"/>
      <c r="K43" s="213"/>
      <c r="L43" s="213"/>
      <c r="M43" s="213"/>
      <c r="N43" s="213"/>
    </row>
    <row r="44" spans="1:14" s="31" customFormat="1" ht="28.5" x14ac:dyDescent="0.2">
      <c r="A44" s="34" t="s">
        <v>230</v>
      </c>
      <c r="B44" s="30" t="s">
        <v>145</v>
      </c>
      <c r="C44" s="49">
        <f>C45</f>
        <v>458027.42881000001</v>
      </c>
      <c r="D44" s="49">
        <f>D45</f>
        <v>353073.68852000008</v>
      </c>
      <c r="E44" s="450">
        <f t="shared" si="0"/>
        <v>77.08570847761672</v>
      </c>
      <c r="F44" s="215">
        <f>E44-E95</f>
        <v>19.491570477616726</v>
      </c>
      <c r="G44" s="213"/>
      <c r="H44" s="213"/>
      <c r="I44" s="213"/>
      <c r="J44" s="213"/>
      <c r="K44" s="213"/>
      <c r="L44" s="213"/>
      <c r="M44" s="213"/>
      <c r="N44" s="213"/>
    </row>
    <row r="45" spans="1:14" s="32" customFormat="1" ht="30" x14ac:dyDescent="0.25">
      <c r="A45" s="217" t="s">
        <v>231</v>
      </c>
      <c r="B45" s="39" t="s">
        <v>232</v>
      </c>
      <c r="C45" s="50">
        <f>C46+C49+C70+C94</f>
        <v>458027.42881000001</v>
      </c>
      <c r="D45" s="50">
        <f>D46+D49+D70+D94</f>
        <v>353073.68852000008</v>
      </c>
      <c r="E45" s="451">
        <f t="shared" si="0"/>
        <v>77.08570847761672</v>
      </c>
      <c r="F45" s="213"/>
      <c r="G45" s="213"/>
      <c r="H45" s="213"/>
      <c r="I45" s="213"/>
      <c r="J45" s="213"/>
      <c r="K45" s="213"/>
      <c r="L45" s="213"/>
      <c r="M45" s="213"/>
      <c r="N45" s="213"/>
    </row>
    <row r="46" spans="1:14" s="33" customFormat="1" ht="28.5" customHeight="1" x14ac:dyDescent="0.25">
      <c r="A46" s="219" t="s">
        <v>233</v>
      </c>
      <c r="B46" s="40" t="s">
        <v>234</v>
      </c>
      <c r="C46" s="49">
        <f>C47+C48</f>
        <v>156383.5</v>
      </c>
      <c r="D46" s="49">
        <f>D47+D48</f>
        <v>122470.39999999999</v>
      </c>
      <c r="E46" s="450">
        <f t="shared" si="0"/>
        <v>78.31414439502889</v>
      </c>
      <c r="F46" s="213">
        <f>D46/D44*100</f>
        <v>34.686923433282843</v>
      </c>
      <c r="G46" s="213"/>
      <c r="H46" s="213"/>
      <c r="I46" s="213"/>
      <c r="J46" s="213"/>
      <c r="K46" s="213"/>
      <c r="L46" s="213"/>
      <c r="M46" s="213"/>
      <c r="N46" s="213"/>
    </row>
    <row r="47" spans="1:14" s="32" customFormat="1" ht="30" x14ac:dyDescent="0.25">
      <c r="A47" s="217" t="s">
        <v>235</v>
      </c>
      <c r="B47" s="41" t="s">
        <v>146</v>
      </c>
      <c r="C47" s="50">
        <v>126325.8</v>
      </c>
      <c r="D47" s="50">
        <v>102783.7</v>
      </c>
      <c r="E47" s="451">
        <f t="shared" si="0"/>
        <v>81.363981071166762</v>
      </c>
      <c r="F47" s="213"/>
      <c r="G47" s="213"/>
      <c r="H47" s="213"/>
      <c r="I47" s="213"/>
      <c r="J47" s="213"/>
      <c r="K47" s="213"/>
      <c r="L47" s="213"/>
      <c r="M47" s="213"/>
      <c r="N47" s="213"/>
    </row>
    <row r="48" spans="1:14" s="32" customFormat="1" ht="30" x14ac:dyDescent="0.25">
      <c r="A48" s="217" t="s">
        <v>236</v>
      </c>
      <c r="B48" s="41" t="s">
        <v>237</v>
      </c>
      <c r="C48" s="50">
        <v>30057.7</v>
      </c>
      <c r="D48" s="50">
        <v>19686.7</v>
      </c>
      <c r="E48" s="451">
        <f t="shared" si="0"/>
        <v>65.496361997092251</v>
      </c>
      <c r="F48" s="213"/>
      <c r="G48" s="213"/>
      <c r="H48" s="213"/>
      <c r="I48" s="213"/>
      <c r="J48" s="213"/>
      <c r="K48" s="213"/>
      <c r="L48" s="213"/>
      <c r="M48" s="213"/>
      <c r="N48" s="213"/>
    </row>
    <row r="49" spans="1:14" s="33" customFormat="1" ht="38.25" customHeight="1" x14ac:dyDescent="0.25">
      <c r="A49" s="219" t="s">
        <v>238</v>
      </c>
      <c r="B49" s="40" t="s">
        <v>156</v>
      </c>
      <c r="C49" s="49">
        <f t="shared" ref="C49:D49" si="1">SUM(C50:C69)</f>
        <v>31990.228810000001</v>
      </c>
      <c r="D49" s="49">
        <f t="shared" si="1"/>
        <v>21973.030489999997</v>
      </c>
      <c r="E49" s="450">
        <f t="shared" si="0"/>
        <v>68.686693741719424</v>
      </c>
      <c r="F49" s="213">
        <f>D49/D44*100</f>
        <v>6.2233554083584224</v>
      </c>
      <c r="G49" s="213"/>
      <c r="H49" s="213"/>
      <c r="I49" s="213"/>
      <c r="J49" s="213"/>
      <c r="K49" s="213"/>
      <c r="L49" s="213"/>
      <c r="M49" s="213"/>
      <c r="N49" s="213"/>
    </row>
    <row r="50" spans="1:14" s="33" customFormat="1" ht="60.75" customHeight="1" x14ac:dyDescent="0.25">
      <c r="A50" s="220" t="s">
        <v>258</v>
      </c>
      <c r="B50" s="42" t="s">
        <v>147</v>
      </c>
      <c r="C50" s="50">
        <v>6632</v>
      </c>
      <c r="D50" s="50">
        <v>6632</v>
      </c>
      <c r="E50" s="451">
        <f t="shared" si="0"/>
        <v>100</v>
      </c>
      <c r="F50" s="213"/>
      <c r="G50" s="213"/>
      <c r="H50" s="213"/>
      <c r="I50" s="213"/>
      <c r="J50" s="213"/>
      <c r="K50" s="213"/>
      <c r="L50" s="213"/>
      <c r="M50" s="213"/>
      <c r="N50" s="213"/>
    </row>
    <row r="51" spans="1:14" s="33" customFormat="1" ht="78" customHeight="1" x14ac:dyDescent="0.25">
      <c r="A51" s="220" t="s">
        <v>258</v>
      </c>
      <c r="B51" s="42" t="s">
        <v>111</v>
      </c>
      <c r="C51" s="50">
        <v>10347</v>
      </c>
      <c r="D51" s="50">
        <v>7043</v>
      </c>
      <c r="E51" s="451">
        <f t="shared" si="0"/>
        <v>68.068039045133858</v>
      </c>
      <c r="F51" s="213"/>
      <c r="G51" s="213"/>
      <c r="H51" s="213"/>
      <c r="I51" s="213"/>
      <c r="J51" s="213"/>
      <c r="K51" s="213"/>
      <c r="L51" s="213"/>
      <c r="M51" s="213"/>
      <c r="N51" s="213"/>
    </row>
    <row r="52" spans="1:14" s="33" customFormat="1" ht="45" hidden="1" x14ac:dyDescent="0.25">
      <c r="A52" s="217" t="s">
        <v>239</v>
      </c>
      <c r="B52" s="43" t="s">
        <v>240</v>
      </c>
      <c r="C52" s="50"/>
      <c r="D52" s="50"/>
      <c r="E52" s="451" t="e">
        <f t="shared" si="0"/>
        <v>#DIV/0!</v>
      </c>
      <c r="F52" s="213"/>
      <c r="G52" s="213"/>
      <c r="H52" s="213"/>
      <c r="I52" s="213"/>
      <c r="J52" s="213"/>
      <c r="K52" s="213"/>
      <c r="L52" s="213"/>
      <c r="M52" s="213"/>
      <c r="N52" s="213"/>
    </row>
    <row r="53" spans="1:14" s="33" customFormat="1" ht="45" x14ac:dyDescent="0.25">
      <c r="A53" s="220" t="s">
        <v>241</v>
      </c>
      <c r="B53" s="42" t="s">
        <v>157</v>
      </c>
      <c r="C53" s="50">
        <v>2100</v>
      </c>
      <c r="D53" s="50">
        <v>1683.0016800000001</v>
      </c>
      <c r="E53" s="451">
        <f t="shared" si="0"/>
        <v>80.14293714285715</v>
      </c>
      <c r="F53" s="213"/>
      <c r="G53" s="213"/>
      <c r="H53" s="213"/>
      <c r="I53" s="213"/>
      <c r="J53" s="213"/>
      <c r="K53" s="213"/>
      <c r="L53" s="213"/>
      <c r="M53" s="213"/>
      <c r="N53" s="213"/>
    </row>
    <row r="54" spans="1:14" s="33" customFormat="1" x14ac:dyDescent="0.25">
      <c r="A54" s="220" t="s">
        <v>566</v>
      </c>
      <c r="B54" s="42" t="s">
        <v>552</v>
      </c>
      <c r="C54" s="50">
        <v>106.3158</v>
      </c>
      <c r="D54" s="50">
        <v>106.3158</v>
      </c>
      <c r="E54" s="451">
        <f t="shared" si="0"/>
        <v>100</v>
      </c>
      <c r="F54" s="213"/>
      <c r="G54" s="213"/>
      <c r="H54" s="213"/>
      <c r="I54" s="213"/>
      <c r="J54" s="213"/>
      <c r="K54" s="213"/>
      <c r="L54" s="213"/>
      <c r="M54" s="213"/>
      <c r="N54" s="213"/>
    </row>
    <row r="55" spans="1:14" s="33" customFormat="1" x14ac:dyDescent="0.25">
      <c r="A55" s="220" t="s">
        <v>258</v>
      </c>
      <c r="B55" s="42" t="s">
        <v>242</v>
      </c>
      <c r="C55" s="50">
        <v>1102</v>
      </c>
      <c r="D55" s="50">
        <v>1102</v>
      </c>
      <c r="E55" s="451">
        <f t="shared" si="0"/>
        <v>100</v>
      </c>
      <c r="F55" s="213"/>
      <c r="G55" s="213"/>
      <c r="H55" s="213"/>
      <c r="I55" s="213"/>
      <c r="J55" s="213"/>
      <c r="K55" s="213"/>
      <c r="L55" s="213"/>
      <c r="M55" s="213"/>
      <c r="N55" s="213"/>
    </row>
    <row r="56" spans="1:14" s="33" customFormat="1" hidden="1" x14ac:dyDescent="0.25">
      <c r="A56" s="220" t="s">
        <v>258</v>
      </c>
      <c r="B56" s="42" t="s">
        <v>551</v>
      </c>
      <c r="C56" s="50">
        <v>0</v>
      </c>
      <c r="D56" s="50"/>
      <c r="E56" s="451" t="e">
        <f t="shared" si="0"/>
        <v>#DIV/0!</v>
      </c>
      <c r="F56" s="213"/>
      <c r="G56" s="213"/>
      <c r="H56" s="213"/>
      <c r="I56" s="213"/>
      <c r="J56" s="213"/>
      <c r="K56" s="213"/>
      <c r="L56" s="213"/>
      <c r="M56" s="213"/>
      <c r="N56" s="213"/>
    </row>
    <row r="57" spans="1:14" s="33" customFormat="1" ht="45.75" customHeight="1" x14ac:dyDescent="0.25">
      <c r="A57" s="220" t="s">
        <v>258</v>
      </c>
      <c r="B57" s="42" t="s">
        <v>243</v>
      </c>
      <c r="C57" s="50">
        <v>1592</v>
      </c>
      <c r="D57" s="50"/>
      <c r="E57" s="451">
        <f t="shared" si="0"/>
        <v>0</v>
      </c>
      <c r="F57" s="213"/>
      <c r="G57" s="213"/>
      <c r="H57" s="213"/>
      <c r="I57" s="213"/>
      <c r="J57" s="213"/>
      <c r="K57" s="213"/>
      <c r="L57" s="213"/>
      <c r="M57" s="213"/>
      <c r="N57" s="213"/>
    </row>
    <row r="58" spans="1:14" s="33" customFormat="1" ht="31.5" hidden="1" customHeight="1" x14ac:dyDescent="0.25">
      <c r="A58" s="220" t="s">
        <v>244</v>
      </c>
      <c r="B58" s="42" t="s">
        <v>245</v>
      </c>
      <c r="C58" s="50"/>
      <c r="D58" s="50"/>
      <c r="E58" s="451" t="e">
        <f t="shared" si="0"/>
        <v>#DIV/0!</v>
      </c>
      <c r="F58" s="213"/>
      <c r="G58" s="213"/>
      <c r="H58" s="213"/>
      <c r="I58" s="213"/>
      <c r="J58" s="213"/>
      <c r="K58" s="213"/>
      <c r="L58" s="213"/>
      <c r="M58" s="213"/>
      <c r="N58" s="213"/>
    </row>
    <row r="59" spans="1:14" s="33" customFormat="1" ht="45" hidden="1" x14ac:dyDescent="0.25">
      <c r="A59" s="220" t="s">
        <v>246</v>
      </c>
      <c r="B59" s="42" t="s">
        <v>247</v>
      </c>
      <c r="C59" s="50"/>
      <c r="D59" s="50"/>
      <c r="E59" s="451" t="e">
        <f t="shared" si="0"/>
        <v>#DIV/0!</v>
      </c>
      <c r="F59" s="213"/>
      <c r="G59" s="213"/>
      <c r="H59" s="213"/>
      <c r="I59" s="213"/>
      <c r="J59" s="213"/>
      <c r="K59" s="213"/>
      <c r="L59" s="213"/>
      <c r="M59" s="213"/>
      <c r="N59" s="213"/>
    </row>
    <row r="60" spans="1:14" s="33" customFormat="1" ht="45" hidden="1" x14ac:dyDescent="0.25">
      <c r="A60" s="220" t="s">
        <v>248</v>
      </c>
      <c r="B60" s="42" t="s">
        <v>249</v>
      </c>
      <c r="C60" s="50"/>
      <c r="D60" s="50"/>
      <c r="E60" s="451" t="e">
        <f t="shared" si="0"/>
        <v>#DIV/0!</v>
      </c>
      <c r="F60" s="213"/>
      <c r="G60" s="213"/>
      <c r="H60" s="213"/>
      <c r="I60" s="213"/>
      <c r="J60" s="213"/>
      <c r="K60" s="213"/>
      <c r="L60" s="213"/>
      <c r="M60" s="213"/>
      <c r="N60" s="213"/>
    </row>
    <row r="61" spans="1:14" s="33" customFormat="1" ht="30" hidden="1" x14ac:dyDescent="0.25">
      <c r="A61" s="217" t="s">
        <v>250</v>
      </c>
      <c r="B61" s="43" t="s">
        <v>251</v>
      </c>
      <c r="C61" s="50"/>
      <c r="D61" s="50"/>
      <c r="E61" s="451" t="e">
        <f t="shared" si="0"/>
        <v>#DIV/0!</v>
      </c>
      <c r="F61" s="213"/>
      <c r="G61" s="213"/>
      <c r="H61" s="213"/>
      <c r="I61" s="213"/>
      <c r="J61" s="213"/>
      <c r="K61" s="213"/>
      <c r="L61" s="213"/>
      <c r="M61" s="213"/>
      <c r="N61" s="213"/>
    </row>
    <row r="62" spans="1:14" s="33" customFormat="1" ht="45" hidden="1" x14ac:dyDescent="0.25">
      <c r="A62" s="217" t="s">
        <v>252</v>
      </c>
      <c r="B62" s="43" t="s">
        <v>253</v>
      </c>
      <c r="C62" s="50"/>
      <c r="D62" s="50"/>
      <c r="E62" s="451" t="e">
        <f t="shared" si="0"/>
        <v>#DIV/0!</v>
      </c>
      <c r="F62" s="213"/>
      <c r="G62" s="213"/>
      <c r="H62" s="213"/>
      <c r="I62" s="213"/>
      <c r="J62" s="213"/>
      <c r="K62" s="213"/>
      <c r="L62" s="213"/>
      <c r="M62" s="213"/>
      <c r="N62" s="213"/>
    </row>
    <row r="63" spans="1:14" s="33" customFormat="1" ht="30" hidden="1" x14ac:dyDescent="0.25">
      <c r="A63" s="220" t="s">
        <v>254</v>
      </c>
      <c r="B63" s="42" t="s">
        <v>255</v>
      </c>
      <c r="C63" s="50"/>
      <c r="D63" s="50"/>
      <c r="E63" s="451" t="e">
        <f t="shared" si="0"/>
        <v>#DIV/0!</v>
      </c>
      <c r="F63" s="213"/>
      <c r="G63" s="213"/>
      <c r="H63" s="213"/>
      <c r="I63" s="213"/>
      <c r="J63" s="213"/>
      <c r="K63" s="213"/>
      <c r="L63" s="213"/>
      <c r="M63" s="213"/>
      <c r="N63" s="213"/>
    </row>
    <row r="64" spans="1:14" s="33" customFormat="1" ht="30" hidden="1" customHeight="1" x14ac:dyDescent="0.25">
      <c r="A64" s="220" t="s">
        <v>256</v>
      </c>
      <c r="B64" s="42" t="s">
        <v>257</v>
      </c>
      <c r="C64" s="50"/>
      <c r="D64" s="50"/>
      <c r="E64" s="451" t="e">
        <f t="shared" si="0"/>
        <v>#DIV/0!</v>
      </c>
      <c r="F64" s="213"/>
      <c r="G64" s="213"/>
      <c r="H64" s="213"/>
      <c r="I64" s="213"/>
      <c r="J64" s="213"/>
      <c r="K64" s="213"/>
      <c r="L64" s="213"/>
      <c r="M64" s="213"/>
      <c r="N64" s="213"/>
    </row>
    <row r="65" spans="1:14" s="33" customFormat="1" ht="22.5" hidden="1" customHeight="1" x14ac:dyDescent="0.25">
      <c r="A65" s="220" t="s">
        <v>258</v>
      </c>
      <c r="B65" s="42" t="s">
        <v>259</v>
      </c>
      <c r="C65" s="50"/>
      <c r="D65" s="50"/>
      <c r="E65" s="451" t="e">
        <f t="shared" si="0"/>
        <v>#DIV/0!</v>
      </c>
      <c r="F65" s="213"/>
      <c r="G65" s="213"/>
      <c r="H65" s="213"/>
      <c r="I65" s="213"/>
      <c r="J65" s="213"/>
      <c r="K65" s="213"/>
      <c r="L65" s="213"/>
      <c r="M65" s="213"/>
      <c r="N65" s="213"/>
    </row>
    <row r="66" spans="1:14" s="33" customFormat="1" ht="33.75" customHeight="1" x14ac:dyDescent="0.25">
      <c r="A66" s="220" t="s">
        <v>572</v>
      </c>
      <c r="B66" s="42" t="s">
        <v>573</v>
      </c>
      <c r="C66" s="50">
        <v>746.7</v>
      </c>
      <c r="D66" s="50"/>
      <c r="E66" s="451">
        <f t="shared" si="0"/>
        <v>0</v>
      </c>
      <c r="F66" s="213">
        <f>+D50+D51+D55</f>
        <v>14777</v>
      </c>
      <c r="G66" s="213"/>
      <c r="H66" s="213"/>
      <c r="I66" s="213"/>
      <c r="J66" s="213"/>
      <c r="K66" s="213"/>
      <c r="L66" s="213"/>
      <c r="M66" s="213"/>
      <c r="N66" s="213"/>
    </row>
    <row r="67" spans="1:14" s="33" customFormat="1" ht="33.75" customHeight="1" x14ac:dyDescent="0.25">
      <c r="A67" s="220" t="s">
        <v>258</v>
      </c>
      <c r="B67" s="42" t="s">
        <v>574</v>
      </c>
      <c r="C67" s="50">
        <v>957.5</v>
      </c>
      <c r="D67" s="50"/>
      <c r="E67" s="451">
        <f t="shared" si="0"/>
        <v>0</v>
      </c>
      <c r="F67" s="213"/>
      <c r="G67" s="213"/>
      <c r="H67" s="213"/>
      <c r="I67" s="213"/>
      <c r="J67" s="213"/>
      <c r="K67" s="213"/>
      <c r="L67" s="213"/>
      <c r="M67" s="213"/>
      <c r="N67" s="213"/>
    </row>
    <row r="68" spans="1:14" s="33" customFormat="1" ht="33.75" customHeight="1" x14ac:dyDescent="0.25">
      <c r="A68" s="220" t="s">
        <v>252</v>
      </c>
      <c r="B68" s="42" t="s">
        <v>575</v>
      </c>
      <c r="C68" s="50">
        <v>3000</v>
      </c>
      <c r="D68" s="50"/>
      <c r="E68" s="451">
        <f t="shared" si="0"/>
        <v>0</v>
      </c>
      <c r="F68" s="213"/>
      <c r="G68" s="213"/>
      <c r="H68" s="213"/>
      <c r="I68" s="213"/>
      <c r="J68" s="213"/>
      <c r="K68" s="213"/>
      <c r="L68" s="213"/>
      <c r="M68" s="213"/>
      <c r="N68" s="213"/>
    </row>
    <row r="69" spans="1:14" s="33" customFormat="1" ht="33.75" customHeight="1" x14ac:dyDescent="0.25">
      <c r="A69" s="220" t="s">
        <v>244</v>
      </c>
      <c r="B69" s="42" t="s">
        <v>245</v>
      </c>
      <c r="C69" s="50">
        <v>5406.7130100000004</v>
      </c>
      <c r="D69" s="50">
        <v>5406.7130100000004</v>
      </c>
      <c r="E69" s="451">
        <f t="shared" si="0"/>
        <v>100</v>
      </c>
      <c r="F69" s="213"/>
      <c r="G69" s="213"/>
      <c r="H69" s="213"/>
      <c r="I69" s="213"/>
      <c r="J69" s="213"/>
      <c r="K69" s="213"/>
      <c r="L69" s="213"/>
      <c r="M69" s="213"/>
      <c r="N69" s="213"/>
    </row>
    <row r="70" spans="1:14" s="33" customFormat="1" ht="30" x14ac:dyDescent="0.25">
      <c r="A70" s="219" t="s">
        <v>260</v>
      </c>
      <c r="B70" s="40" t="s">
        <v>158</v>
      </c>
      <c r="C70" s="49">
        <f>SUM(C71:C93)</f>
        <v>268653.7</v>
      </c>
      <c r="D70" s="49">
        <f>SUM(D71:D93)</f>
        <v>208054.31665000008</v>
      </c>
      <c r="E70" s="450">
        <f t="shared" si="0"/>
        <v>77.443309602659511</v>
      </c>
      <c r="F70" s="213">
        <f>D70/D44*100</f>
        <v>58.926599011700276</v>
      </c>
      <c r="G70" s="213"/>
      <c r="H70" s="213"/>
      <c r="I70" s="213"/>
      <c r="J70" s="213"/>
      <c r="K70" s="213"/>
      <c r="L70" s="213"/>
      <c r="M70" s="213"/>
      <c r="N70" s="213"/>
    </row>
    <row r="71" spans="1:14" s="33" customFormat="1" ht="33.75" customHeight="1" x14ac:dyDescent="0.25">
      <c r="A71" s="217" t="s">
        <v>261</v>
      </c>
      <c r="B71" s="39" t="s">
        <v>262</v>
      </c>
      <c r="C71" s="50">
        <v>3433</v>
      </c>
      <c r="D71" s="50">
        <v>1673.1</v>
      </c>
      <c r="E71" s="451">
        <f t="shared" si="0"/>
        <v>48.735799592193416</v>
      </c>
      <c r="F71" s="213"/>
      <c r="G71" s="213"/>
      <c r="H71" s="213"/>
      <c r="I71" s="213"/>
      <c r="J71" s="213"/>
      <c r="K71" s="213"/>
      <c r="L71" s="213"/>
      <c r="M71" s="213"/>
      <c r="N71" s="213"/>
    </row>
    <row r="72" spans="1:14" s="33" customFormat="1" ht="165" x14ac:dyDescent="0.25">
      <c r="A72" s="217" t="s">
        <v>282</v>
      </c>
      <c r="B72" s="39" t="s">
        <v>283</v>
      </c>
      <c r="C72" s="50">
        <f>154388+56588</f>
        <v>210976</v>
      </c>
      <c r="D72" s="50">
        <v>167317.95000000001</v>
      </c>
      <c r="E72" s="451">
        <f t="shared" si="0"/>
        <v>79.306627294099812</v>
      </c>
      <c r="F72" s="213">
        <f>+D72+D74+D75+D76+D77+D79+D80+D81+D83</f>
        <v>180146.64456000004</v>
      </c>
      <c r="G72" s="213"/>
      <c r="H72" s="213"/>
      <c r="I72" s="213"/>
      <c r="J72" s="213"/>
      <c r="K72" s="213"/>
      <c r="L72" s="213"/>
      <c r="M72" s="213"/>
      <c r="N72" s="213"/>
    </row>
    <row r="73" spans="1:14" s="33" customFormat="1" ht="45" x14ac:dyDescent="0.25">
      <c r="A73" s="217" t="s">
        <v>282</v>
      </c>
      <c r="B73" s="39" t="s">
        <v>284</v>
      </c>
      <c r="C73" s="50">
        <v>6</v>
      </c>
      <c r="D73" s="50"/>
      <c r="E73" s="451">
        <f t="shared" si="0"/>
        <v>0</v>
      </c>
      <c r="F73" s="213"/>
      <c r="G73" s="213"/>
      <c r="H73" s="213"/>
      <c r="I73" s="213"/>
      <c r="J73" s="213"/>
      <c r="K73" s="213"/>
      <c r="L73" s="213"/>
      <c r="M73" s="213"/>
      <c r="N73" s="213"/>
    </row>
    <row r="74" spans="1:14" s="33" customFormat="1" ht="30" x14ac:dyDescent="0.25">
      <c r="A74" s="217" t="s">
        <v>282</v>
      </c>
      <c r="B74" s="39" t="s">
        <v>285</v>
      </c>
      <c r="C74" s="50">
        <v>4345.3999999999996</v>
      </c>
      <c r="D74" s="50">
        <v>3136.6305400000001</v>
      </c>
      <c r="E74" s="451">
        <f t="shared" si="0"/>
        <v>72.182780411469608</v>
      </c>
      <c r="F74" s="213"/>
      <c r="G74" s="213"/>
      <c r="H74" s="213"/>
      <c r="I74" s="213"/>
      <c r="J74" s="213"/>
      <c r="K74" s="213"/>
      <c r="L74" s="213"/>
      <c r="M74" s="213"/>
      <c r="N74" s="213"/>
    </row>
    <row r="75" spans="1:14" s="33" customFormat="1" ht="30" x14ac:dyDescent="0.25">
      <c r="A75" s="217" t="s">
        <v>282</v>
      </c>
      <c r="B75" s="39" t="s">
        <v>286</v>
      </c>
      <c r="C75" s="50">
        <v>4700.8999999999996</v>
      </c>
      <c r="D75" s="50">
        <v>3168.2006299999998</v>
      </c>
      <c r="E75" s="451">
        <f t="shared" si="0"/>
        <v>67.395618498585378</v>
      </c>
      <c r="F75" s="213"/>
      <c r="G75" s="213"/>
      <c r="H75" s="213"/>
      <c r="I75" s="213"/>
      <c r="J75" s="213"/>
      <c r="K75" s="213"/>
      <c r="L75" s="213"/>
      <c r="M75" s="213"/>
      <c r="N75" s="213"/>
    </row>
    <row r="76" spans="1:14" s="33" customFormat="1" ht="75" x14ac:dyDescent="0.25">
      <c r="A76" s="217" t="s">
        <v>282</v>
      </c>
      <c r="B76" s="39" t="s">
        <v>287</v>
      </c>
      <c r="C76" s="50">
        <v>4131.3</v>
      </c>
      <c r="D76" s="50">
        <v>3284.3670000000002</v>
      </c>
      <c r="E76" s="451">
        <f t="shared" si="0"/>
        <v>79.499600609977492</v>
      </c>
      <c r="F76" s="213"/>
      <c r="G76" s="213"/>
      <c r="H76" s="213"/>
      <c r="I76" s="213"/>
      <c r="J76" s="213"/>
      <c r="K76" s="213"/>
      <c r="L76" s="213"/>
      <c r="M76" s="213"/>
      <c r="N76" s="213"/>
    </row>
    <row r="77" spans="1:14" s="33" customFormat="1" ht="60" x14ac:dyDescent="0.25">
      <c r="A77" s="217" t="s">
        <v>282</v>
      </c>
      <c r="B77" s="39" t="s">
        <v>288</v>
      </c>
      <c r="C77" s="50">
        <v>369.8</v>
      </c>
      <c r="D77" s="50">
        <f>246.4+30.8</f>
        <v>277.2</v>
      </c>
      <c r="E77" s="451">
        <f t="shared" si="0"/>
        <v>74.95943753380206</v>
      </c>
      <c r="F77" s="370">
        <f>+D72+D73+D74+D75+D76+D77+D79+D80+D81+D83+D84</f>
        <v>181939.64456000004</v>
      </c>
      <c r="G77" s="213"/>
      <c r="H77" s="213"/>
      <c r="I77" s="213"/>
      <c r="J77" s="213"/>
      <c r="K77" s="213"/>
      <c r="L77" s="213"/>
      <c r="M77" s="213"/>
      <c r="N77" s="213"/>
    </row>
    <row r="78" spans="1:14" s="33" customFormat="1" ht="30" x14ac:dyDescent="0.25">
      <c r="A78" s="217" t="s">
        <v>282</v>
      </c>
      <c r="B78" s="39" t="s">
        <v>289</v>
      </c>
      <c r="C78" s="50">
        <v>71.7</v>
      </c>
      <c r="D78" s="50"/>
      <c r="E78" s="451">
        <f t="shared" ref="E78:E97" si="2">D78/C78*100</f>
        <v>0</v>
      </c>
      <c r="F78" s="213"/>
      <c r="G78" s="213"/>
      <c r="H78" s="213"/>
      <c r="I78" s="213"/>
      <c r="J78" s="213"/>
      <c r="K78" s="213"/>
      <c r="L78" s="213"/>
      <c r="M78" s="213"/>
      <c r="N78" s="213"/>
    </row>
    <row r="79" spans="1:14" s="33" customFormat="1" ht="30" x14ac:dyDescent="0.25">
      <c r="A79" s="217" t="s">
        <v>282</v>
      </c>
      <c r="B79" s="39" t="s">
        <v>290</v>
      </c>
      <c r="C79" s="50">
        <v>437.2</v>
      </c>
      <c r="D79" s="50">
        <v>344.565</v>
      </c>
      <c r="E79" s="451">
        <f t="shared" si="2"/>
        <v>78.811756633119856</v>
      </c>
      <c r="F79" s="213"/>
      <c r="G79" s="213"/>
      <c r="H79" s="213"/>
      <c r="I79" s="213"/>
      <c r="J79" s="213"/>
      <c r="K79" s="213"/>
      <c r="L79" s="213"/>
      <c r="M79" s="213"/>
      <c r="N79" s="213"/>
    </row>
    <row r="80" spans="1:14" s="33" customFormat="1" ht="45" x14ac:dyDescent="0.25">
      <c r="A80" s="217" t="s">
        <v>282</v>
      </c>
      <c r="B80" s="39" t="s">
        <v>291</v>
      </c>
      <c r="C80" s="50">
        <v>441.7</v>
      </c>
      <c r="D80" s="50">
        <v>331.27199999999999</v>
      </c>
      <c r="E80" s="451">
        <f t="shared" si="2"/>
        <v>74.999320805976907</v>
      </c>
      <c r="F80" s="213"/>
      <c r="G80" s="213"/>
      <c r="H80" s="213"/>
      <c r="I80" s="213"/>
      <c r="J80" s="213"/>
      <c r="K80" s="213"/>
      <c r="L80" s="213"/>
      <c r="M80" s="213"/>
      <c r="N80" s="213"/>
    </row>
    <row r="81" spans="1:14" s="33" customFormat="1" ht="30" x14ac:dyDescent="0.25">
      <c r="A81" s="217" t="s">
        <v>282</v>
      </c>
      <c r="B81" s="39" t="s">
        <v>292</v>
      </c>
      <c r="C81" s="50">
        <v>109.6</v>
      </c>
      <c r="D81" s="50">
        <v>73.709389999999999</v>
      </c>
      <c r="E81" s="451">
        <f t="shared" si="2"/>
        <v>67.253093065693434</v>
      </c>
      <c r="F81" s="213"/>
      <c r="G81" s="213"/>
      <c r="H81" s="213"/>
      <c r="I81" s="213"/>
      <c r="J81" s="213"/>
      <c r="K81" s="213"/>
      <c r="L81" s="213"/>
      <c r="M81" s="213"/>
      <c r="N81" s="213"/>
    </row>
    <row r="82" spans="1:14" s="33" customFormat="1" ht="45" x14ac:dyDescent="0.25">
      <c r="A82" s="217" t="s">
        <v>282</v>
      </c>
      <c r="B82" s="39" t="s">
        <v>293</v>
      </c>
      <c r="C82" s="50">
        <v>1222.8</v>
      </c>
      <c r="D82" s="50">
        <v>917.1</v>
      </c>
      <c r="E82" s="451">
        <f t="shared" si="2"/>
        <v>75</v>
      </c>
      <c r="F82" s="213"/>
      <c r="G82" s="213"/>
      <c r="H82" s="213"/>
      <c r="I82" s="213"/>
      <c r="J82" s="213"/>
      <c r="K82" s="213"/>
      <c r="L82" s="213"/>
      <c r="M82" s="213"/>
      <c r="N82" s="213"/>
    </row>
    <row r="83" spans="1:14" s="33" customFormat="1" ht="60" x14ac:dyDescent="0.25">
      <c r="A83" s="217" t="s">
        <v>282</v>
      </c>
      <c r="B83" s="39" t="s">
        <v>269</v>
      </c>
      <c r="C83" s="50">
        <v>3646</v>
      </c>
      <c r="D83" s="50">
        <v>2212.75</v>
      </c>
      <c r="E83" s="451">
        <f t="shared" si="2"/>
        <v>60.689797037849701</v>
      </c>
      <c r="F83" s="213"/>
      <c r="G83" s="213"/>
      <c r="H83" s="213"/>
      <c r="I83" s="213"/>
      <c r="J83" s="213"/>
      <c r="K83" s="213"/>
      <c r="L83" s="213"/>
      <c r="M83" s="213"/>
      <c r="N83" s="213"/>
    </row>
    <row r="84" spans="1:14" s="33" customFormat="1" ht="30" x14ac:dyDescent="0.25">
      <c r="A84" s="217" t="s">
        <v>282</v>
      </c>
      <c r="B84" s="39" t="s">
        <v>294</v>
      </c>
      <c r="C84" s="50">
        <v>1793</v>
      </c>
      <c r="D84" s="50">
        <v>1793</v>
      </c>
      <c r="E84" s="451">
        <f t="shared" si="2"/>
        <v>100</v>
      </c>
      <c r="F84" s="213"/>
      <c r="G84" s="213"/>
      <c r="H84" s="213"/>
      <c r="I84" s="213"/>
      <c r="J84" s="213"/>
      <c r="K84" s="213"/>
      <c r="L84" s="213"/>
      <c r="M84" s="213"/>
      <c r="N84" s="213"/>
    </row>
    <row r="85" spans="1:14" s="33" customFormat="1" hidden="1" x14ac:dyDescent="0.25">
      <c r="A85" s="217"/>
      <c r="B85" s="39"/>
      <c r="C85" s="49"/>
      <c r="D85" s="49"/>
      <c r="E85" s="451" t="e">
        <f t="shared" si="2"/>
        <v>#DIV/0!</v>
      </c>
      <c r="F85" s="213"/>
      <c r="G85" s="213"/>
      <c r="H85" s="213"/>
      <c r="I85" s="213"/>
      <c r="J85" s="213"/>
      <c r="K85" s="213"/>
      <c r="L85" s="213"/>
      <c r="M85" s="213"/>
      <c r="N85" s="213"/>
    </row>
    <row r="86" spans="1:14" s="33" customFormat="1" ht="45" hidden="1" x14ac:dyDescent="0.25">
      <c r="A86" s="217" t="s">
        <v>263</v>
      </c>
      <c r="B86" s="39" t="s">
        <v>264</v>
      </c>
      <c r="C86" s="49"/>
      <c r="D86" s="49"/>
      <c r="E86" s="451" t="e">
        <f t="shared" si="2"/>
        <v>#DIV/0!</v>
      </c>
      <c r="F86" s="213"/>
      <c r="G86" s="213"/>
      <c r="H86" s="213"/>
      <c r="I86" s="213"/>
      <c r="J86" s="213"/>
      <c r="K86" s="213"/>
      <c r="L86" s="213"/>
      <c r="M86" s="213"/>
      <c r="N86" s="213"/>
    </row>
    <row r="87" spans="1:14" s="32" customFormat="1" ht="45" x14ac:dyDescent="0.25">
      <c r="A87" s="217" t="s">
        <v>265</v>
      </c>
      <c r="B87" s="39" t="s">
        <v>153</v>
      </c>
      <c r="C87" s="50">
        <v>1081.2</v>
      </c>
      <c r="D87" s="50">
        <v>806.88</v>
      </c>
      <c r="E87" s="451">
        <f t="shared" si="2"/>
        <v>74.628190899001098</v>
      </c>
      <c r="F87" s="213"/>
      <c r="G87" s="213"/>
      <c r="H87" s="213"/>
      <c r="I87" s="213"/>
      <c r="J87" s="213"/>
      <c r="K87" s="213"/>
      <c r="L87" s="213"/>
      <c r="M87" s="213"/>
      <c r="N87" s="213"/>
    </row>
    <row r="88" spans="1:14" s="32" customFormat="1" ht="61.5" customHeight="1" x14ac:dyDescent="0.25">
      <c r="A88" s="217" t="s">
        <v>266</v>
      </c>
      <c r="B88" s="39" t="s">
        <v>267</v>
      </c>
      <c r="C88" s="50">
        <v>15.9</v>
      </c>
      <c r="D88" s="50"/>
      <c r="E88" s="451">
        <f t="shared" si="2"/>
        <v>0</v>
      </c>
      <c r="F88" s="213"/>
      <c r="G88" s="213"/>
      <c r="H88" s="213"/>
      <c r="I88" s="213"/>
      <c r="J88" s="213"/>
      <c r="K88" s="213"/>
      <c r="L88" s="213"/>
      <c r="M88" s="213"/>
      <c r="N88" s="213"/>
    </row>
    <row r="89" spans="1:14" s="32" customFormat="1" ht="59.25" hidden="1" customHeight="1" x14ac:dyDescent="0.25">
      <c r="A89" s="217" t="s">
        <v>268</v>
      </c>
      <c r="B89" s="39" t="s">
        <v>269</v>
      </c>
      <c r="C89" s="50"/>
      <c r="D89" s="50"/>
      <c r="E89" s="451" t="e">
        <f t="shared" si="2"/>
        <v>#DIV/0!</v>
      </c>
      <c r="F89" s="213"/>
      <c r="G89" s="213"/>
      <c r="H89" s="213"/>
      <c r="I89" s="213"/>
      <c r="J89" s="213"/>
      <c r="K89" s="213"/>
      <c r="L89" s="213"/>
      <c r="M89" s="213"/>
      <c r="N89" s="213"/>
    </row>
    <row r="90" spans="1:14" s="32" customFormat="1" ht="30" x14ac:dyDescent="0.25">
      <c r="A90" s="217" t="s">
        <v>270</v>
      </c>
      <c r="B90" s="39" t="s">
        <v>152</v>
      </c>
      <c r="C90" s="50">
        <v>4263.5</v>
      </c>
      <c r="D90" s="50">
        <v>2805.14</v>
      </c>
      <c r="E90" s="451">
        <f t="shared" si="2"/>
        <v>65.794300457370696</v>
      </c>
      <c r="F90" s="213"/>
      <c r="G90" s="213"/>
      <c r="H90" s="213"/>
      <c r="I90" s="213"/>
      <c r="J90" s="213"/>
      <c r="K90" s="213"/>
      <c r="L90" s="213"/>
      <c r="M90" s="213"/>
      <c r="N90" s="213"/>
    </row>
    <row r="91" spans="1:14" s="32" customFormat="1" ht="90" x14ac:dyDescent="0.25">
      <c r="A91" s="217" t="s">
        <v>271</v>
      </c>
      <c r="B91" s="39" t="s">
        <v>272</v>
      </c>
      <c r="C91" s="50">
        <v>20509.900000000001</v>
      </c>
      <c r="D91" s="50">
        <v>13441.866840000001</v>
      </c>
      <c r="E91" s="451">
        <f t="shared" si="2"/>
        <v>65.5384318792388</v>
      </c>
    </row>
    <row r="92" spans="1:14" s="32" customFormat="1" ht="45" hidden="1" x14ac:dyDescent="0.25">
      <c r="A92" s="217" t="s">
        <v>273</v>
      </c>
      <c r="B92" s="39" t="s">
        <v>274</v>
      </c>
      <c r="C92" s="50"/>
      <c r="D92" s="50"/>
      <c r="E92" s="451" t="e">
        <f t="shared" si="2"/>
        <v>#DIV/0!</v>
      </c>
    </row>
    <row r="93" spans="1:14" s="32" customFormat="1" ht="47.25" customHeight="1" x14ac:dyDescent="0.25">
      <c r="A93" s="217" t="s">
        <v>275</v>
      </c>
      <c r="B93" s="39" t="s">
        <v>163</v>
      </c>
      <c r="C93" s="50">
        <v>7098.8</v>
      </c>
      <c r="D93" s="50">
        <v>6470.5852500000001</v>
      </c>
      <c r="E93" s="451">
        <f t="shared" si="2"/>
        <v>91.150409224094204</v>
      </c>
    </row>
    <row r="94" spans="1:14" s="33" customFormat="1" ht="25.5" customHeight="1" x14ac:dyDescent="0.25">
      <c r="A94" s="219" t="s">
        <v>276</v>
      </c>
      <c r="B94" s="44" t="s">
        <v>159</v>
      </c>
      <c r="C94" s="49">
        <f>C95</f>
        <v>1000</v>
      </c>
      <c r="D94" s="49">
        <f>D95</f>
        <v>575.94137999999998</v>
      </c>
      <c r="E94" s="450">
        <f t="shared" si="2"/>
        <v>57.594137999999994</v>
      </c>
    </row>
    <row r="95" spans="1:14" s="33" customFormat="1" ht="60" x14ac:dyDescent="0.25">
      <c r="A95" s="220" t="s">
        <v>277</v>
      </c>
      <c r="B95" s="38" t="s">
        <v>148</v>
      </c>
      <c r="C95" s="51">
        <v>1000</v>
      </c>
      <c r="D95" s="51">
        <v>575.94137999999998</v>
      </c>
      <c r="E95" s="451">
        <f t="shared" si="2"/>
        <v>57.594137999999994</v>
      </c>
    </row>
    <row r="96" spans="1:14" s="33" customFormat="1" ht="30" hidden="1" x14ac:dyDescent="0.25">
      <c r="A96" s="220" t="s">
        <v>278</v>
      </c>
      <c r="B96" s="38" t="s">
        <v>279</v>
      </c>
      <c r="C96" s="50"/>
      <c r="D96" s="50"/>
      <c r="E96" s="451" t="e">
        <f t="shared" si="2"/>
        <v>#DIV/0!</v>
      </c>
    </row>
    <row r="97" spans="1:6" s="19" customFormat="1" ht="14.25" x14ac:dyDescent="0.2">
      <c r="A97" s="34"/>
      <c r="B97" s="35" t="s">
        <v>280</v>
      </c>
      <c r="C97" s="49">
        <f>C13+C44</f>
        <v>490738.42881000001</v>
      </c>
      <c r="D97" s="49">
        <f>D13+D44</f>
        <v>376426.62474000006</v>
      </c>
      <c r="E97" s="450">
        <f t="shared" si="2"/>
        <v>76.70616414793588</v>
      </c>
      <c r="F97" s="169"/>
    </row>
    <row r="98" spans="1:6" x14ac:dyDescent="0.25">
      <c r="B98" s="36"/>
      <c r="D98" s="17">
        <v>376426.62474</v>
      </c>
    </row>
    <row r="99" spans="1:6" x14ac:dyDescent="0.25">
      <c r="B99" s="36"/>
      <c r="D99" s="212">
        <f>D98-D97</f>
        <v>0</v>
      </c>
    </row>
    <row r="100" spans="1:6" x14ac:dyDescent="0.25">
      <c r="B100" s="36"/>
    </row>
    <row r="101" spans="1:6" x14ac:dyDescent="0.25">
      <c r="B101" s="36"/>
    </row>
    <row r="102" spans="1:6" x14ac:dyDescent="0.25">
      <c r="B102" s="36"/>
    </row>
    <row r="103" spans="1:6" x14ac:dyDescent="0.25">
      <c r="B103" s="36"/>
    </row>
    <row r="104" spans="1:6" x14ac:dyDescent="0.25">
      <c r="B104" s="36"/>
    </row>
    <row r="105" spans="1:6" x14ac:dyDescent="0.25">
      <c r="B105" s="36"/>
    </row>
    <row r="106" spans="1:6" x14ac:dyDescent="0.25">
      <c r="B106" s="36"/>
    </row>
    <row r="107" spans="1:6" x14ac:dyDescent="0.25">
      <c r="B107" s="36"/>
    </row>
    <row r="108" spans="1:6" x14ac:dyDescent="0.25">
      <c r="B108" s="36"/>
    </row>
    <row r="109" spans="1:6" x14ac:dyDescent="0.25">
      <c r="B109" s="36"/>
    </row>
    <row r="110" spans="1:6" x14ac:dyDescent="0.25">
      <c r="B110" s="36"/>
    </row>
    <row r="111" spans="1:6" x14ac:dyDescent="0.25">
      <c r="B111" s="36"/>
    </row>
    <row r="112" spans="1:6" x14ac:dyDescent="0.25">
      <c r="B112" s="36"/>
    </row>
    <row r="113" spans="2:2" x14ac:dyDescent="0.25">
      <c r="B113" s="36"/>
    </row>
    <row r="114" spans="2:2" x14ac:dyDescent="0.25">
      <c r="B114" s="36"/>
    </row>
    <row r="115" spans="2:2" x14ac:dyDescent="0.25">
      <c r="B115" s="36"/>
    </row>
    <row r="116" spans="2:2" x14ac:dyDescent="0.25">
      <c r="B116" s="36"/>
    </row>
    <row r="117" spans="2:2" x14ac:dyDescent="0.25">
      <c r="B117" s="36"/>
    </row>
    <row r="118" spans="2:2" x14ac:dyDescent="0.25">
      <c r="B118" s="36"/>
    </row>
    <row r="119" spans="2:2" x14ac:dyDescent="0.25">
      <c r="B119" s="36"/>
    </row>
    <row r="120" spans="2:2" x14ac:dyDescent="0.25">
      <c r="B120" s="36"/>
    </row>
    <row r="121" spans="2:2" x14ac:dyDescent="0.25">
      <c r="B121" s="36"/>
    </row>
    <row r="122" spans="2:2" x14ac:dyDescent="0.25">
      <c r="B122" s="36"/>
    </row>
    <row r="123" spans="2:2" x14ac:dyDescent="0.25">
      <c r="B123" s="36"/>
    </row>
    <row r="124" spans="2:2" x14ac:dyDescent="0.25">
      <c r="B124" s="36"/>
    </row>
    <row r="125" spans="2:2" x14ac:dyDescent="0.25">
      <c r="B125" s="36"/>
    </row>
    <row r="126" spans="2:2" x14ac:dyDescent="0.25">
      <c r="B126" s="36"/>
    </row>
    <row r="127" spans="2:2" x14ac:dyDescent="0.25">
      <c r="B127" s="36"/>
    </row>
    <row r="128" spans="2:2" x14ac:dyDescent="0.25">
      <c r="B128" s="36"/>
    </row>
    <row r="129" spans="2:2" x14ac:dyDescent="0.25">
      <c r="B129" s="36"/>
    </row>
    <row r="130" spans="2:2" x14ac:dyDescent="0.25">
      <c r="B130" s="36"/>
    </row>
    <row r="131" spans="2:2" x14ac:dyDescent="0.25">
      <c r="B131" s="36"/>
    </row>
    <row r="132" spans="2:2" x14ac:dyDescent="0.25">
      <c r="B132" s="36"/>
    </row>
    <row r="133" spans="2:2" x14ac:dyDescent="0.25">
      <c r="B133" s="36"/>
    </row>
    <row r="134" spans="2:2" x14ac:dyDescent="0.25">
      <c r="B134" s="36"/>
    </row>
    <row r="135" spans="2:2" x14ac:dyDescent="0.25">
      <c r="B135" s="36"/>
    </row>
    <row r="136" spans="2:2" x14ac:dyDescent="0.25">
      <c r="B136" s="36"/>
    </row>
    <row r="137" spans="2:2" x14ac:dyDescent="0.25">
      <c r="B137" s="36"/>
    </row>
    <row r="138" spans="2:2" x14ac:dyDescent="0.25">
      <c r="B138" s="36"/>
    </row>
    <row r="139" spans="2:2" x14ac:dyDescent="0.25">
      <c r="B139" s="36"/>
    </row>
    <row r="140" spans="2:2" x14ac:dyDescent="0.25">
      <c r="B140" s="36"/>
    </row>
    <row r="141" spans="2:2" x14ac:dyDescent="0.25">
      <c r="B141" s="36"/>
    </row>
    <row r="142" spans="2:2" x14ac:dyDescent="0.25">
      <c r="B142" s="36"/>
    </row>
    <row r="143" spans="2:2" x14ac:dyDescent="0.25">
      <c r="B143" s="36"/>
    </row>
    <row r="144" spans="2:2" x14ac:dyDescent="0.25">
      <c r="B144" s="36"/>
    </row>
    <row r="145" spans="2:2" x14ac:dyDescent="0.25">
      <c r="B145" s="36"/>
    </row>
    <row r="146" spans="2:2" x14ac:dyDescent="0.25">
      <c r="B146" s="36"/>
    </row>
    <row r="147" spans="2:2" x14ac:dyDescent="0.25">
      <c r="B147" s="36"/>
    </row>
    <row r="148" spans="2:2" x14ac:dyDescent="0.25">
      <c r="B148" s="36"/>
    </row>
    <row r="149" spans="2:2" x14ac:dyDescent="0.25">
      <c r="B149" s="36"/>
    </row>
    <row r="150" spans="2:2" x14ac:dyDescent="0.25">
      <c r="B150" s="36"/>
    </row>
    <row r="151" spans="2:2" x14ac:dyDescent="0.25">
      <c r="B151" s="36"/>
    </row>
    <row r="152" spans="2:2" x14ac:dyDescent="0.25">
      <c r="B152" s="36"/>
    </row>
    <row r="153" spans="2:2" x14ac:dyDescent="0.25">
      <c r="B153" s="36"/>
    </row>
    <row r="154" spans="2:2" x14ac:dyDescent="0.25">
      <c r="B154" s="36"/>
    </row>
    <row r="155" spans="2:2" x14ac:dyDescent="0.25">
      <c r="B155" s="36"/>
    </row>
    <row r="156" spans="2:2" x14ac:dyDescent="0.25">
      <c r="B156" s="36"/>
    </row>
    <row r="157" spans="2:2" x14ac:dyDescent="0.25">
      <c r="B157" s="36"/>
    </row>
    <row r="158" spans="2:2" x14ac:dyDescent="0.25">
      <c r="B158" s="36"/>
    </row>
    <row r="159" spans="2:2" x14ac:dyDescent="0.25">
      <c r="B159" s="36"/>
    </row>
    <row r="160" spans="2:2" x14ac:dyDescent="0.25">
      <c r="B160" s="36"/>
    </row>
    <row r="161" spans="2:2" x14ac:dyDescent="0.25">
      <c r="B161" s="36"/>
    </row>
    <row r="162" spans="2:2" x14ac:dyDescent="0.25">
      <c r="B162" s="36"/>
    </row>
    <row r="163" spans="2:2" x14ac:dyDescent="0.25">
      <c r="B163" s="36"/>
    </row>
    <row r="164" spans="2:2" x14ac:dyDescent="0.25">
      <c r="B164" s="36"/>
    </row>
    <row r="165" spans="2:2" x14ac:dyDescent="0.25">
      <c r="B165" s="36"/>
    </row>
    <row r="166" spans="2:2" x14ac:dyDescent="0.25">
      <c r="B166" s="36"/>
    </row>
    <row r="167" spans="2:2" x14ac:dyDescent="0.25">
      <c r="B167" s="36"/>
    </row>
    <row r="168" spans="2:2" x14ac:dyDescent="0.25">
      <c r="B168" s="36"/>
    </row>
    <row r="169" spans="2:2" x14ac:dyDescent="0.25">
      <c r="B169" s="36"/>
    </row>
    <row r="170" spans="2:2" x14ac:dyDescent="0.25">
      <c r="B170" s="36"/>
    </row>
    <row r="171" spans="2:2" x14ac:dyDescent="0.25">
      <c r="B171" s="36"/>
    </row>
    <row r="172" spans="2:2" x14ac:dyDescent="0.25">
      <c r="B172" s="36"/>
    </row>
    <row r="173" spans="2:2" x14ac:dyDescent="0.25">
      <c r="B173" s="36"/>
    </row>
    <row r="174" spans="2:2" x14ac:dyDescent="0.25">
      <c r="B174" s="36"/>
    </row>
    <row r="175" spans="2:2" x14ac:dyDescent="0.25">
      <c r="B175" s="36"/>
    </row>
    <row r="176" spans="2:2" x14ac:dyDescent="0.25">
      <c r="B176" s="36"/>
    </row>
    <row r="177" spans="2:2" x14ac:dyDescent="0.25">
      <c r="B177" s="36"/>
    </row>
    <row r="178" spans="2:2" x14ac:dyDescent="0.25">
      <c r="B178" s="36"/>
    </row>
    <row r="179" spans="2:2" x14ac:dyDescent="0.25">
      <c r="B179" s="36"/>
    </row>
    <row r="180" spans="2:2" x14ac:dyDescent="0.25">
      <c r="B180" s="36"/>
    </row>
    <row r="181" spans="2:2" x14ac:dyDescent="0.25">
      <c r="B181" s="36"/>
    </row>
    <row r="182" spans="2:2" x14ac:dyDescent="0.25">
      <c r="B182" s="36"/>
    </row>
    <row r="183" spans="2:2" x14ac:dyDescent="0.25">
      <c r="B183" s="36"/>
    </row>
    <row r="184" spans="2:2" x14ac:dyDescent="0.25">
      <c r="B184" s="36"/>
    </row>
    <row r="185" spans="2:2" x14ac:dyDescent="0.25">
      <c r="B185" s="36"/>
    </row>
    <row r="186" spans="2:2" x14ac:dyDescent="0.25">
      <c r="B186" s="36"/>
    </row>
    <row r="187" spans="2:2" x14ac:dyDescent="0.25">
      <c r="B187" s="36"/>
    </row>
    <row r="188" spans="2:2" x14ac:dyDescent="0.25">
      <c r="B188" s="36"/>
    </row>
    <row r="189" spans="2:2" x14ac:dyDescent="0.25">
      <c r="B189" s="36"/>
    </row>
    <row r="190" spans="2:2" x14ac:dyDescent="0.25">
      <c r="B190" s="36"/>
    </row>
    <row r="191" spans="2:2" x14ac:dyDescent="0.25">
      <c r="B191" s="36"/>
    </row>
    <row r="192" spans="2:2" x14ac:dyDescent="0.25">
      <c r="B192" s="36"/>
    </row>
    <row r="193" spans="2:2" x14ac:dyDescent="0.25">
      <c r="B193" s="36"/>
    </row>
    <row r="194" spans="2:2" x14ac:dyDescent="0.25">
      <c r="B194" s="36"/>
    </row>
    <row r="195" spans="2:2" x14ac:dyDescent="0.25">
      <c r="B195" s="36"/>
    </row>
    <row r="196" spans="2:2" x14ac:dyDescent="0.25">
      <c r="B196" s="36"/>
    </row>
    <row r="197" spans="2:2" x14ac:dyDescent="0.25">
      <c r="B197" s="36"/>
    </row>
    <row r="198" spans="2:2" x14ac:dyDescent="0.25">
      <c r="B198" s="36"/>
    </row>
    <row r="199" spans="2:2" x14ac:dyDescent="0.25">
      <c r="B199" s="36"/>
    </row>
    <row r="200" spans="2:2" x14ac:dyDescent="0.25">
      <c r="B200" s="36"/>
    </row>
    <row r="201" spans="2:2" x14ac:dyDescent="0.25">
      <c r="B201" s="36"/>
    </row>
    <row r="202" spans="2:2" x14ac:dyDescent="0.25">
      <c r="B202" s="36"/>
    </row>
    <row r="203" spans="2:2" x14ac:dyDescent="0.25">
      <c r="B203" s="36"/>
    </row>
    <row r="204" spans="2:2" x14ac:dyDescent="0.25">
      <c r="B204" s="36"/>
    </row>
    <row r="205" spans="2:2" x14ac:dyDescent="0.25">
      <c r="B205" s="36"/>
    </row>
    <row r="206" spans="2:2" x14ac:dyDescent="0.25">
      <c r="B206" s="36"/>
    </row>
    <row r="207" spans="2:2" x14ac:dyDescent="0.25">
      <c r="B207" s="36"/>
    </row>
    <row r="208" spans="2:2" x14ac:dyDescent="0.25">
      <c r="B208" s="36"/>
    </row>
    <row r="209" spans="2:2" x14ac:dyDescent="0.25">
      <c r="B209" s="36"/>
    </row>
    <row r="210" spans="2:2" x14ac:dyDescent="0.25">
      <c r="B210" s="36"/>
    </row>
    <row r="211" spans="2:2" x14ac:dyDescent="0.25">
      <c r="B211" s="36"/>
    </row>
    <row r="212" spans="2:2" x14ac:dyDescent="0.25">
      <c r="B212" s="36"/>
    </row>
    <row r="213" spans="2:2" x14ac:dyDescent="0.25">
      <c r="B213" s="36"/>
    </row>
    <row r="214" spans="2:2" x14ac:dyDescent="0.25">
      <c r="B214" s="36"/>
    </row>
    <row r="215" spans="2:2" x14ac:dyDescent="0.25">
      <c r="B215" s="36"/>
    </row>
    <row r="216" spans="2:2" x14ac:dyDescent="0.25">
      <c r="B216" s="36"/>
    </row>
    <row r="217" spans="2:2" x14ac:dyDescent="0.25">
      <c r="B217" s="36"/>
    </row>
    <row r="218" spans="2:2" x14ac:dyDescent="0.25">
      <c r="B218" s="36"/>
    </row>
    <row r="219" spans="2:2" x14ac:dyDescent="0.25">
      <c r="B219" s="36"/>
    </row>
    <row r="220" spans="2:2" x14ac:dyDescent="0.25">
      <c r="B220" s="36"/>
    </row>
    <row r="221" spans="2:2" x14ac:dyDescent="0.25">
      <c r="B221" s="36"/>
    </row>
    <row r="222" spans="2:2" x14ac:dyDescent="0.25">
      <c r="B222" s="36"/>
    </row>
    <row r="223" spans="2:2" x14ac:dyDescent="0.25">
      <c r="B223" s="36"/>
    </row>
    <row r="224" spans="2:2" x14ac:dyDescent="0.25">
      <c r="B224" s="36"/>
    </row>
    <row r="225" spans="2:2" x14ac:dyDescent="0.25">
      <c r="B225" s="36"/>
    </row>
    <row r="226" spans="2:2" x14ac:dyDescent="0.25">
      <c r="B226" s="36"/>
    </row>
    <row r="227" spans="2:2" x14ac:dyDescent="0.25">
      <c r="B227" s="36"/>
    </row>
    <row r="228" spans="2:2" x14ac:dyDescent="0.25">
      <c r="B228" s="36"/>
    </row>
    <row r="229" spans="2:2" x14ac:dyDescent="0.25">
      <c r="B229" s="36"/>
    </row>
    <row r="230" spans="2:2" x14ac:dyDescent="0.25">
      <c r="B230" s="36"/>
    </row>
    <row r="231" spans="2:2" x14ac:dyDescent="0.25">
      <c r="B231" s="36"/>
    </row>
    <row r="232" spans="2:2" x14ac:dyDescent="0.25">
      <c r="B232" s="36"/>
    </row>
    <row r="233" spans="2:2" x14ac:dyDescent="0.25">
      <c r="B233" s="36"/>
    </row>
    <row r="234" spans="2:2" x14ac:dyDescent="0.25">
      <c r="B234" s="36"/>
    </row>
    <row r="235" spans="2:2" x14ac:dyDescent="0.25">
      <c r="B235" s="36"/>
    </row>
    <row r="236" spans="2:2" x14ac:dyDescent="0.25">
      <c r="B236" s="36"/>
    </row>
    <row r="237" spans="2:2" x14ac:dyDescent="0.25">
      <c r="B237" s="36"/>
    </row>
    <row r="238" spans="2:2" x14ac:dyDescent="0.25">
      <c r="B238" s="36"/>
    </row>
    <row r="239" spans="2:2" x14ac:dyDescent="0.25">
      <c r="B239" s="36"/>
    </row>
    <row r="240" spans="2:2" x14ac:dyDescent="0.25">
      <c r="B240" s="36"/>
    </row>
    <row r="241" spans="2:2" x14ac:dyDescent="0.25">
      <c r="B241" s="36"/>
    </row>
    <row r="242" spans="2:2" x14ac:dyDescent="0.25">
      <c r="B242" s="36"/>
    </row>
    <row r="243" spans="2:2" x14ac:dyDescent="0.25">
      <c r="B243" s="36"/>
    </row>
    <row r="244" spans="2:2" x14ac:dyDescent="0.25">
      <c r="B244" s="36"/>
    </row>
    <row r="245" spans="2:2" x14ac:dyDescent="0.25">
      <c r="B245" s="36"/>
    </row>
    <row r="246" spans="2:2" x14ac:dyDescent="0.25">
      <c r="B246" s="36"/>
    </row>
    <row r="247" spans="2:2" x14ac:dyDescent="0.25">
      <c r="B247" s="36"/>
    </row>
    <row r="248" spans="2:2" x14ac:dyDescent="0.25">
      <c r="B248" s="36"/>
    </row>
    <row r="249" spans="2:2" x14ac:dyDescent="0.25">
      <c r="B249" s="36"/>
    </row>
    <row r="250" spans="2:2" x14ac:dyDescent="0.25">
      <c r="B250" s="36"/>
    </row>
    <row r="251" spans="2:2" x14ac:dyDescent="0.25">
      <c r="B251" s="36"/>
    </row>
  </sheetData>
  <mergeCells count="7">
    <mergeCell ref="A8:E8"/>
    <mergeCell ref="C1:E1"/>
    <mergeCell ref="C2:E2"/>
    <mergeCell ref="B3:E3"/>
    <mergeCell ref="B4:E4"/>
    <mergeCell ref="B5:E5"/>
    <mergeCell ref="A7:E7"/>
  </mergeCells>
  <pageMargins left="0.51181102362204722" right="0.15748031496062992" top="0.43307086614173229" bottom="0.47244094488188981" header="0.15748031496062992" footer="0.15748031496062992"/>
  <pageSetup paperSize="9" scale="71" fitToHeight="0" orientation="portrait" useFirstPageNumber="1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F681"/>
  <sheetViews>
    <sheetView showGridLines="0" zoomScaleNormal="100" workbookViewId="0">
      <selection activeCell="AG13" sqref="AG13"/>
    </sheetView>
  </sheetViews>
  <sheetFormatPr defaultColWidth="9.140625" defaultRowHeight="12.75" x14ac:dyDescent="0.2"/>
  <cols>
    <col min="1" max="1" width="1.7109375" style="92" customWidth="1"/>
    <col min="2" max="11" width="0" style="92" hidden="1" customWidth="1"/>
    <col min="12" max="12" width="44" style="92" customWidth="1"/>
    <col min="13" max="14" width="5.7109375" style="374" customWidth="1"/>
    <col min="15" max="15" width="9.5703125" style="374" customWidth="1"/>
    <col min="16" max="16" width="5.7109375" style="374" customWidth="1"/>
    <col min="17" max="18" width="0" style="374" hidden="1" customWidth="1"/>
    <col min="19" max="19" width="13.28515625" style="374" customWidth="1"/>
    <col min="20" max="21" width="12.140625" style="374" customWidth="1"/>
    <col min="22" max="29" width="0" style="92" hidden="1" customWidth="1"/>
    <col min="30" max="31" width="13.7109375" style="92" customWidth="1"/>
    <col min="32" max="32" width="14.42578125" style="92" customWidth="1"/>
    <col min="33" max="256" width="9.140625" style="92" customWidth="1"/>
    <col min="257" max="16384" width="9.140625" style="92"/>
  </cols>
  <sheetData>
    <row r="1" spans="1:29" s="55" customFormat="1" ht="12.75" customHeight="1" x14ac:dyDescent="0.2">
      <c r="A1" s="52"/>
      <c r="B1" s="52"/>
      <c r="C1" s="52"/>
      <c r="D1" s="52"/>
      <c r="E1" s="52"/>
      <c r="F1" s="53"/>
      <c r="G1" s="54"/>
      <c r="H1" s="54"/>
      <c r="I1" s="54"/>
      <c r="J1" s="54"/>
      <c r="K1" s="54"/>
      <c r="L1" s="422"/>
      <c r="M1" s="422"/>
      <c r="N1" s="424"/>
      <c r="O1" s="424"/>
      <c r="P1" s="422"/>
      <c r="Q1" s="422"/>
      <c r="R1" s="424" t="s">
        <v>553</v>
      </c>
      <c r="S1" s="422"/>
      <c r="T1" s="520" t="s">
        <v>549</v>
      </c>
      <c r="U1" s="520"/>
      <c r="V1" s="54"/>
      <c r="W1" s="54"/>
      <c r="X1" s="54"/>
      <c r="Y1" s="54"/>
      <c r="Z1" s="54"/>
    </row>
    <row r="2" spans="1:29" s="55" customFormat="1" ht="4.5" customHeight="1" x14ac:dyDescent="0.2">
      <c r="A2" s="56"/>
      <c r="B2" s="57"/>
      <c r="C2" s="57"/>
      <c r="D2" s="57"/>
      <c r="E2" s="57"/>
      <c r="F2" s="53"/>
      <c r="G2" s="54"/>
      <c r="H2" s="54"/>
      <c r="I2" s="54"/>
      <c r="J2" s="54"/>
      <c r="K2" s="54"/>
      <c r="L2" s="422"/>
      <c r="M2" s="422"/>
      <c r="N2" s="521" t="s">
        <v>128</v>
      </c>
      <c r="O2" s="521"/>
      <c r="P2" s="521"/>
      <c r="Q2" s="521"/>
      <c r="R2" s="521"/>
      <c r="S2" s="521"/>
      <c r="T2" s="521"/>
      <c r="U2" s="521"/>
      <c r="V2" s="54"/>
      <c r="W2" s="54"/>
      <c r="X2" s="54"/>
      <c r="Y2" s="54"/>
      <c r="Z2" s="54"/>
    </row>
    <row r="3" spans="1:29" s="55" customFormat="1" ht="9" customHeight="1" x14ac:dyDescent="0.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423"/>
      <c r="M3" s="423"/>
      <c r="N3" s="521"/>
      <c r="O3" s="521"/>
      <c r="P3" s="521"/>
      <c r="Q3" s="521"/>
      <c r="R3" s="521"/>
      <c r="S3" s="521"/>
      <c r="T3" s="521"/>
      <c r="U3" s="521"/>
      <c r="V3" s="54"/>
      <c r="W3" s="54"/>
      <c r="X3" s="54"/>
      <c r="Y3" s="54"/>
      <c r="Z3" s="54"/>
    </row>
    <row r="4" spans="1:29" s="55" customFormat="1" ht="13.5" customHeight="1" x14ac:dyDescent="0.2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21" t="s">
        <v>170</v>
      </c>
      <c r="M4" s="521"/>
      <c r="N4" s="521"/>
      <c r="O4" s="521"/>
      <c r="P4" s="521"/>
      <c r="Q4" s="521"/>
      <c r="R4" s="521"/>
      <c r="S4" s="521"/>
      <c r="T4" s="521"/>
      <c r="U4" s="521"/>
      <c r="V4" s="54"/>
      <c r="W4" s="54"/>
      <c r="X4" s="54"/>
      <c r="Y4" s="54"/>
      <c r="Z4" s="54"/>
    </row>
    <row r="5" spans="1:29" s="55" customFormat="1" ht="12.75" customHeight="1" x14ac:dyDescent="0.2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21" t="s">
        <v>281</v>
      </c>
      <c r="M5" s="521"/>
      <c r="N5" s="521"/>
      <c r="O5" s="521"/>
      <c r="P5" s="521"/>
      <c r="Q5" s="521"/>
      <c r="R5" s="521"/>
      <c r="S5" s="521"/>
      <c r="T5" s="521"/>
      <c r="U5" s="521"/>
      <c r="V5" s="54"/>
      <c r="W5" s="54"/>
      <c r="X5" s="54"/>
      <c r="Y5" s="54"/>
      <c r="Z5" s="54"/>
    </row>
    <row r="6" spans="1:29" s="55" customFormat="1" ht="12.75" customHeight="1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22" t="s">
        <v>167</v>
      </c>
      <c r="M6" s="522"/>
      <c r="N6" s="522"/>
      <c r="O6" s="522"/>
      <c r="P6" s="522"/>
      <c r="Q6" s="522"/>
      <c r="R6" s="522"/>
      <c r="S6" s="522"/>
      <c r="T6" s="522"/>
      <c r="U6" s="522"/>
      <c r="V6" s="54"/>
      <c r="W6" s="54"/>
      <c r="X6" s="54"/>
      <c r="Y6" s="54"/>
      <c r="Z6" s="54"/>
    </row>
    <row r="7" spans="1:29" s="55" customFormat="1" ht="12.75" customHeight="1" x14ac:dyDescent="0.2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156"/>
      <c r="M7" s="425"/>
      <c r="N7" s="425"/>
      <c r="O7" s="425"/>
      <c r="P7" s="425"/>
      <c r="Q7" s="425"/>
      <c r="R7" s="425"/>
      <c r="S7" s="425"/>
      <c r="T7" s="425"/>
      <c r="U7" s="425"/>
      <c r="V7" s="54"/>
      <c r="W7" s="54"/>
      <c r="X7" s="54"/>
      <c r="Y7" s="54"/>
      <c r="Z7" s="54"/>
    </row>
    <row r="8" spans="1:29" s="55" customFormat="1" ht="12.75" customHeight="1" x14ac:dyDescent="0.2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162"/>
      <c r="M8" s="460"/>
      <c r="N8" s="460"/>
      <c r="O8" s="460"/>
      <c r="P8" s="460"/>
      <c r="Q8" s="460"/>
      <c r="R8" s="460"/>
      <c r="S8" s="460"/>
      <c r="T8" s="460"/>
      <c r="U8" s="460"/>
      <c r="V8" s="54"/>
      <c r="W8" s="54"/>
      <c r="X8" s="54"/>
      <c r="Y8" s="54"/>
      <c r="Z8" s="54"/>
    </row>
    <row r="9" spans="1:29" s="55" customFormat="1" ht="12.75" customHeight="1" x14ac:dyDescent="0.2">
      <c r="A9" s="524" t="s">
        <v>306</v>
      </c>
      <c r="B9" s="524"/>
      <c r="C9" s="524"/>
      <c r="D9" s="524"/>
      <c r="E9" s="524"/>
      <c r="F9" s="524"/>
      <c r="G9" s="524"/>
      <c r="H9" s="524"/>
      <c r="I9" s="524"/>
      <c r="J9" s="524"/>
      <c r="K9" s="524"/>
      <c r="L9" s="524"/>
      <c r="M9" s="524"/>
      <c r="N9" s="524"/>
      <c r="O9" s="524"/>
      <c r="P9" s="524"/>
      <c r="Q9" s="524"/>
      <c r="R9" s="524"/>
      <c r="S9" s="524"/>
      <c r="T9" s="524"/>
      <c r="U9" s="524"/>
      <c r="V9" s="54"/>
      <c r="W9" s="54"/>
      <c r="X9" s="54"/>
      <c r="Y9" s="54"/>
      <c r="Z9" s="54"/>
    </row>
    <row r="10" spans="1:29" s="55" customFormat="1" ht="62.25" customHeight="1" x14ac:dyDescent="0.2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523" t="s">
        <v>722</v>
      </c>
      <c r="M10" s="523"/>
      <c r="N10" s="523"/>
      <c r="O10" s="523"/>
      <c r="P10" s="523"/>
      <c r="Q10" s="523"/>
      <c r="R10" s="523"/>
      <c r="S10" s="523"/>
      <c r="T10" s="523"/>
      <c r="U10" s="523"/>
      <c r="V10" s="54"/>
      <c r="W10" s="54"/>
      <c r="X10" s="54"/>
      <c r="Y10" s="54"/>
      <c r="Z10" s="54"/>
    </row>
    <row r="11" spans="1:29" ht="12.75" customHeight="1" x14ac:dyDescent="0.2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461"/>
      <c r="N11" s="461"/>
      <c r="O11" s="461"/>
      <c r="P11" s="461"/>
      <c r="Q11" s="461"/>
      <c r="R11" s="461"/>
      <c r="S11" s="461"/>
      <c r="T11" s="461"/>
      <c r="U11" s="461"/>
      <c r="V11" s="90"/>
      <c r="W11" s="90"/>
      <c r="X11" s="90"/>
      <c r="Y11" s="90"/>
      <c r="Z11" s="90"/>
      <c r="AA11" s="90"/>
      <c r="AB11" s="90"/>
      <c r="AC11" s="90"/>
    </row>
    <row r="12" spans="1:29" ht="12.75" customHeight="1" x14ac:dyDescent="0.2">
      <c r="A12" s="94" t="s">
        <v>307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461"/>
      <c r="N12" s="461"/>
      <c r="O12" s="461"/>
      <c r="P12" s="461"/>
      <c r="Q12" s="461"/>
      <c r="R12" s="461"/>
      <c r="S12" s="461"/>
      <c r="T12" s="461"/>
      <c r="U12" s="461"/>
      <c r="V12" s="90"/>
      <c r="W12" s="90"/>
      <c r="X12" s="90"/>
      <c r="Y12" s="90"/>
      <c r="Z12" s="90"/>
      <c r="AA12" s="90"/>
      <c r="AB12" s="90"/>
      <c r="AC12" s="90"/>
    </row>
    <row r="13" spans="1:29" ht="12.75" customHeight="1" x14ac:dyDescent="0.2">
      <c r="A13" s="94" t="s">
        <v>308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4"/>
      <c r="M13" s="461"/>
      <c r="N13" s="461"/>
      <c r="O13" s="461"/>
      <c r="P13" s="461"/>
      <c r="Q13" s="461"/>
      <c r="R13" s="461"/>
      <c r="S13" s="461"/>
      <c r="T13" s="461"/>
      <c r="U13" s="461"/>
      <c r="V13" s="90"/>
      <c r="W13" s="90"/>
      <c r="X13" s="90"/>
      <c r="Y13" s="90"/>
      <c r="Z13" s="90"/>
      <c r="AA13" s="90"/>
      <c r="AB13" s="90"/>
      <c r="AC13" s="90"/>
    </row>
    <row r="14" spans="1:29" ht="8.25" customHeight="1" x14ac:dyDescent="0.2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5"/>
      <c r="M14" s="461"/>
      <c r="N14" s="461"/>
      <c r="O14" s="461"/>
      <c r="P14" s="461"/>
      <c r="Q14" s="461"/>
      <c r="R14" s="461"/>
      <c r="S14" s="461"/>
      <c r="T14" s="461"/>
      <c r="U14" s="461"/>
      <c r="V14" s="90"/>
      <c r="W14" s="90"/>
      <c r="X14" s="90"/>
      <c r="Y14" s="90"/>
      <c r="Z14" s="90"/>
      <c r="AA14" s="90"/>
      <c r="AB14" s="90"/>
      <c r="AC14" s="90"/>
    </row>
    <row r="15" spans="1:29" ht="6.75" customHeight="1" thickBot="1" x14ac:dyDescent="0.25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461"/>
      <c r="N15" s="461"/>
      <c r="O15" s="461"/>
      <c r="P15" s="461"/>
      <c r="Q15" s="461"/>
      <c r="R15" s="461"/>
      <c r="S15" s="461"/>
      <c r="T15" s="461"/>
      <c r="U15" s="461"/>
      <c r="V15" s="90"/>
      <c r="W15" s="90"/>
      <c r="X15" s="90"/>
      <c r="Y15" s="90"/>
      <c r="Z15" s="90"/>
      <c r="AA15" s="90"/>
      <c r="AB15" s="90"/>
      <c r="AC15" s="90"/>
    </row>
    <row r="16" spans="1:29" ht="12.75" customHeight="1" thickBot="1" x14ac:dyDescent="0.25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6"/>
      <c r="M16" s="97"/>
      <c r="N16" s="97"/>
      <c r="O16" s="97"/>
      <c r="P16" s="98"/>
      <c r="Q16" s="159"/>
      <c r="R16" s="160"/>
      <c r="S16" s="157"/>
      <c r="T16" s="160"/>
      <c r="U16" s="158"/>
      <c r="V16" s="160"/>
      <c r="W16" s="157"/>
      <c r="X16" s="99"/>
      <c r="Y16" s="100" t="s">
        <v>304</v>
      </c>
      <c r="Z16" s="101"/>
      <c r="AA16" s="102"/>
      <c r="AB16" s="103"/>
      <c r="AC16" s="90"/>
    </row>
    <row r="17" spans="1:32" ht="66" customHeight="1" thickBot="1" x14ac:dyDescent="0.25">
      <c r="A17" s="104"/>
      <c r="B17" s="105" t="s">
        <v>309</v>
      </c>
      <c r="C17" s="106" t="s">
        <v>310</v>
      </c>
      <c r="D17" s="106"/>
      <c r="E17" s="106"/>
      <c r="F17" s="106"/>
      <c r="G17" s="106" t="s">
        <v>311</v>
      </c>
      <c r="H17" s="106"/>
      <c r="I17" s="106"/>
      <c r="J17" s="106" t="s">
        <v>312</v>
      </c>
      <c r="K17" s="106" t="s">
        <v>313</v>
      </c>
      <c r="L17" s="107" t="s">
        <v>0</v>
      </c>
      <c r="M17" s="108" t="s">
        <v>1</v>
      </c>
      <c r="N17" s="108" t="s">
        <v>2</v>
      </c>
      <c r="O17" s="108" t="s">
        <v>3</v>
      </c>
      <c r="P17" s="109" t="s">
        <v>4</v>
      </c>
      <c r="Q17" s="110" t="s">
        <v>314</v>
      </c>
      <c r="R17" s="108"/>
      <c r="S17" s="224" t="s">
        <v>168</v>
      </c>
      <c r="T17" s="223" t="s">
        <v>586</v>
      </c>
      <c r="U17" s="223" t="s">
        <v>587</v>
      </c>
      <c r="V17" s="110" t="s">
        <v>315</v>
      </c>
      <c r="W17" s="109" t="s">
        <v>316</v>
      </c>
      <c r="X17" s="111"/>
      <c r="Y17" s="109" t="s">
        <v>317</v>
      </c>
      <c r="Z17" s="112" t="s">
        <v>318</v>
      </c>
      <c r="AA17" s="113" t="s">
        <v>319</v>
      </c>
      <c r="AB17" s="114" t="s">
        <v>320</v>
      </c>
      <c r="AC17" s="88"/>
    </row>
    <row r="18" spans="1:32" ht="12.75" customHeight="1" x14ac:dyDescent="0.2">
      <c r="A18" s="104"/>
      <c r="B18" s="115"/>
      <c r="C18" s="115"/>
      <c r="D18" s="115"/>
      <c r="E18" s="115"/>
      <c r="F18" s="115"/>
      <c r="G18" s="115"/>
      <c r="H18" s="115"/>
      <c r="I18" s="115"/>
      <c r="J18" s="115"/>
      <c r="K18" s="116"/>
      <c r="L18" s="117">
        <v>1</v>
      </c>
      <c r="M18" s="118">
        <v>2</v>
      </c>
      <c r="N18" s="118">
        <v>3</v>
      </c>
      <c r="O18" s="118">
        <v>4</v>
      </c>
      <c r="P18" s="118">
        <v>5</v>
      </c>
      <c r="Q18" s="119">
        <v>7</v>
      </c>
      <c r="R18" s="119"/>
      <c r="S18" s="118">
        <v>6</v>
      </c>
      <c r="T18" s="119">
        <v>7</v>
      </c>
      <c r="U18" s="118">
        <v>8</v>
      </c>
      <c r="V18" s="120">
        <v>9</v>
      </c>
      <c r="W18" s="120">
        <v>10</v>
      </c>
      <c r="X18" s="120"/>
      <c r="Y18" s="121">
        <v>9</v>
      </c>
      <c r="Z18" s="121">
        <v>10</v>
      </c>
      <c r="AA18" s="119">
        <v>11</v>
      </c>
      <c r="AB18" s="122">
        <v>12</v>
      </c>
      <c r="AC18" s="88"/>
    </row>
    <row r="19" spans="1:32" ht="12" customHeight="1" thickBot="1" x14ac:dyDescent="0.25">
      <c r="A19" s="123"/>
      <c r="B19" s="124"/>
      <c r="C19" s="124"/>
      <c r="D19" s="125"/>
      <c r="E19" s="126"/>
      <c r="F19" s="126"/>
      <c r="G19" s="127"/>
      <c r="H19" s="128"/>
      <c r="I19" s="128"/>
      <c r="J19" s="127"/>
      <c r="K19" s="128"/>
      <c r="L19" s="129" t="s">
        <v>127</v>
      </c>
      <c r="M19" s="462"/>
      <c r="N19" s="463"/>
      <c r="O19" s="464"/>
      <c r="P19" s="465"/>
      <c r="Q19" s="466"/>
      <c r="R19" s="467"/>
      <c r="S19" s="468">
        <f>+S20+S191+S205+S218+S270+S300+S412+S485+S492+S628+S649+S656</f>
        <v>492043.13952000003</v>
      </c>
      <c r="T19" s="468">
        <f>+T20+T191+T205+T218+T270+T300+T412+T485+T492+T628+T649+T656</f>
        <v>367387.60745999997</v>
      </c>
      <c r="U19" s="225">
        <f>T19/S19*100</f>
        <v>74.665731102032112</v>
      </c>
      <c r="V19" s="130"/>
      <c r="W19" s="131"/>
      <c r="X19" s="132"/>
      <c r="Y19" s="131"/>
      <c r="Z19" s="133"/>
      <c r="AA19" s="131"/>
      <c r="AB19" s="134"/>
      <c r="AC19" s="91"/>
      <c r="AD19" s="204">
        <f>+'11'!U718</f>
        <v>492043.13951999997</v>
      </c>
      <c r="AE19" s="204">
        <f>+'11'!V718</f>
        <v>367387.60745999997</v>
      </c>
      <c r="AF19" s="204">
        <f>+'11'!W718</f>
        <v>74.665731102032126</v>
      </c>
    </row>
    <row r="20" spans="1:32" ht="12.75" customHeight="1" thickBot="1" x14ac:dyDescent="0.25">
      <c r="A20" s="123"/>
      <c r="B20" s="512" t="s">
        <v>321</v>
      </c>
      <c r="C20" s="512"/>
      <c r="D20" s="512"/>
      <c r="E20" s="512"/>
      <c r="F20" s="512"/>
      <c r="G20" s="512"/>
      <c r="H20" s="512"/>
      <c r="I20" s="512"/>
      <c r="J20" s="512"/>
      <c r="K20" s="512"/>
      <c r="L20" s="513"/>
      <c r="M20" s="469">
        <v>1</v>
      </c>
      <c r="N20" s="469">
        <v>0</v>
      </c>
      <c r="O20" s="470">
        <v>0</v>
      </c>
      <c r="P20" s="471">
        <v>0</v>
      </c>
      <c r="Q20" s="514"/>
      <c r="R20" s="515"/>
      <c r="S20" s="472">
        <f>+S21+S28+S59+S85+S91+S132+S137+S142</f>
        <v>33784.121659999997</v>
      </c>
      <c r="T20" s="472">
        <f>+T21+T28+T59+T85+T91+T132+T137+T142</f>
        <v>25492.09866</v>
      </c>
      <c r="U20" s="225">
        <f t="shared" ref="U20:U88" si="0">T20/S20*100</f>
        <v>75.45585738930825</v>
      </c>
      <c r="V20" s="516"/>
      <c r="W20" s="516"/>
      <c r="X20" s="516"/>
      <c r="Y20" s="516"/>
      <c r="Z20" s="516"/>
      <c r="AA20" s="516"/>
      <c r="AB20" s="516"/>
      <c r="AC20" s="135"/>
    </row>
    <row r="21" spans="1:32" ht="30" customHeight="1" thickBot="1" x14ac:dyDescent="0.25">
      <c r="A21" s="123"/>
      <c r="B21" s="502" t="s">
        <v>80</v>
      </c>
      <c r="C21" s="502"/>
      <c r="D21" s="502"/>
      <c r="E21" s="502"/>
      <c r="F21" s="502"/>
      <c r="G21" s="502"/>
      <c r="H21" s="502"/>
      <c r="I21" s="502"/>
      <c r="J21" s="502"/>
      <c r="K21" s="502"/>
      <c r="L21" s="503"/>
      <c r="M21" s="473">
        <v>1</v>
      </c>
      <c r="N21" s="473">
        <v>2</v>
      </c>
      <c r="O21" s="474">
        <v>0</v>
      </c>
      <c r="P21" s="475">
        <v>0</v>
      </c>
      <c r="Q21" s="504"/>
      <c r="R21" s="505"/>
      <c r="S21" s="476">
        <f>+'11'!U413</f>
        <v>1033.55234</v>
      </c>
      <c r="T21" s="476">
        <f>+'11'!V413</f>
        <v>869.38018999999997</v>
      </c>
      <c r="U21" s="225">
        <f t="shared" si="0"/>
        <v>84.11573912163945</v>
      </c>
      <c r="V21" s="506"/>
      <c r="W21" s="506"/>
      <c r="X21" s="506"/>
      <c r="Y21" s="506"/>
      <c r="Z21" s="506"/>
      <c r="AA21" s="506"/>
      <c r="AB21" s="506"/>
      <c r="AC21" s="135"/>
      <c r="AD21" s="171">
        <f>AD19-S19</f>
        <v>0</v>
      </c>
      <c r="AE21" s="171">
        <f>AE19-T19</f>
        <v>0</v>
      </c>
      <c r="AF21" s="171">
        <f t="shared" ref="AF21" si="1">AF19-U19</f>
        <v>0</v>
      </c>
    </row>
    <row r="22" spans="1:32" ht="32.25" customHeight="1" thickBot="1" x14ac:dyDescent="0.25">
      <c r="A22" s="123"/>
      <c r="B22" s="507" t="s">
        <v>322</v>
      </c>
      <c r="C22" s="507"/>
      <c r="D22" s="507"/>
      <c r="E22" s="507"/>
      <c r="F22" s="507"/>
      <c r="G22" s="507"/>
      <c r="H22" s="507"/>
      <c r="I22" s="507"/>
      <c r="J22" s="507"/>
      <c r="K22" s="507"/>
      <c r="L22" s="508"/>
      <c r="M22" s="211">
        <v>1</v>
      </c>
      <c r="N22" s="211">
        <v>2</v>
      </c>
      <c r="O22" s="477" t="s">
        <v>323</v>
      </c>
      <c r="P22" s="478">
        <v>0</v>
      </c>
      <c r="Q22" s="509"/>
      <c r="R22" s="510"/>
      <c r="S22" s="476">
        <f>+'11'!U414</f>
        <v>1033.55234</v>
      </c>
      <c r="T22" s="476">
        <f>+'11'!V414</f>
        <v>869.38018999999997</v>
      </c>
      <c r="U22" s="225">
        <f t="shared" si="0"/>
        <v>84.11573912163945</v>
      </c>
      <c r="V22" s="511"/>
      <c r="W22" s="511"/>
      <c r="X22" s="511"/>
      <c r="Y22" s="511"/>
      <c r="Z22" s="511"/>
      <c r="AA22" s="511"/>
      <c r="AB22" s="511"/>
      <c r="AC22" s="135"/>
    </row>
    <row r="23" spans="1:32" ht="21.75" customHeight="1" thickBot="1" x14ac:dyDescent="0.25">
      <c r="A23" s="123"/>
      <c r="B23" s="507" t="s">
        <v>324</v>
      </c>
      <c r="C23" s="507"/>
      <c r="D23" s="507"/>
      <c r="E23" s="507"/>
      <c r="F23" s="507"/>
      <c r="G23" s="507"/>
      <c r="H23" s="507"/>
      <c r="I23" s="507"/>
      <c r="J23" s="507"/>
      <c r="K23" s="507"/>
      <c r="L23" s="508"/>
      <c r="M23" s="211">
        <v>1</v>
      </c>
      <c r="N23" s="211">
        <v>2</v>
      </c>
      <c r="O23" s="477" t="s">
        <v>325</v>
      </c>
      <c r="P23" s="478">
        <v>0</v>
      </c>
      <c r="Q23" s="509"/>
      <c r="R23" s="510"/>
      <c r="S23" s="476">
        <f>+'11'!U415</f>
        <v>1033.55234</v>
      </c>
      <c r="T23" s="476">
        <f>+'11'!V415</f>
        <v>869.38018999999997</v>
      </c>
      <c r="U23" s="225">
        <f t="shared" si="0"/>
        <v>84.11573912163945</v>
      </c>
      <c r="V23" s="511"/>
      <c r="W23" s="511"/>
      <c r="X23" s="511"/>
      <c r="Y23" s="511"/>
      <c r="Z23" s="511"/>
      <c r="AA23" s="511"/>
      <c r="AB23" s="511"/>
      <c r="AC23" s="135"/>
    </row>
    <row r="24" spans="1:32" ht="53.25" customHeight="1" thickBot="1" x14ac:dyDescent="0.25">
      <c r="A24" s="123"/>
      <c r="B24" s="507" t="s">
        <v>17</v>
      </c>
      <c r="C24" s="507"/>
      <c r="D24" s="507"/>
      <c r="E24" s="507"/>
      <c r="F24" s="507"/>
      <c r="G24" s="507"/>
      <c r="H24" s="507"/>
      <c r="I24" s="507"/>
      <c r="J24" s="507"/>
      <c r="K24" s="507"/>
      <c r="L24" s="508"/>
      <c r="M24" s="211">
        <v>1</v>
      </c>
      <c r="N24" s="211">
        <v>2</v>
      </c>
      <c r="O24" s="477" t="s">
        <v>325</v>
      </c>
      <c r="P24" s="478" t="s">
        <v>18</v>
      </c>
      <c r="Q24" s="509"/>
      <c r="R24" s="510"/>
      <c r="S24" s="476">
        <f>+'11'!U416</f>
        <v>1033.55234</v>
      </c>
      <c r="T24" s="476">
        <f>+'11'!V416</f>
        <v>869.38018999999997</v>
      </c>
      <c r="U24" s="225">
        <f t="shared" si="0"/>
        <v>84.11573912163945</v>
      </c>
      <c r="V24" s="511"/>
      <c r="W24" s="511"/>
      <c r="X24" s="511"/>
      <c r="Y24" s="511"/>
      <c r="Z24" s="511"/>
      <c r="AA24" s="511"/>
      <c r="AB24" s="511"/>
      <c r="AC24" s="135"/>
    </row>
    <row r="25" spans="1:32" ht="21.75" customHeight="1" thickBot="1" x14ac:dyDescent="0.25">
      <c r="A25" s="123"/>
      <c r="B25" s="507" t="s">
        <v>38</v>
      </c>
      <c r="C25" s="507"/>
      <c r="D25" s="507"/>
      <c r="E25" s="507"/>
      <c r="F25" s="507"/>
      <c r="G25" s="507"/>
      <c r="H25" s="507"/>
      <c r="I25" s="507"/>
      <c r="J25" s="507"/>
      <c r="K25" s="507"/>
      <c r="L25" s="508"/>
      <c r="M25" s="211">
        <v>1</v>
      </c>
      <c r="N25" s="211">
        <v>2</v>
      </c>
      <c r="O25" s="477" t="s">
        <v>325</v>
      </c>
      <c r="P25" s="478" t="s">
        <v>39</v>
      </c>
      <c r="Q25" s="509"/>
      <c r="R25" s="510"/>
      <c r="S25" s="476">
        <f>+'11'!U417</f>
        <v>1033.55234</v>
      </c>
      <c r="T25" s="476">
        <f>+'11'!V417</f>
        <v>869.38018999999997</v>
      </c>
      <c r="U25" s="225">
        <f t="shared" si="0"/>
        <v>84.11573912163945</v>
      </c>
      <c r="V25" s="511"/>
      <c r="W25" s="511"/>
      <c r="X25" s="511"/>
      <c r="Y25" s="511"/>
      <c r="Z25" s="511"/>
      <c r="AA25" s="511"/>
      <c r="AB25" s="511"/>
      <c r="AC25" s="135"/>
    </row>
    <row r="26" spans="1:32" ht="21.75" customHeight="1" thickBot="1" x14ac:dyDescent="0.25">
      <c r="A26" s="123"/>
      <c r="B26" s="507" t="s">
        <v>326</v>
      </c>
      <c r="C26" s="507"/>
      <c r="D26" s="507"/>
      <c r="E26" s="507"/>
      <c r="F26" s="507"/>
      <c r="G26" s="507"/>
      <c r="H26" s="507"/>
      <c r="I26" s="507"/>
      <c r="J26" s="507"/>
      <c r="K26" s="507"/>
      <c r="L26" s="508"/>
      <c r="M26" s="211">
        <v>1</v>
      </c>
      <c r="N26" s="211">
        <v>2</v>
      </c>
      <c r="O26" s="477" t="s">
        <v>325</v>
      </c>
      <c r="P26" s="478" t="s">
        <v>40</v>
      </c>
      <c r="Q26" s="509"/>
      <c r="R26" s="510"/>
      <c r="S26" s="476">
        <f>+'11'!U418</f>
        <v>793.81899999999996</v>
      </c>
      <c r="T26" s="476">
        <f>+'11'!V418</f>
        <v>668.65045999999995</v>
      </c>
      <c r="U26" s="225">
        <f t="shared" si="0"/>
        <v>84.232105807495159</v>
      </c>
      <c r="V26" s="511"/>
      <c r="W26" s="511"/>
      <c r="X26" s="511"/>
      <c r="Y26" s="511"/>
      <c r="Z26" s="511"/>
      <c r="AA26" s="511"/>
      <c r="AB26" s="511"/>
      <c r="AC26" s="135"/>
    </row>
    <row r="27" spans="1:32" ht="32.25" customHeight="1" thickBot="1" x14ac:dyDescent="0.25">
      <c r="A27" s="123"/>
      <c r="B27" s="507" t="s">
        <v>327</v>
      </c>
      <c r="C27" s="507"/>
      <c r="D27" s="507"/>
      <c r="E27" s="507"/>
      <c r="F27" s="507"/>
      <c r="G27" s="507"/>
      <c r="H27" s="507"/>
      <c r="I27" s="507"/>
      <c r="J27" s="507"/>
      <c r="K27" s="507"/>
      <c r="L27" s="508"/>
      <c r="M27" s="211">
        <v>1</v>
      </c>
      <c r="N27" s="211">
        <v>2</v>
      </c>
      <c r="O27" s="477" t="s">
        <v>325</v>
      </c>
      <c r="P27" s="478" t="s">
        <v>42</v>
      </c>
      <c r="Q27" s="509"/>
      <c r="R27" s="510"/>
      <c r="S27" s="476">
        <f>+'11'!U419</f>
        <v>239.73334</v>
      </c>
      <c r="T27" s="476">
        <f>+'11'!V419</f>
        <v>200.72972999999999</v>
      </c>
      <c r="U27" s="225">
        <f t="shared" si="0"/>
        <v>83.730418973013926</v>
      </c>
      <c r="V27" s="511"/>
      <c r="W27" s="511"/>
      <c r="X27" s="511"/>
      <c r="Y27" s="511"/>
      <c r="Z27" s="511"/>
      <c r="AA27" s="511"/>
      <c r="AB27" s="511"/>
      <c r="AC27" s="135"/>
    </row>
    <row r="28" spans="1:32" ht="39.75" customHeight="1" thickBot="1" x14ac:dyDescent="0.25">
      <c r="A28" s="123"/>
      <c r="B28" s="502" t="s">
        <v>78</v>
      </c>
      <c r="C28" s="502"/>
      <c r="D28" s="502"/>
      <c r="E28" s="502"/>
      <c r="F28" s="502"/>
      <c r="G28" s="502"/>
      <c r="H28" s="502"/>
      <c r="I28" s="502"/>
      <c r="J28" s="502"/>
      <c r="K28" s="502"/>
      <c r="L28" s="503"/>
      <c r="M28" s="473">
        <v>1</v>
      </c>
      <c r="N28" s="473">
        <v>3</v>
      </c>
      <c r="O28" s="474">
        <v>0</v>
      </c>
      <c r="P28" s="475">
        <v>0</v>
      </c>
      <c r="Q28" s="504"/>
      <c r="R28" s="505"/>
      <c r="S28" s="476">
        <f>+S29</f>
        <v>3708.8748499999997</v>
      </c>
      <c r="T28" s="476">
        <f>+T29</f>
        <v>2875.8834699999998</v>
      </c>
      <c r="U28" s="225">
        <f t="shared" si="0"/>
        <v>77.540590780516624</v>
      </c>
      <c r="V28" s="506"/>
      <c r="W28" s="506"/>
      <c r="X28" s="506"/>
      <c r="Y28" s="506"/>
      <c r="Z28" s="506"/>
      <c r="AA28" s="506"/>
      <c r="AB28" s="506"/>
      <c r="AC28" s="135"/>
    </row>
    <row r="29" spans="1:32" ht="21.75" customHeight="1" thickBot="1" x14ac:dyDescent="0.25">
      <c r="A29" s="123"/>
      <c r="B29" s="507" t="s">
        <v>328</v>
      </c>
      <c r="C29" s="507"/>
      <c r="D29" s="507"/>
      <c r="E29" s="507"/>
      <c r="F29" s="507"/>
      <c r="G29" s="507"/>
      <c r="H29" s="507"/>
      <c r="I29" s="507"/>
      <c r="J29" s="507"/>
      <c r="K29" s="507"/>
      <c r="L29" s="508"/>
      <c r="M29" s="211">
        <v>1</v>
      </c>
      <c r="N29" s="211">
        <v>3</v>
      </c>
      <c r="O29" s="477" t="s">
        <v>329</v>
      </c>
      <c r="P29" s="478">
        <v>0</v>
      </c>
      <c r="Q29" s="509"/>
      <c r="R29" s="510"/>
      <c r="S29" s="479">
        <f>+S30+S35+S40+S45+S55</f>
        <v>3708.8748499999997</v>
      </c>
      <c r="T29" s="479">
        <f>+T30+T35+T40+T45+T55</f>
        <v>2875.8834699999998</v>
      </c>
      <c r="U29" s="225">
        <f t="shared" si="0"/>
        <v>77.540590780516624</v>
      </c>
      <c r="V29" s="511"/>
      <c r="W29" s="511"/>
      <c r="X29" s="511"/>
      <c r="Y29" s="511"/>
      <c r="Z29" s="511"/>
      <c r="AA29" s="511"/>
      <c r="AB29" s="511"/>
      <c r="AC29" s="135"/>
    </row>
    <row r="30" spans="1:32" ht="21.75" customHeight="1" thickBot="1" x14ac:dyDescent="0.25">
      <c r="A30" s="123"/>
      <c r="B30" s="507" t="s">
        <v>330</v>
      </c>
      <c r="C30" s="507"/>
      <c r="D30" s="507"/>
      <c r="E30" s="507"/>
      <c r="F30" s="507"/>
      <c r="G30" s="507"/>
      <c r="H30" s="507"/>
      <c r="I30" s="507"/>
      <c r="J30" s="507"/>
      <c r="K30" s="507"/>
      <c r="L30" s="508"/>
      <c r="M30" s="211">
        <v>1</v>
      </c>
      <c r="N30" s="211">
        <v>3</v>
      </c>
      <c r="O30" s="477" t="s">
        <v>331</v>
      </c>
      <c r="P30" s="478">
        <v>0</v>
      </c>
      <c r="Q30" s="509"/>
      <c r="R30" s="510"/>
      <c r="S30" s="479">
        <f>+'11'!U356</f>
        <v>1091.3029199999999</v>
      </c>
      <c r="T30" s="479">
        <f>+'11'!V356</f>
        <v>932.88791000000003</v>
      </c>
      <c r="U30" s="225">
        <f t="shared" si="0"/>
        <v>85.48386455339093</v>
      </c>
      <c r="V30" s="511"/>
      <c r="W30" s="511"/>
      <c r="X30" s="511"/>
      <c r="Y30" s="511"/>
      <c r="Z30" s="511"/>
      <c r="AA30" s="511"/>
      <c r="AB30" s="511"/>
      <c r="AC30" s="135"/>
    </row>
    <row r="31" spans="1:32" ht="53.25" customHeight="1" thickBot="1" x14ac:dyDescent="0.25">
      <c r="A31" s="123"/>
      <c r="B31" s="507" t="s">
        <v>17</v>
      </c>
      <c r="C31" s="507"/>
      <c r="D31" s="507"/>
      <c r="E31" s="507"/>
      <c r="F31" s="507"/>
      <c r="G31" s="507"/>
      <c r="H31" s="507"/>
      <c r="I31" s="507"/>
      <c r="J31" s="507"/>
      <c r="K31" s="507"/>
      <c r="L31" s="508"/>
      <c r="M31" s="211">
        <v>1</v>
      </c>
      <c r="N31" s="211">
        <v>3</v>
      </c>
      <c r="O31" s="477" t="s">
        <v>331</v>
      </c>
      <c r="P31" s="478" t="s">
        <v>18</v>
      </c>
      <c r="Q31" s="509"/>
      <c r="R31" s="510"/>
      <c r="S31" s="479">
        <f>+'11'!U357</f>
        <v>1091.3029199999999</v>
      </c>
      <c r="T31" s="479">
        <f>+'11'!V357</f>
        <v>932.88791000000003</v>
      </c>
      <c r="U31" s="225">
        <f t="shared" si="0"/>
        <v>85.48386455339093</v>
      </c>
      <c r="V31" s="511"/>
      <c r="W31" s="511"/>
      <c r="X31" s="511"/>
      <c r="Y31" s="511"/>
      <c r="Z31" s="511"/>
      <c r="AA31" s="511"/>
      <c r="AB31" s="511"/>
      <c r="AC31" s="135"/>
    </row>
    <row r="32" spans="1:32" ht="21.75" customHeight="1" thickBot="1" x14ac:dyDescent="0.25">
      <c r="A32" s="123"/>
      <c r="B32" s="507" t="s">
        <v>38</v>
      </c>
      <c r="C32" s="507"/>
      <c r="D32" s="507"/>
      <c r="E32" s="507"/>
      <c r="F32" s="507"/>
      <c r="G32" s="507"/>
      <c r="H32" s="507"/>
      <c r="I32" s="507"/>
      <c r="J32" s="507"/>
      <c r="K32" s="507"/>
      <c r="L32" s="508"/>
      <c r="M32" s="211">
        <v>1</v>
      </c>
      <c r="N32" s="211">
        <v>3</v>
      </c>
      <c r="O32" s="477" t="s">
        <v>331</v>
      </c>
      <c r="P32" s="478" t="s">
        <v>39</v>
      </c>
      <c r="Q32" s="509"/>
      <c r="R32" s="510"/>
      <c r="S32" s="479">
        <f>+'11'!U358</f>
        <v>1091.3029199999999</v>
      </c>
      <c r="T32" s="479">
        <f>+'11'!V358</f>
        <v>932.88791000000003</v>
      </c>
      <c r="U32" s="225">
        <f t="shared" si="0"/>
        <v>85.48386455339093</v>
      </c>
      <c r="V32" s="511"/>
      <c r="W32" s="511"/>
      <c r="X32" s="511"/>
      <c r="Y32" s="511"/>
      <c r="Z32" s="511"/>
      <c r="AA32" s="511"/>
      <c r="AB32" s="511"/>
      <c r="AC32" s="135"/>
    </row>
    <row r="33" spans="1:29" ht="21.75" customHeight="1" thickBot="1" x14ac:dyDescent="0.25">
      <c r="A33" s="123"/>
      <c r="B33" s="507" t="s">
        <v>326</v>
      </c>
      <c r="C33" s="507"/>
      <c r="D33" s="507"/>
      <c r="E33" s="507"/>
      <c r="F33" s="507"/>
      <c r="G33" s="507"/>
      <c r="H33" s="507"/>
      <c r="I33" s="507"/>
      <c r="J33" s="507"/>
      <c r="K33" s="507"/>
      <c r="L33" s="508"/>
      <c r="M33" s="211">
        <v>1</v>
      </c>
      <c r="N33" s="211">
        <v>3</v>
      </c>
      <c r="O33" s="477" t="s">
        <v>331</v>
      </c>
      <c r="P33" s="478" t="s">
        <v>40</v>
      </c>
      <c r="Q33" s="509"/>
      <c r="R33" s="510"/>
      <c r="S33" s="479">
        <f>+'11'!U359</f>
        <v>838.17427999999995</v>
      </c>
      <c r="T33" s="479">
        <f>+'11'!V359</f>
        <v>717.42543000000001</v>
      </c>
      <c r="U33" s="225">
        <f t="shared" si="0"/>
        <v>85.593825427332376</v>
      </c>
      <c r="V33" s="511"/>
      <c r="W33" s="511"/>
      <c r="X33" s="511"/>
      <c r="Y33" s="511"/>
      <c r="Z33" s="511"/>
      <c r="AA33" s="511"/>
      <c r="AB33" s="511"/>
      <c r="AC33" s="135"/>
    </row>
    <row r="34" spans="1:29" ht="32.25" customHeight="1" thickBot="1" x14ac:dyDescent="0.25">
      <c r="A34" s="123"/>
      <c r="B34" s="507" t="s">
        <v>327</v>
      </c>
      <c r="C34" s="507"/>
      <c r="D34" s="507"/>
      <c r="E34" s="507"/>
      <c r="F34" s="507"/>
      <c r="G34" s="507"/>
      <c r="H34" s="507"/>
      <c r="I34" s="507"/>
      <c r="J34" s="507"/>
      <c r="K34" s="507"/>
      <c r="L34" s="508"/>
      <c r="M34" s="211">
        <v>1</v>
      </c>
      <c r="N34" s="211">
        <v>3</v>
      </c>
      <c r="O34" s="477" t="s">
        <v>331</v>
      </c>
      <c r="P34" s="478" t="s">
        <v>42</v>
      </c>
      <c r="Q34" s="509"/>
      <c r="R34" s="510"/>
      <c r="S34" s="479">
        <f>+'11'!U360</f>
        <v>253.12863999999999</v>
      </c>
      <c r="T34" s="479">
        <f>+'11'!V360</f>
        <v>215.46248</v>
      </c>
      <c r="U34" s="225">
        <f t="shared" si="0"/>
        <v>85.119755709982087</v>
      </c>
      <c r="V34" s="511"/>
      <c r="W34" s="511"/>
      <c r="X34" s="511"/>
      <c r="Y34" s="511"/>
      <c r="Z34" s="511"/>
      <c r="AA34" s="511"/>
      <c r="AB34" s="511"/>
      <c r="AC34" s="135"/>
    </row>
    <row r="35" spans="1:29" ht="21.75" customHeight="1" thickBot="1" x14ac:dyDescent="0.25">
      <c r="A35" s="123"/>
      <c r="B35" s="507" t="s">
        <v>332</v>
      </c>
      <c r="C35" s="507"/>
      <c r="D35" s="507"/>
      <c r="E35" s="507"/>
      <c r="F35" s="507"/>
      <c r="G35" s="507"/>
      <c r="H35" s="507"/>
      <c r="I35" s="507"/>
      <c r="J35" s="507"/>
      <c r="K35" s="507"/>
      <c r="L35" s="508"/>
      <c r="M35" s="211">
        <v>1</v>
      </c>
      <c r="N35" s="211">
        <v>3</v>
      </c>
      <c r="O35" s="477" t="s">
        <v>333</v>
      </c>
      <c r="P35" s="478">
        <v>0</v>
      </c>
      <c r="Q35" s="509"/>
      <c r="R35" s="510"/>
      <c r="S35" s="479">
        <f>+'11'!U361</f>
        <v>937.67187000000001</v>
      </c>
      <c r="T35" s="479">
        <f>+'11'!V361</f>
        <v>727.01257999999996</v>
      </c>
      <c r="U35" s="225">
        <f t="shared" si="0"/>
        <v>77.533794417870283</v>
      </c>
      <c r="V35" s="511"/>
      <c r="W35" s="511"/>
      <c r="X35" s="511"/>
      <c r="Y35" s="511"/>
      <c r="Z35" s="511"/>
      <c r="AA35" s="511"/>
      <c r="AB35" s="511"/>
      <c r="AC35" s="135"/>
    </row>
    <row r="36" spans="1:29" ht="53.25" customHeight="1" thickBot="1" x14ac:dyDescent="0.25">
      <c r="A36" s="123"/>
      <c r="B36" s="507" t="s">
        <v>17</v>
      </c>
      <c r="C36" s="507"/>
      <c r="D36" s="507"/>
      <c r="E36" s="507"/>
      <c r="F36" s="507"/>
      <c r="G36" s="507"/>
      <c r="H36" s="507"/>
      <c r="I36" s="507"/>
      <c r="J36" s="507"/>
      <c r="K36" s="507"/>
      <c r="L36" s="508"/>
      <c r="M36" s="211">
        <v>1</v>
      </c>
      <c r="N36" s="211">
        <v>3</v>
      </c>
      <c r="O36" s="477" t="s">
        <v>333</v>
      </c>
      <c r="P36" s="478" t="s">
        <v>18</v>
      </c>
      <c r="Q36" s="509"/>
      <c r="R36" s="510"/>
      <c r="S36" s="479">
        <f>+'11'!U362</f>
        <v>937.67187000000001</v>
      </c>
      <c r="T36" s="479">
        <f>+'11'!V362</f>
        <v>727.01257999999996</v>
      </c>
      <c r="U36" s="225">
        <f t="shared" si="0"/>
        <v>77.533794417870283</v>
      </c>
      <c r="V36" s="511"/>
      <c r="W36" s="511"/>
      <c r="X36" s="511"/>
      <c r="Y36" s="511"/>
      <c r="Z36" s="511"/>
      <c r="AA36" s="511"/>
      <c r="AB36" s="511"/>
      <c r="AC36" s="135"/>
    </row>
    <row r="37" spans="1:29" ht="21.75" customHeight="1" thickBot="1" x14ac:dyDescent="0.25">
      <c r="A37" s="123"/>
      <c r="B37" s="507" t="s">
        <v>38</v>
      </c>
      <c r="C37" s="507"/>
      <c r="D37" s="507"/>
      <c r="E37" s="507"/>
      <c r="F37" s="507"/>
      <c r="G37" s="507"/>
      <c r="H37" s="507"/>
      <c r="I37" s="507"/>
      <c r="J37" s="507"/>
      <c r="K37" s="507"/>
      <c r="L37" s="508"/>
      <c r="M37" s="211">
        <v>1</v>
      </c>
      <c r="N37" s="211">
        <v>3</v>
      </c>
      <c r="O37" s="477" t="s">
        <v>333</v>
      </c>
      <c r="P37" s="478" t="s">
        <v>39</v>
      </c>
      <c r="Q37" s="509"/>
      <c r="R37" s="510"/>
      <c r="S37" s="479">
        <f>+'11'!U363</f>
        <v>937.67187000000001</v>
      </c>
      <c r="T37" s="479">
        <f>+'11'!V363</f>
        <v>727.01257999999996</v>
      </c>
      <c r="U37" s="225">
        <f t="shared" si="0"/>
        <v>77.533794417870283</v>
      </c>
      <c r="V37" s="511"/>
      <c r="W37" s="511"/>
      <c r="X37" s="511"/>
      <c r="Y37" s="511"/>
      <c r="Z37" s="511"/>
      <c r="AA37" s="511"/>
      <c r="AB37" s="511"/>
      <c r="AC37" s="135"/>
    </row>
    <row r="38" spans="1:29" ht="21.75" customHeight="1" thickBot="1" x14ac:dyDescent="0.25">
      <c r="A38" s="123"/>
      <c r="B38" s="507" t="s">
        <v>326</v>
      </c>
      <c r="C38" s="507"/>
      <c r="D38" s="507"/>
      <c r="E38" s="507"/>
      <c r="F38" s="507"/>
      <c r="G38" s="507"/>
      <c r="H38" s="507"/>
      <c r="I38" s="507"/>
      <c r="J38" s="507"/>
      <c r="K38" s="507"/>
      <c r="L38" s="508"/>
      <c r="M38" s="211">
        <v>1</v>
      </c>
      <c r="N38" s="211">
        <v>3</v>
      </c>
      <c r="O38" s="477" t="s">
        <v>333</v>
      </c>
      <c r="P38" s="478" t="s">
        <v>40</v>
      </c>
      <c r="Q38" s="509"/>
      <c r="R38" s="510"/>
      <c r="S38" s="479">
        <f>+'11'!U364</f>
        <v>720.17809</v>
      </c>
      <c r="T38" s="479">
        <f>+'11'!V364</f>
        <v>559.30305999999996</v>
      </c>
      <c r="U38" s="225">
        <f t="shared" si="0"/>
        <v>77.661771132193152</v>
      </c>
      <c r="V38" s="511"/>
      <c r="W38" s="511"/>
      <c r="X38" s="511"/>
      <c r="Y38" s="511"/>
      <c r="Z38" s="511"/>
      <c r="AA38" s="511"/>
      <c r="AB38" s="511"/>
      <c r="AC38" s="135"/>
    </row>
    <row r="39" spans="1:29" ht="32.25" customHeight="1" thickBot="1" x14ac:dyDescent="0.25">
      <c r="A39" s="123"/>
      <c r="B39" s="507" t="s">
        <v>327</v>
      </c>
      <c r="C39" s="507"/>
      <c r="D39" s="507"/>
      <c r="E39" s="507"/>
      <c r="F39" s="507"/>
      <c r="G39" s="507"/>
      <c r="H39" s="507"/>
      <c r="I39" s="507"/>
      <c r="J39" s="507"/>
      <c r="K39" s="507"/>
      <c r="L39" s="508"/>
      <c r="M39" s="211">
        <v>1</v>
      </c>
      <c r="N39" s="211">
        <v>3</v>
      </c>
      <c r="O39" s="477" t="s">
        <v>333</v>
      </c>
      <c r="P39" s="478" t="s">
        <v>42</v>
      </c>
      <c r="Q39" s="509"/>
      <c r="R39" s="510"/>
      <c r="S39" s="479">
        <f>+'11'!U365</f>
        <v>217.49377999999999</v>
      </c>
      <c r="T39" s="479">
        <f>+'11'!V365</f>
        <v>167.70952</v>
      </c>
      <c r="U39" s="225">
        <f t="shared" si="0"/>
        <v>77.110030456962946</v>
      </c>
      <c r="V39" s="511"/>
      <c r="W39" s="511"/>
      <c r="X39" s="511"/>
      <c r="Y39" s="511"/>
      <c r="Z39" s="511"/>
      <c r="AA39" s="511"/>
      <c r="AB39" s="511"/>
      <c r="AC39" s="135"/>
    </row>
    <row r="40" spans="1:29" ht="42.75" customHeight="1" thickBot="1" x14ac:dyDescent="0.25">
      <c r="A40" s="123"/>
      <c r="B40" s="507" t="s">
        <v>334</v>
      </c>
      <c r="C40" s="507"/>
      <c r="D40" s="507"/>
      <c r="E40" s="507"/>
      <c r="F40" s="507"/>
      <c r="G40" s="507"/>
      <c r="H40" s="507"/>
      <c r="I40" s="507"/>
      <c r="J40" s="507"/>
      <c r="K40" s="507"/>
      <c r="L40" s="508"/>
      <c r="M40" s="211">
        <v>1</v>
      </c>
      <c r="N40" s="211">
        <v>3</v>
      </c>
      <c r="O40" s="477" t="s">
        <v>335</v>
      </c>
      <c r="P40" s="478">
        <v>0</v>
      </c>
      <c r="Q40" s="509"/>
      <c r="R40" s="510"/>
      <c r="S40" s="479">
        <f>+'11'!U366</f>
        <v>761.99122</v>
      </c>
      <c r="T40" s="479">
        <f>+'11'!V366</f>
        <v>571.19470000000001</v>
      </c>
      <c r="U40" s="225">
        <f t="shared" si="0"/>
        <v>74.960798104734067</v>
      </c>
      <c r="V40" s="511"/>
      <c r="W40" s="511"/>
      <c r="X40" s="511"/>
      <c r="Y40" s="511"/>
      <c r="Z40" s="511"/>
      <c r="AA40" s="511"/>
      <c r="AB40" s="511"/>
      <c r="AC40" s="135"/>
    </row>
    <row r="41" spans="1:29" ht="53.25" customHeight="1" thickBot="1" x14ac:dyDescent="0.25">
      <c r="A41" s="123"/>
      <c r="B41" s="507" t="s">
        <v>17</v>
      </c>
      <c r="C41" s="507"/>
      <c r="D41" s="507"/>
      <c r="E41" s="507"/>
      <c r="F41" s="507"/>
      <c r="G41" s="507"/>
      <c r="H41" s="507"/>
      <c r="I41" s="507"/>
      <c r="J41" s="507"/>
      <c r="K41" s="507"/>
      <c r="L41" s="508"/>
      <c r="M41" s="211">
        <v>1</v>
      </c>
      <c r="N41" s="211">
        <v>3</v>
      </c>
      <c r="O41" s="477" t="s">
        <v>335</v>
      </c>
      <c r="P41" s="478" t="s">
        <v>18</v>
      </c>
      <c r="Q41" s="509"/>
      <c r="R41" s="510"/>
      <c r="S41" s="479">
        <f>+'11'!U367</f>
        <v>761.99122</v>
      </c>
      <c r="T41" s="479">
        <f>+'11'!V367</f>
        <v>571.19470000000001</v>
      </c>
      <c r="U41" s="225">
        <f t="shared" si="0"/>
        <v>74.960798104734067</v>
      </c>
      <c r="V41" s="511"/>
      <c r="W41" s="511"/>
      <c r="X41" s="511"/>
      <c r="Y41" s="511"/>
      <c r="Z41" s="511"/>
      <c r="AA41" s="511"/>
      <c r="AB41" s="511"/>
      <c r="AC41" s="135"/>
    </row>
    <row r="42" spans="1:29" ht="21.75" customHeight="1" thickBot="1" x14ac:dyDescent="0.25">
      <c r="A42" s="123"/>
      <c r="B42" s="507" t="s">
        <v>38</v>
      </c>
      <c r="C42" s="507"/>
      <c r="D42" s="507"/>
      <c r="E42" s="507"/>
      <c r="F42" s="507"/>
      <c r="G42" s="507"/>
      <c r="H42" s="507"/>
      <c r="I42" s="507"/>
      <c r="J42" s="507"/>
      <c r="K42" s="507"/>
      <c r="L42" s="508"/>
      <c r="M42" s="211">
        <v>1</v>
      </c>
      <c r="N42" s="211">
        <v>3</v>
      </c>
      <c r="O42" s="477" t="s">
        <v>335</v>
      </c>
      <c r="P42" s="478" t="s">
        <v>39</v>
      </c>
      <c r="Q42" s="509"/>
      <c r="R42" s="510"/>
      <c r="S42" s="479">
        <f>+'11'!U368</f>
        <v>761.99122</v>
      </c>
      <c r="T42" s="479">
        <f>+'11'!V368</f>
        <v>571.19470000000001</v>
      </c>
      <c r="U42" s="225">
        <f t="shared" si="0"/>
        <v>74.960798104734067</v>
      </c>
      <c r="V42" s="511"/>
      <c r="W42" s="511"/>
      <c r="X42" s="511"/>
      <c r="Y42" s="511"/>
      <c r="Z42" s="511"/>
      <c r="AA42" s="511"/>
      <c r="AB42" s="511"/>
      <c r="AC42" s="135"/>
    </row>
    <row r="43" spans="1:29" ht="21.75" customHeight="1" thickBot="1" x14ac:dyDescent="0.25">
      <c r="A43" s="123"/>
      <c r="B43" s="507" t="s">
        <v>326</v>
      </c>
      <c r="C43" s="507"/>
      <c r="D43" s="507"/>
      <c r="E43" s="507"/>
      <c r="F43" s="507"/>
      <c r="G43" s="507"/>
      <c r="H43" s="507"/>
      <c r="I43" s="507"/>
      <c r="J43" s="507"/>
      <c r="K43" s="507"/>
      <c r="L43" s="508"/>
      <c r="M43" s="211">
        <v>1</v>
      </c>
      <c r="N43" s="211">
        <v>3</v>
      </c>
      <c r="O43" s="477" t="s">
        <v>335</v>
      </c>
      <c r="P43" s="478" t="s">
        <v>40</v>
      </c>
      <c r="Q43" s="509"/>
      <c r="R43" s="510"/>
      <c r="S43" s="479">
        <f>+'11'!U369</f>
        <v>585.24671000000001</v>
      </c>
      <c r="T43" s="479">
        <f>+'11'!V369</f>
        <v>438.70560999999998</v>
      </c>
      <c r="U43" s="225">
        <f t="shared" si="0"/>
        <v>74.960799010728309</v>
      </c>
      <c r="V43" s="511"/>
      <c r="W43" s="511"/>
      <c r="X43" s="511"/>
      <c r="Y43" s="511"/>
      <c r="Z43" s="511"/>
      <c r="AA43" s="511"/>
      <c r="AB43" s="511"/>
      <c r="AC43" s="135"/>
    </row>
    <row r="44" spans="1:29" ht="32.25" customHeight="1" thickBot="1" x14ac:dyDescent="0.25">
      <c r="A44" s="123"/>
      <c r="B44" s="507" t="s">
        <v>327</v>
      </c>
      <c r="C44" s="507"/>
      <c r="D44" s="507"/>
      <c r="E44" s="507"/>
      <c r="F44" s="507"/>
      <c r="G44" s="507"/>
      <c r="H44" s="507"/>
      <c r="I44" s="507"/>
      <c r="J44" s="507"/>
      <c r="K44" s="507"/>
      <c r="L44" s="508"/>
      <c r="M44" s="211">
        <v>1</v>
      </c>
      <c r="N44" s="211">
        <v>3</v>
      </c>
      <c r="O44" s="477" t="s">
        <v>335</v>
      </c>
      <c r="P44" s="478" t="s">
        <v>42</v>
      </c>
      <c r="Q44" s="509"/>
      <c r="R44" s="510"/>
      <c r="S44" s="479">
        <f>+'11'!U370</f>
        <v>176.74450999999999</v>
      </c>
      <c r="T44" s="479">
        <f>+'11'!V370</f>
        <v>132.48909</v>
      </c>
      <c r="U44" s="225">
        <f t="shared" si="0"/>
        <v>74.960795104753188</v>
      </c>
      <c r="V44" s="511"/>
      <c r="W44" s="511"/>
      <c r="X44" s="511"/>
      <c r="Y44" s="511"/>
      <c r="Z44" s="511"/>
      <c r="AA44" s="511"/>
      <c r="AB44" s="511"/>
      <c r="AC44" s="135"/>
    </row>
    <row r="45" spans="1:29" ht="32.25" customHeight="1" thickBot="1" x14ac:dyDescent="0.25">
      <c r="A45" s="123"/>
      <c r="B45" s="507" t="s">
        <v>336</v>
      </c>
      <c r="C45" s="507"/>
      <c r="D45" s="507"/>
      <c r="E45" s="507"/>
      <c r="F45" s="507"/>
      <c r="G45" s="507"/>
      <c r="H45" s="507"/>
      <c r="I45" s="507"/>
      <c r="J45" s="507"/>
      <c r="K45" s="507"/>
      <c r="L45" s="508"/>
      <c r="M45" s="211">
        <v>1</v>
      </c>
      <c r="N45" s="211">
        <v>3</v>
      </c>
      <c r="O45" s="477" t="s">
        <v>337</v>
      </c>
      <c r="P45" s="478">
        <v>0</v>
      </c>
      <c r="Q45" s="509"/>
      <c r="R45" s="510"/>
      <c r="S45" s="479">
        <f>+'11'!U371</f>
        <v>917.90884000000005</v>
      </c>
      <c r="T45" s="479">
        <f>+'11'!V371</f>
        <v>644.78827999999999</v>
      </c>
      <c r="U45" s="225">
        <f t="shared" si="0"/>
        <v>70.245350289904593</v>
      </c>
      <c r="V45" s="511"/>
      <c r="W45" s="511"/>
      <c r="X45" s="511"/>
      <c r="Y45" s="511"/>
      <c r="Z45" s="511"/>
      <c r="AA45" s="511"/>
      <c r="AB45" s="511"/>
      <c r="AC45" s="135"/>
    </row>
    <row r="46" spans="1:29" ht="21.75" customHeight="1" thickBot="1" x14ac:dyDescent="0.25">
      <c r="A46" s="123"/>
      <c r="B46" s="507" t="s">
        <v>338</v>
      </c>
      <c r="C46" s="507"/>
      <c r="D46" s="507"/>
      <c r="E46" s="507"/>
      <c r="F46" s="507"/>
      <c r="G46" s="507"/>
      <c r="H46" s="507"/>
      <c r="I46" s="507"/>
      <c r="J46" s="507"/>
      <c r="K46" s="507"/>
      <c r="L46" s="508"/>
      <c r="M46" s="211">
        <v>1</v>
      </c>
      <c r="N46" s="211">
        <v>3</v>
      </c>
      <c r="O46" s="477" t="s">
        <v>337</v>
      </c>
      <c r="P46" s="478" t="s">
        <v>25</v>
      </c>
      <c r="Q46" s="509"/>
      <c r="R46" s="510"/>
      <c r="S46" s="479">
        <f>+'11'!U372</f>
        <v>907.90884000000005</v>
      </c>
      <c r="T46" s="479">
        <f>+'11'!V372</f>
        <v>639.03305999999998</v>
      </c>
      <c r="U46" s="225">
        <f t="shared" si="0"/>
        <v>70.38515673005233</v>
      </c>
      <c r="V46" s="511"/>
      <c r="W46" s="511"/>
      <c r="X46" s="511"/>
      <c r="Y46" s="511"/>
      <c r="Z46" s="511"/>
      <c r="AA46" s="511"/>
      <c r="AB46" s="511"/>
      <c r="AC46" s="135"/>
    </row>
    <row r="47" spans="1:29" ht="21.75" customHeight="1" thickBot="1" x14ac:dyDescent="0.25">
      <c r="A47" s="123"/>
      <c r="B47" s="507" t="s">
        <v>339</v>
      </c>
      <c r="C47" s="507"/>
      <c r="D47" s="507"/>
      <c r="E47" s="507"/>
      <c r="F47" s="507"/>
      <c r="G47" s="507"/>
      <c r="H47" s="507"/>
      <c r="I47" s="507"/>
      <c r="J47" s="507"/>
      <c r="K47" s="507"/>
      <c r="L47" s="508"/>
      <c r="M47" s="211">
        <v>1</v>
      </c>
      <c r="N47" s="211">
        <v>3</v>
      </c>
      <c r="O47" s="477" t="s">
        <v>337</v>
      </c>
      <c r="P47" s="478" t="s">
        <v>27</v>
      </c>
      <c r="Q47" s="509"/>
      <c r="R47" s="510"/>
      <c r="S47" s="479">
        <f>+'11'!U373</f>
        <v>907.90884000000005</v>
      </c>
      <c r="T47" s="479">
        <f>+'11'!V373</f>
        <v>639.03305999999998</v>
      </c>
      <c r="U47" s="225">
        <f t="shared" si="0"/>
        <v>70.38515673005233</v>
      </c>
      <c r="V47" s="511"/>
      <c r="W47" s="511"/>
      <c r="X47" s="511"/>
      <c r="Y47" s="511"/>
      <c r="Z47" s="511"/>
      <c r="AA47" s="511"/>
      <c r="AB47" s="511"/>
      <c r="AC47" s="135"/>
    </row>
    <row r="48" spans="1:29" ht="21.75" customHeight="1" thickBot="1" x14ac:dyDescent="0.25">
      <c r="A48" s="123"/>
      <c r="B48" s="507" t="s">
        <v>340</v>
      </c>
      <c r="C48" s="507"/>
      <c r="D48" s="507"/>
      <c r="E48" s="507"/>
      <c r="F48" s="507"/>
      <c r="G48" s="507"/>
      <c r="H48" s="507"/>
      <c r="I48" s="507"/>
      <c r="J48" s="507"/>
      <c r="K48" s="507"/>
      <c r="L48" s="508"/>
      <c r="M48" s="211">
        <v>1</v>
      </c>
      <c r="N48" s="211">
        <v>3</v>
      </c>
      <c r="O48" s="477" t="s">
        <v>337</v>
      </c>
      <c r="P48" s="478" t="s">
        <v>28</v>
      </c>
      <c r="Q48" s="509"/>
      <c r="R48" s="510"/>
      <c r="S48" s="479">
        <f>+'11'!U374</f>
        <v>132.89984000000001</v>
      </c>
      <c r="T48" s="479">
        <f>+'11'!V374</f>
        <v>60.898060000000001</v>
      </c>
      <c r="U48" s="225">
        <f t="shared" si="0"/>
        <v>45.822523187386828</v>
      </c>
      <c r="V48" s="511"/>
      <c r="W48" s="511"/>
      <c r="X48" s="511"/>
      <c r="Y48" s="511"/>
      <c r="Z48" s="511"/>
      <c r="AA48" s="511"/>
      <c r="AB48" s="511"/>
      <c r="AC48" s="135"/>
    </row>
    <row r="49" spans="1:29" ht="12.75" customHeight="1" thickBot="1" x14ac:dyDescent="0.25">
      <c r="A49" s="123"/>
      <c r="B49" s="507" t="s">
        <v>341</v>
      </c>
      <c r="C49" s="507"/>
      <c r="D49" s="507"/>
      <c r="E49" s="507"/>
      <c r="F49" s="507"/>
      <c r="G49" s="507"/>
      <c r="H49" s="507"/>
      <c r="I49" s="507"/>
      <c r="J49" s="507"/>
      <c r="K49" s="507"/>
      <c r="L49" s="508"/>
      <c r="M49" s="211">
        <v>1</v>
      </c>
      <c r="N49" s="211">
        <v>3</v>
      </c>
      <c r="O49" s="477" t="s">
        <v>337</v>
      </c>
      <c r="P49" s="478" t="s">
        <v>29</v>
      </c>
      <c r="Q49" s="509"/>
      <c r="R49" s="510"/>
      <c r="S49" s="479">
        <f>+'11'!U375</f>
        <v>775.00900000000001</v>
      </c>
      <c r="T49" s="479">
        <f>+'11'!V375</f>
        <v>578.13499999999999</v>
      </c>
      <c r="U49" s="225">
        <f t="shared" si="0"/>
        <v>74.597198226085112</v>
      </c>
      <c r="V49" s="511"/>
      <c r="W49" s="511"/>
      <c r="X49" s="511"/>
      <c r="Y49" s="511"/>
      <c r="Z49" s="511"/>
      <c r="AA49" s="511"/>
      <c r="AB49" s="511"/>
      <c r="AC49" s="135"/>
    </row>
    <row r="50" spans="1:29" ht="12.75" customHeight="1" thickBot="1" x14ac:dyDescent="0.25">
      <c r="A50" s="123"/>
      <c r="B50" s="507" t="s">
        <v>30</v>
      </c>
      <c r="C50" s="507"/>
      <c r="D50" s="507"/>
      <c r="E50" s="507"/>
      <c r="F50" s="507"/>
      <c r="G50" s="507"/>
      <c r="H50" s="507"/>
      <c r="I50" s="507"/>
      <c r="J50" s="507"/>
      <c r="K50" s="507"/>
      <c r="L50" s="508"/>
      <c r="M50" s="211">
        <v>1</v>
      </c>
      <c r="N50" s="211">
        <v>3</v>
      </c>
      <c r="O50" s="477" t="s">
        <v>337</v>
      </c>
      <c r="P50" s="478" t="s">
        <v>31</v>
      </c>
      <c r="Q50" s="509"/>
      <c r="R50" s="510"/>
      <c r="S50" s="479">
        <f>+'11'!U376</f>
        <v>10</v>
      </c>
      <c r="T50" s="479">
        <f>+'11'!V376</f>
        <v>5.7552199999999996</v>
      </c>
      <c r="U50" s="225">
        <f t="shared" si="0"/>
        <v>57.552199999999999</v>
      </c>
      <c r="V50" s="511"/>
      <c r="W50" s="511"/>
      <c r="X50" s="511"/>
      <c r="Y50" s="511"/>
      <c r="Z50" s="511"/>
      <c r="AA50" s="511"/>
      <c r="AB50" s="511"/>
      <c r="AC50" s="135"/>
    </row>
    <row r="51" spans="1:29" ht="12.75" customHeight="1" thickBot="1" x14ac:dyDescent="0.25">
      <c r="A51" s="123"/>
      <c r="B51" s="507" t="s">
        <v>342</v>
      </c>
      <c r="C51" s="507"/>
      <c r="D51" s="507"/>
      <c r="E51" s="507"/>
      <c r="F51" s="507"/>
      <c r="G51" s="507"/>
      <c r="H51" s="507"/>
      <c r="I51" s="507"/>
      <c r="J51" s="507"/>
      <c r="K51" s="507"/>
      <c r="L51" s="508"/>
      <c r="M51" s="211">
        <v>1</v>
      </c>
      <c r="N51" s="211">
        <v>3</v>
      </c>
      <c r="O51" s="477" t="s">
        <v>337</v>
      </c>
      <c r="P51" s="478" t="s">
        <v>32</v>
      </c>
      <c r="Q51" s="509"/>
      <c r="R51" s="510"/>
      <c r="S51" s="479">
        <f>+'11'!U377</f>
        <v>10</v>
      </c>
      <c r="T51" s="479">
        <f>+'11'!V377</f>
        <v>5.7552199999999996</v>
      </c>
      <c r="U51" s="225">
        <f t="shared" si="0"/>
        <v>57.552199999999999</v>
      </c>
      <c r="V51" s="511"/>
      <c r="W51" s="511"/>
      <c r="X51" s="511"/>
      <c r="Y51" s="511"/>
      <c r="Z51" s="511"/>
      <c r="AA51" s="511"/>
      <c r="AB51" s="511"/>
      <c r="AC51" s="135"/>
    </row>
    <row r="52" spans="1:29" ht="21.75" customHeight="1" thickBot="1" x14ac:dyDescent="0.25">
      <c r="A52" s="123"/>
      <c r="B52" s="507" t="s">
        <v>33</v>
      </c>
      <c r="C52" s="507"/>
      <c r="D52" s="507"/>
      <c r="E52" s="507"/>
      <c r="F52" s="507"/>
      <c r="G52" s="507"/>
      <c r="H52" s="507"/>
      <c r="I52" s="507"/>
      <c r="J52" s="507"/>
      <c r="K52" s="507"/>
      <c r="L52" s="508"/>
      <c r="M52" s="211">
        <v>1</v>
      </c>
      <c r="N52" s="211">
        <v>3</v>
      </c>
      <c r="O52" s="477" t="s">
        <v>337</v>
      </c>
      <c r="P52" s="478" t="s">
        <v>34</v>
      </c>
      <c r="Q52" s="509"/>
      <c r="R52" s="510"/>
      <c r="S52" s="479">
        <f>+'11'!U378</f>
        <v>6.5</v>
      </c>
      <c r="T52" s="479">
        <f>+'11'!V378</f>
        <v>2.9079999999999999</v>
      </c>
      <c r="U52" s="225">
        <f t="shared" si="0"/>
        <v>44.738461538461536</v>
      </c>
      <c r="V52" s="511"/>
      <c r="W52" s="511"/>
      <c r="X52" s="511"/>
      <c r="Y52" s="511"/>
      <c r="Z52" s="511"/>
      <c r="AA52" s="511"/>
      <c r="AB52" s="511"/>
      <c r="AC52" s="135"/>
    </row>
    <row r="53" spans="1:29" ht="12.75" customHeight="1" thickBot="1" x14ac:dyDescent="0.25">
      <c r="A53" s="123"/>
      <c r="B53" s="507" t="s">
        <v>343</v>
      </c>
      <c r="C53" s="507"/>
      <c r="D53" s="507"/>
      <c r="E53" s="507"/>
      <c r="F53" s="507"/>
      <c r="G53" s="507"/>
      <c r="H53" s="507"/>
      <c r="I53" s="507"/>
      <c r="J53" s="507"/>
      <c r="K53" s="507"/>
      <c r="L53" s="508"/>
      <c r="M53" s="211">
        <v>1</v>
      </c>
      <c r="N53" s="211">
        <v>3</v>
      </c>
      <c r="O53" s="477" t="s">
        <v>337</v>
      </c>
      <c r="P53" s="478" t="s">
        <v>35</v>
      </c>
      <c r="Q53" s="509"/>
      <c r="R53" s="510"/>
      <c r="S53" s="479">
        <f>+'11'!U379</f>
        <v>2</v>
      </c>
      <c r="T53" s="479">
        <f>+'11'!V379</f>
        <v>2</v>
      </c>
      <c r="U53" s="225">
        <f t="shared" si="0"/>
        <v>100</v>
      </c>
      <c r="V53" s="511"/>
      <c r="W53" s="511"/>
      <c r="X53" s="511"/>
      <c r="Y53" s="511"/>
      <c r="Z53" s="511"/>
      <c r="AA53" s="511"/>
      <c r="AB53" s="511"/>
      <c r="AC53" s="135"/>
    </row>
    <row r="54" spans="1:29" ht="12.75" customHeight="1" thickBot="1" x14ac:dyDescent="0.25">
      <c r="A54" s="123"/>
      <c r="B54" s="507" t="s">
        <v>82</v>
      </c>
      <c r="C54" s="507"/>
      <c r="D54" s="507"/>
      <c r="E54" s="507"/>
      <c r="F54" s="507"/>
      <c r="G54" s="507"/>
      <c r="H54" s="507"/>
      <c r="I54" s="507"/>
      <c r="J54" s="507"/>
      <c r="K54" s="507"/>
      <c r="L54" s="508"/>
      <c r="M54" s="211">
        <v>1</v>
      </c>
      <c r="N54" s="211">
        <v>3</v>
      </c>
      <c r="O54" s="477" t="s">
        <v>337</v>
      </c>
      <c r="P54" s="478" t="s">
        <v>83</v>
      </c>
      <c r="Q54" s="509"/>
      <c r="R54" s="510"/>
      <c r="S54" s="479">
        <f>+'11'!U380</f>
        <v>1.5</v>
      </c>
      <c r="T54" s="479">
        <f>+'11'!V380</f>
        <v>0.84721999999999997</v>
      </c>
      <c r="U54" s="225">
        <f t="shared" si="0"/>
        <v>56.481333333333325</v>
      </c>
      <c r="V54" s="511"/>
      <c r="W54" s="511"/>
      <c r="X54" s="511"/>
      <c r="Y54" s="511"/>
      <c r="Z54" s="511"/>
      <c r="AA54" s="511"/>
      <c r="AB54" s="511"/>
      <c r="AC54" s="135"/>
    </row>
    <row r="55" spans="1:29" ht="42.75" hidden="1" customHeight="1" thickBot="1" x14ac:dyDescent="0.25">
      <c r="A55" s="123"/>
      <c r="B55" s="507" t="s">
        <v>344</v>
      </c>
      <c r="C55" s="507"/>
      <c r="D55" s="507"/>
      <c r="E55" s="507"/>
      <c r="F55" s="507"/>
      <c r="G55" s="507"/>
      <c r="H55" s="507"/>
      <c r="I55" s="507"/>
      <c r="J55" s="507"/>
      <c r="K55" s="507"/>
      <c r="L55" s="508"/>
      <c r="M55" s="211">
        <v>1</v>
      </c>
      <c r="N55" s="211">
        <v>3</v>
      </c>
      <c r="O55" s="477" t="s">
        <v>345</v>
      </c>
      <c r="P55" s="478">
        <v>0</v>
      </c>
      <c r="Q55" s="509"/>
      <c r="R55" s="510"/>
      <c r="S55" s="479">
        <f>+'11'!U381</f>
        <v>0</v>
      </c>
      <c r="T55" s="479">
        <f>+'11'!V381</f>
        <v>0</v>
      </c>
      <c r="U55" s="225" t="e">
        <f t="shared" si="0"/>
        <v>#DIV/0!</v>
      </c>
      <c r="V55" s="511"/>
      <c r="W55" s="511"/>
      <c r="X55" s="511"/>
      <c r="Y55" s="511"/>
      <c r="Z55" s="511"/>
      <c r="AA55" s="511"/>
      <c r="AB55" s="511"/>
      <c r="AC55" s="135"/>
    </row>
    <row r="56" spans="1:29" ht="53.25" hidden="1" customHeight="1" thickBot="1" x14ac:dyDescent="0.25">
      <c r="A56" s="123"/>
      <c r="B56" s="507" t="s">
        <v>17</v>
      </c>
      <c r="C56" s="507"/>
      <c r="D56" s="507"/>
      <c r="E56" s="507"/>
      <c r="F56" s="507"/>
      <c r="G56" s="507"/>
      <c r="H56" s="507"/>
      <c r="I56" s="507"/>
      <c r="J56" s="507"/>
      <c r="K56" s="507"/>
      <c r="L56" s="508"/>
      <c r="M56" s="211">
        <v>1</v>
      </c>
      <c r="N56" s="211">
        <v>3</v>
      </c>
      <c r="O56" s="477" t="s">
        <v>345</v>
      </c>
      <c r="P56" s="478" t="s">
        <v>18</v>
      </c>
      <c r="Q56" s="509"/>
      <c r="R56" s="510"/>
      <c r="S56" s="479">
        <f>+'11'!U382</f>
        <v>0</v>
      </c>
      <c r="T56" s="479">
        <f>+'11'!V382</f>
        <v>0</v>
      </c>
      <c r="U56" s="225" t="e">
        <f t="shared" si="0"/>
        <v>#DIV/0!</v>
      </c>
      <c r="V56" s="511"/>
      <c r="W56" s="511"/>
      <c r="X56" s="511"/>
      <c r="Y56" s="511"/>
      <c r="Z56" s="511"/>
      <c r="AA56" s="511"/>
      <c r="AB56" s="511"/>
      <c r="AC56" s="135"/>
    </row>
    <row r="57" spans="1:29" ht="21.75" hidden="1" customHeight="1" thickBot="1" x14ac:dyDescent="0.25">
      <c r="A57" s="123"/>
      <c r="B57" s="507" t="s">
        <v>38</v>
      </c>
      <c r="C57" s="507"/>
      <c r="D57" s="507"/>
      <c r="E57" s="507"/>
      <c r="F57" s="507"/>
      <c r="G57" s="507"/>
      <c r="H57" s="507"/>
      <c r="I57" s="507"/>
      <c r="J57" s="507"/>
      <c r="K57" s="507"/>
      <c r="L57" s="508"/>
      <c r="M57" s="211">
        <v>1</v>
      </c>
      <c r="N57" s="211">
        <v>3</v>
      </c>
      <c r="O57" s="477" t="s">
        <v>345</v>
      </c>
      <c r="P57" s="478" t="s">
        <v>39</v>
      </c>
      <c r="Q57" s="509"/>
      <c r="R57" s="510"/>
      <c r="S57" s="479">
        <f>+'11'!U383</f>
        <v>0</v>
      </c>
      <c r="T57" s="479">
        <f>+'11'!V383</f>
        <v>0</v>
      </c>
      <c r="U57" s="225" t="e">
        <f t="shared" si="0"/>
        <v>#DIV/0!</v>
      </c>
      <c r="V57" s="511"/>
      <c r="W57" s="511"/>
      <c r="X57" s="511"/>
      <c r="Y57" s="511"/>
      <c r="Z57" s="511"/>
      <c r="AA57" s="511"/>
      <c r="AB57" s="511"/>
      <c r="AC57" s="135"/>
    </row>
    <row r="58" spans="1:29" ht="32.25" hidden="1" customHeight="1" thickBot="1" x14ac:dyDescent="0.25">
      <c r="A58" s="123"/>
      <c r="B58" s="507" t="s">
        <v>346</v>
      </c>
      <c r="C58" s="507"/>
      <c r="D58" s="507"/>
      <c r="E58" s="507"/>
      <c r="F58" s="507"/>
      <c r="G58" s="507"/>
      <c r="H58" s="507"/>
      <c r="I58" s="507"/>
      <c r="J58" s="507"/>
      <c r="K58" s="507"/>
      <c r="L58" s="508"/>
      <c r="M58" s="211">
        <v>1</v>
      </c>
      <c r="N58" s="211">
        <v>3</v>
      </c>
      <c r="O58" s="477" t="s">
        <v>345</v>
      </c>
      <c r="P58" s="478" t="s">
        <v>41</v>
      </c>
      <c r="Q58" s="509"/>
      <c r="R58" s="510"/>
      <c r="S58" s="479">
        <f>+'11'!U384</f>
        <v>0</v>
      </c>
      <c r="T58" s="479">
        <f>+'11'!V384</f>
        <v>0</v>
      </c>
      <c r="U58" s="225" t="e">
        <f t="shared" si="0"/>
        <v>#DIV/0!</v>
      </c>
      <c r="V58" s="511"/>
      <c r="W58" s="511"/>
      <c r="X58" s="511"/>
      <c r="Y58" s="511"/>
      <c r="Z58" s="511"/>
      <c r="AA58" s="511"/>
      <c r="AB58" s="511"/>
      <c r="AC58" s="135"/>
    </row>
    <row r="59" spans="1:29" ht="39.75" customHeight="1" x14ac:dyDescent="0.2">
      <c r="A59" s="123"/>
      <c r="B59" s="502" t="s">
        <v>81</v>
      </c>
      <c r="C59" s="502"/>
      <c r="D59" s="502"/>
      <c r="E59" s="502"/>
      <c r="F59" s="502"/>
      <c r="G59" s="502"/>
      <c r="H59" s="502"/>
      <c r="I59" s="502"/>
      <c r="J59" s="502"/>
      <c r="K59" s="502"/>
      <c r="L59" s="503"/>
      <c r="M59" s="473">
        <v>1</v>
      </c>
      <c r="N59" s="473">
        <v>4</v>
      </c>
      <c r="O59" s="474">
        <v>0</v>
      </c>
      <c r="P59" s="475">
        <v>0</v>
      </c>
      <c r="Q59" s="504"/>
      <c r="R59" s="505"/>
      <c r="S59" s="476">
        <f>S60+S65</f>
        <v>17320.774149999997</v>
      </c>
      <c r="T59" s="476">
        <f>T60+T65</f>
        <v>12725.91186</v>
      </c>
      <c r="U59" s="412">
        <f t="shared" si="0"/>
        <v>73.471957718471842</v>
      </c>
      <c r="V59" s="506"/>
      <c r="W59" s="506"/>
      <c r="X59" s="506"/>
      <c r="Y59" s="506"/>
      <c r="Z59" s="506"/>
      <c r="AA59" s="506"/>
      <c r="AB59" s="506"/>
      <c r="AC59" s="135"/>
    </row>
    <row r="60" spans="1:29" ht="33.75" x14ac:dyDescent="0.2">
      <c r="A60" s="123"/>
      <c r="B60" s="366"/>
      <c r="C60" s="366"/>
      <c r="D60" s="366"/>
      <c r="E60" s="366"/>
      <c r="F60" s="366"/>
      <c r="G60" s="366"/>
      <c r="H60" s="366"/>
      <c r="I60" s="366"/>
      <c r="J60" s="366"/>
      <c r="K60" s="366"/>
      <c r="L60" s="202" t="s">
        <v>155</v>
      </c>
      <c r="M60" s="443">
        <f>+'11'!O421</f>
        <v>1</v>
      </c>
      <c r="N60" s="443">
        <f>+'11'!P421</f>
        <v>4</v>
      </c>
      <c r="O60" s="443" t="str">
        <f>+'11'!Q421</f>
        <v>1100000000</v>
      </c>
      <c r="P60" s="443">
        <f>+'11'!R421</f>
        <v>0</v>
      </c>
      <c r="Q60" s="443">
        <f>+'11'!S421</f>
        <v>0</v>
      </c>
      <c r="R60" s="443">
        <f>+'11'!T421</f>
        <v>0</v>
      </c>
      <c r="S60" s="479">
        <f>+'11'!U421</f>
        <v>55.519999999999996</v>
      </c>
      <c r="T60" s="479">
        <f>+'11'!V421</f>
        <v>22.7</v>
      </c>
      <c r="U60" s="436">
        <f>+'11'!W421</f>
        <v>40.886167146974067</v>
      </c>
      <c r="V60" s="411"/>
      <c r="W60" s="367"/>
      <c r="X60" s="367"/>
      <c r="Y60" s="367"/>
      <c r="Z60" s="367"/>
      <c r="AA60" s="367"/>
      <c r="AB60" s="367"/>
      <c r="AC60" s="135"/>
    </row>
    <row r="61" spans="1:29" ht="22.5" x14ac:dyDescent="0.2">
      <c r="A61" s="123"/>
      <c r="B61" s="366"/>
      <c r="C61" s="366"/>
      <c r="D61" s="366"/>
      <c r="E61" s="366"/>
      <c r="F61" s="366"/>
      <c r="G61" s="366"/>
      <c r="H61" s="366"/>
      <c r="I61" s="366"/>
      <c r="J61" s="366"/>
      <c r="K61" s="366"/>
      <c r="L61" s="368" t="s">
        <v>26</v>
      </c>
      <c r="M61" s="443">
        <f>+'11'!O422</f>
        <v>1</v>
      </c>
      <c r="N61" s="443">
        <f>+'11'!P422</f>
        <v>4</v>
      </c>
      <c r="O61" s="443" t="str">
        <f>+'11'!Q422</f>
        <v>1100200020</v>
      </c>
      <c r="P61" s="443">
        <f>+'11'!R422</f>
        <v>0</v>
      </c>
      <c r="Q61" s="443">
        <f>+'11'!S422</f>
        <v>0</v>
      </c>
      <c r="R61" s="443">
        <f>+'11'!T422</f>
        <v>0</v>
      </c>
      <c r="S61" s="479">
        <f>+'11'!U422</f>
        <v>55.519999999999996</v>
      </c>
      <c r="T61" s="479">
        <f>+'11'!V422</f>
        <v>22.7</v>
      </c>
      <c r="U61" s="436">
        <f>+'11'!W422</f>
        <v>40.886167146974067</v>
      </c>
      <c r="V61" s="411"/>
      <c r="W61" s="367"/>
      <c r="X61" s="367"/>
      <c r="Y61" s="367"/>
      <c r="Z61" s="367"/>
      <c r="AA61" s="367"/>
      <c r="AB61" s="367"/>
      <c r="AC61" s="135"/>
    </row>
    <row r="62" spans="1:29" ht="22.5" x14ac:dyDescent="0.2">
      <c r="A62" s="123"/>
      <c r="B62" s="366"/>
      <c r="C62" s="366"/>
      <c r="D62" s="366"/>
      <c r="E62" s="366"/>
      <c r="F62" s="366"/>
      <c r="G62" s="366"/>
      <c r="H62" s="366"/>
      <c r="I62" s="366"/>
      <c r="J62" s="366"/>
      <c r="K62" s="366"/>
      <c r="L62" s="368" t="s">
        <v>338</v>
      </c>
      <c r="M62" s="443">
        <f>+'11'!O423</f>
        <v>1</v>
      </c>
      <c r="N62" s="443">
        <f>+'11'!P423</f>
        <v>4</v>
      </c>
      <c r="O62" s="443" t="str">
        <f>+'11'!Q423</f>
        <v>1100200020</v>
      </c>
      <c r="P62" s="443" t="str">
        <f>+'11'!R423</f>
        <v>200</v>
      </c>
      <c r="Q62" s="443">
        <f>+'11'!S423</f>
        <v>0</v>
      </c>
      <c r="R62" s="443">
        <f>+'11'!T423</f>
        <v>0</v>
      </c>
      <c r="S62" s="479">
        <f>+'11'!U423</f>
        <v>55.519999999999996</v>
      </c>
      <c r="T62" s="479">
        <f>+'11'!V423</f>
        <v>22.7</v>
      </c>
      <c r="U62" s="436">
        <f>+'11'!W423</f>
        <v>40.886167146974067</v>
      </c>
      <c r="V62" s="411"/>
      <c r="W62" s="367"/>
      <c r="X62" s="367"/>
      <c r="Y62" s="367"/>
      <c r="Z62" s="367"/>
      <c r="AA62" s="367"/>
      <c r="AB62" s="367"/>
      <c r="AC62" s="135"/>
    </row>
    <row r="63" spans="1:29" ht="22.5" x14ac:dyDescent="0.2">
      <c r="A63" s="123"/>
      <c r="B63" s="366"/>
      <c r="C63" s="366"/>
      <c r="D63" s="366"/>
      <c r="E63" s="366"/>
      <c r="F63" s="366"/>
      <c r="G63" s="366"/>
      <c r="H63" s="366"/>
      <c r="I63" s="366"/>
      <c r="J63" s="366"/>
      <c r="K63" s="366"/>
      <c r="L63" s="368" t="s">
        <v>339</v>
      </c>
      <c r="M63" s="443">
        <f>+'11'!O424</f>
        <v>1</v>
      </c>
      <c r="N63" s="443">
        <f>+'11'!P424</f>
        <v>4</v>
      </c>
      <c r="O63" s="443" t="str">
        <f>+'11'!Q424</f>
        <v>1100200020</v>
      </c>
      <c r="P63" s="443" t="str">
        <f>+'11'!R424</f>
        <v>240</v>
      </c>
      <c r="Q63" s="443">
        <f>+'11'!S424</f>
        <v>0</v>
      </c>
      <c r="R63" s="443">
        <f>+'11'!T424</f>
        <v>0</v>
      </c>
      <c r="S63" s="479">
        <f>+'11'!U424</f>
        <v>55.519999999999996</v>
      </c>
      <c r="T63" s="479">
        <f>+'11'!V424</f>
        <v>22.7</v>
      </c>
      <c r="U63" s="436">
        <f>+'11'!W424</f>
        <v>40.886167146974067</v>
      </c>
      <c r="V63" s="411"/>
      <c r="W63" s="367"/>
      <c r="X63" s="367"/>
      <c r="Y63" s="367"/>
      <c r="Z63" s="367"/>
      <c r="AA63" s="367"/>
      <c r="AB63" s="367"/>
      <c r="AC63" s="135"/>
    </row>
    <row r="64" spans="1:29" x14ac:dyDescent="0.2">
      <c r="A64" s="123"/>
      <c r="B64" s="366"/>
      <c r="C64" s="366"/>
      <c r="D64" s="366"/>
      <c r="E64" s="366"/>
      <c r="F64" s="366"/>
      <c r="G64" s="366"/>
      <c r="H64" s="366"/>
      <c r="I64" s="366"/>
      <c r="J64" s="366"/>
      <c r="K64" s="366"/>
      <c r="L64" s="368" t="s">
        <v>341</v>
      </c>
      <c r="M64" s="443">
        <f>+'11'!O425</f>
        <v>1</v>
      </c>
      <c r="N64" s="443">
        <f>+'11'!P425</f>
        <v>4</v>
      </c>
      <c r="O64" s="443" t="str">
        <f>+'11'!Q425</f>
        <v>1100200020</v>
      </c>
      <c r="P64" s="443" t="str">
        <f>+'11'!R425</f>
        <v>244</v>
      </c>
      <c r="Q64" s="443">
        <f>+'11'!S425</f>
        <v>0</v>
      </c>
      <c r="R64" s="443">
        <f>+'11'!T425</f>
        <v>0</v>
      </c>
      <c r="S64" s="479">
        <f>+'11'!U425</f>
        <v>55.519999999999996</v>
      </c>
      <c r="T64" s="479">
        <f>+'11'!V425</f>
        <v>22.7</v>
      </c>
      <c r="U64" s="436">
        <f>+'11'!W425</f>
        <v>40.886167146974067</v>
      </c>
      <c r="V64" s="411"/>
      <c r="W64" s="367"/>
      <c r="X64" s="367"/>
      <c r="Y64" s="367"/>
      <c r="Z64" s="367"/>
      <c r="AA64" s="367"/>
      <c r="AB64" s="367"/>
      <c r="AC64" s="135"/>
    </row>
    <row r="65" spans="1:29" ht="13.5" thickBot="1" x14ac:dyDescent="0.25">
      <c r="A65" s="123"/>
      <c r="B65" s="507" t="s">
        <v>322</v>
      </c>
      <c r="C65" s="507"/>
      <c r="D65" s="507"/>
      <c r="E65" s="507"/>
      <c r="F65" s="507"/>
      <c r="G65" s="507"/>
      <c r="H65" s="507"/>
      <c r="I65" s="507"/>
      <c r="J65" s="507"/>
      <c r="K65" s="507"/>
      <c r="L65" s="508"/>
      <c r="M65" s="211">
        <v>1</v>
      </c>
      <c r="N65" s="211">
        <v>4</v>
      </c>
      <c r="O65" s="477" t="s">
        <v>323</v>
      </c>
      <c r="P65" s="478">
        <v>0</v>
      </c>
      <c r="Q65" s="509"/>
      <c r="R65" s="510"/>
      <c r="S65" s="479">
        <f>+'11'!U426</f>
        <v>17265.254149999997</v>
      </c>
      <c r="T65" s="479">
        <f>+'11'!V426</f>
        <v>12703.211859999999</v>
      </c>
      <c r="U65" s="225">
        <f t="shared" si="0"/>
        <v>73.576744075904628</v>
      </c>
      <c r="V65" s="511"/>
      <c r="W65" s="511"/>
      <c r="X65" s="511"/>
      <c r="Y65" s="511"/>
      <c r="Z65" s="511"/>
      <c r="AA65" s="511"/>
      <c r="AB65" s="511"/>
      <c r="AC65" s="135"/>
    </row>
    <row r="66" spans="1:29" ht="21.75" customHeight="1" thickBot="1" x14ac:dyDescent="0.25">
      <c r="A66" s="123"/>
      <c r="B66" s="507" t="s">
        <v>347</v>
      </c>
      <c r="C66" s="507"/>
      <c r="D66" s="507"/>
      <c r="E66" s="507"/>
      <c r="F66" s="507"/>
      <c r="G66" s="507"/>
      <c r="H66" s="507"/>
      <c r="I66" s="507"/>
      <c r="J66" s="507"/>
      <c r="K66" s="507"/>
      <c r="L66" s="508"/>
      <c r="M66" s="211">
        <v>1</v>
      </c>
      <c r="N66" s="211">
        <v>4</v>
      </c>
      <c r="O66" s="477" t="s">
        <v>348</v>
      </c>
      <c r="P66" s="478">
        <v>0</v>
      </c>
      <c r="Q66" s="509"/>
      <c r="R66" s="510"/>
      <c r="S66" s="479">
        <f>+'11'!U427</f>
        <v>11824.878189999999</v>
      </c>
      <c r="T66" s="479">
        <f>+'11'!V427</f>
        <v>9328.7900499999996</v>
      </c>
      <c r="U66" s="225">
        <f t="shared" si="0"/>
        <v>78.891214777071625</v>
      </c>
      <c r="V66" s="511"/>
      <c r="W66" s="511"/>
      <c r="X66" s="511"/>
      <c r="Y66" s="511"/>
      <c r="Z66" s="511"/>
      <c r="AA66" s="511"/>
      <c r="AB66" s="511"/>
      <c r="AC66" s="135"/>
    </row>
    <row r="67" spans="1:29" ht="53.25" customHeight="1" thickBot="1" x14ac:dyDescent="0.25">
      <c r="A67" s="123"/>
      <c r="B67" s="507" t="s">
        <v>17</v>
      </c>
      <c r="C67" s="507"/>
      <c r="D67" s="507"/>
      <c r="E67" s="507"/>
      <c r="F67" s="507"/>
      <c r="G67" s="507"/>
      <c r="H67" s="507"/>
      <c r="I67" s="507"/>
      <c r="J67" s="507"/>
      <c r="K67" s="507"/>
      <c r="L67" s="508"/>
      <c r="M67" s="211">
        <v>1</v>
      </c>
      <c r="N67" s="211">
        <v>4</v>
      </c>
      <c r="O67" s="477" t="s">
        <v>348</v>
      </c>
      <c r="P67" s="478" t="s">
        <v>18</v>
      </c>
      <c r="Q67" s="509"/>
      <c r="R67" s="510"/>
      <c r="S67" s="479">
        <f>+'11'!U428</f>
        <v>11824.878189999999</v>
      </c>
      <c r="T67" s="479">
        <f>+'11'!V428</f>
        <v>9328.7900499999996</v>
      </c>
      <c r="U67" s="225">
        <f t="shared" si="0"/>
        <v>78.891214777071625</v>
      </c>
      <c r="V67" s="511"/>
      <c r="W67" s="511"/>
      <c r="X67" s="511"/>
      <c r="Y67" s="511"/>
      <c r="Z67" s="511"/>
      <c r="AA67" s="511"/>
      <c r="AB67" s="511"/>
      <c r="AC67" s="135"/>
    </row>
    <row r="68" spans="1:29" ht="21.75" customHeight="1" thickBot="1" x14ac:dyDescent="0.25">
      <c r="A68" s="123"/>
      <c r="B68" s="507" t="s">
        <v>38</v>
      </c>
      <c r="C68" s="507"/>
      <c r="D68" s="507"/>
      <c r="E68" s="507"/>
      <c r="F68" s="507"/>
      <c r="G68" s="507"/>
      <c r="H68" s="507"/>
      <c r="I68" s="507"/>
      <c r="J68" s="507"/>
      <c r="K68" s="507"/>
      <c r="L68" s="508"/>
      <c r="M68" s="211">
        <v>1</v>
      </c>
      <c r="N68" s="211">
        <v>4</v>
      </c>
      <c r="O68" s="477" t="s">
        <v>348</v>
      </c>
      <c r="P68" s="478" t="s">
        <v>39</v>
      </c>
      <c r="Q68" s="509"/>
      <c r="R68" s="510"/>
      <c r="S68" s="479">
        <f>+'11'!U429</f>
        <v>11824.878189999999</v>
      </c>
      <c r="T68" s="479">
        <f>+'11'!V429</f>
        <v>9328.7900499999996</v>
      </c>
      <c r="U68" s="225">
        <f t="shared" si="0"/>
        <v>78.891214777071625</v>
      </c>
      <c r="V68" s="511"/>
      <c r="W68" s="511"/>
      <c r="X68" s="511"/>
      <c r="Y68" s="511"/>
      <c r="Z68" s="511"/>
      <c r="AA68" s="511"/>
      <c r="AB68" s="511"/>
      <c r="AC68" s="135"/>
    </row>
    <row r="69" spans="1:29" ht="21.75" customHeight="1" thickBot="1" x14ac:dyDescent="0.25">
      <c r="A69" s="123"/>
      <c r="B69" s="507" t="s">
        <v>326</v>
      </c>
      <c r="C69" s="507"/>
      <c r="D69" s="507"/>
      <c r="E69" s="507"/>
      <c r="F69" s="507"/>
      <c r="G69" s="507"/>
      <c r="H69" s="507"/>
      <c r="I69" s="507"/>
      <c r="J69" s="507"/>
      <c r="K69" s="507"/>
      <c r="L69" s="508"/>
      <c r="M69" s="211">
        <v>1</v>
      </c>
      <c r="N69" s="211">
        <v>4</v>
      </c>
      <c r="O69" s="477" t="s">
        <v>348</v>
      </c>
      <c r="P69" s="478" t="s">
        <v>40</v>
      </c>
      <c r="Q69" s="509"/>
      <c r="R69" s="510"/>
      <c r="S69" s="479">
        <f>+'11'!U430</f>
        <v>9082.0877</v>
      </c>
      <c r="T69" s="479">
        <f>+'11'!V430</f>
        <v>7181.1880899999996</v>
      </c>
      <c r="U69" s="225">
        <f t="shared" si="0"/>
        <v>79.069794602401828</v>
      </c>
      <c r="V69" s="511"/>
      <c r="W69" s="511"/>
      <c r="X69" s="511"/>
      <c r="Y69" s="511"/>
      <c r="Z69" s="511"/>
      <c r="AA69" s="511"/>
      <c r="AB69" s="511"/>
      <c r="AC69" s="135"/>
    </row>
    <row r="70" spans="1:29" ht="32.25" customHeight="1" thickBot="1" x14ac:dyDescent="0.25">
      <c r="A70" s="123"/>
      <c r="B70" s="507" t="s">
        <v>327</v>
      </c>
      <c r="C70" s="507"/>
      <c r="D70" s="507"/>
      <c r="E70" s="507"/>
      <c r="F70" s="507"/>
      <c r="G70" s="507"/>
      <c r="H70" s="507"/>
      <c r="I70" s="507"/>
      <c r="J70" s="507"/>
      <c r="K70" s="507"/>
      <c r="L70" s="508"/>
      <c r="M70" s="211">
        <v>1</v>
      </c>
      <c r="N70" s="211">
        <v>4</v>
      </c>
      <c r="O70" s="477" t="s">
        <v>348</v>
      </c>
      <c r="P70" s="478" t="s">
        <v>42</v>
      </c>
      <c r="Q70" s="509"/>
      <c r="R70" s="510"/>
      <c r="S70" s="479">
        <f>+'11'!U431</f>
        <v>2742.7904899999999</v>
      </c>
      <c r="T70" s="479">
        <f>+'11'!V431</f>
        <v>2147.60196</v>
      </c>
      <c r="U70" s="225">
        <f t="shared" si="0"/>
        <v>78.299890853128929</v>
      </c>
      <c r="V70" s="511"/>
      <c r="W70" s="511"/>
      <c r="X70" s="511"/>
      <c r="Y70" s="511"/>
      <c r="Z70" s="511"/>
      <c r="AA70" s="511"/>
      <c r="AB70" s="511"/>
      <c r="AC70" s="135"/>
    </row>
    <row r="71" spans="1:29" ht="32.25" customHeight="1" thickBot="1" x14ac:dyDescent="0.25">
      <c r="A71" s="123"/>
      <c r="B71" s="507" t="s">
        <v>349</v>
      </c>
      <c r="C71" s="507"/>
      <c r="D71" s="507"/>
      <c r="E71" s="507"/>
      <c r="F71" s="507"/>
      <c r="G71" s="507"/>
      <c r="H71" s="507"/>
      <c r="I71" s="507"/>
      <c r="J71" s="507"/>
      <c r="K71" s="507"/>
      <c r="L71" s="508"/>
      <c r="M71" s="211">
        <v>1</v>
      </c>
      <c r="N71" s="211">
        <v>4</v>
      </c>
      <c r="O71" s="477" t="s">
        <v>350</v>
      </c>
      <c r="P71" s="478">
        <v>0</v>
      </c>
      <c r="Q71" s="509"/>
      <c r="R71" s="510"/>
      <c r="S71" s="479">
        <f>+'11'!U432</f>
        <v>5415.5759600000001</v>
      </c>
      <c r="T71" s="479">
        <f>+'11'!V432</f>
        <v>3374.4218100000003</v>
      </c>
      <c r="U71" s="225">
        <f t="shared" si="0"/>
        <v>62.309564761418287</v>
      </c>
      <c r="V71" s="511"/>
      <c r="W71" s="511"/>
      <c r="X71" s="511"/>
      <c r="Y71" s="511"/>
      <c r="Z71" s="511"/>
      <c r="AA71" s="511"/>
      <c r="AB71" s="511"/>
      <c r="AC71" s="135"/>
    </row>
    <row r="72" spans="1:29" ht="21.75" customHeight="1" thickBot="1" x14ac:dyDescent="0.25">
      <c r="A72" s="123"/>
      <c r="B72" s="507" t="s">
        <v>338</v>
      </c>
      <c r="C72" s="507"/>
      <c r="D72" s="507"/>
      <c r="E72" s="507"/>
      <c r="F72" s="507"/>
      <c r="G72" s="507"/>
      <c r="H72" s="507"/>
      <c r="I72" s="507"/>
      <c r="J72" s="507"/>
      <c r="K72" s="507"/>
      <c r="L72" s="508"/>
      <c r="M72" s="211">
        <v>1</v>
      </c>
      <c r="N72" s="211">
        <v>4</v>
      </c>
      <c r="O72" s="477" t="s">
        <v>350</v>
      </c>
      <c r="P72" s="478" t="s">
        <v>25</v>
      </c>
      <c r="Q72" s="509"/>
      <c r="R72" s="510"/>
      <c r="S72" s="479">
        <f>+'11'!U433</f>
        <v>4978.5759600000001</v>
      </c>
      <c r="T72" s="479">
        <f>+'11'!V433</f>
        <v>2993.5617300000004</v>
      </c>
      <c r="U72" s="225">
        <f t="shared" si="0"/>
        <v>60.128875285855841</v>
      </c>
      <c r="V72" s="511"/>
      <c r="W72" s="511"/>
      <c r="X72" s="511"/>
      <c r="Y72" s="511"/>
      <c r="Z72" s="511"/>
      <c r="AA72" s="511"/>
      <c r="AB72" s="511"/>
      <c r="AC72" s="135"/>
    </row>
    <row r="73" spans="1:29" ht="21.75" customHeight="1" thickBot="1" x14ac:dyDescent="0.25">
      <c r="A73" s="123"/>
      <c r="B73" s="507" t="s">
        <v>339</v>
      </c>
      <c r="C73" s="507"/>
      <c r="D73" s="507"/>
      <c r="E73" s="507"/>
      <c r="F73" s="507"/>
      <c r="G73" s="507"/>
      <c r="H73" s="507"/>
      <c r="I73" s="507"/>
      <c r="J73" s="507"/>
      <c r="K73" s="507"/>
      <c r="L73" s="508"/>
      <c r="M73" s="211">
        <v>1</v>
      </c>
      <c r="N73" s="211">
        <v>4</v>
      </c>
      <c r="O73" s="477" t="s">
        <v>350</v>
      </c>
      <c r="P73" s="478" t="s">
        <v>27</v>
      </c>
      <c r="Q73" s="509"/>
      <c r="R73" s="510"/>
      <c r="S73" s="479">
        <f>+'11'!U434</f>
        <v>4978.5759600000001</v>
      </c>
      <c r="T73" s="479">
        <f>+'11'!V434</f>
        <v>2993.5617300000004</v>
      </c>
      <c r="U73" s="225">
        <f t="shared" si="0"/>
        <v>60.128875285855841</v>
      </c>
      <c r="V73" s="511"/>
      <c r="W73" s="511"/>
      <c r="X73" s="511"/>
      <c r="Y73" s="511"/>
      <c r="Z73" s="511"/>
      <c r="AA73" s="511"/>
      <c r="AB73" s="511"/>
      <c r="AC73" s="135"/>
    </row>
    <row r="74" spans="1:29" ht="21.75" customHeight="1" thickBot="1" x14ac:dyDescent="0.25">
      <c r="A74" s="123"/>
      <c r="B74" s="507" t="s">
        <v>340</v>
      </c>
      <c r="C74" s="507"/>
      <c r="D74" s="507"/>
      <c r="E74" s="507"/>
      <c r="F74" s="507"/>
      <c r="G74" s="507"/>
      <c r="H74" s="507"/>
      <c r="I74" s="507"/>
      <c r="J74" s="507"/>
      <c r="K74" s="507"/>
      <c r="L74" s="508"/>
      <c r="M74" s="211">
        <v>1</v>
      </c>
      <c r="N74" s="211">
        <v>4</v>
      </c>
      <c r="O74" s="477" t="s">
        <v>350</v>
      </c>
      <c r="P74" s="478" t="s">
        <v>28</v>
      </c>
      <c r="Q74" s="509"/>
      <c r="R74" s="510"/>
      <c r="S74" s="479">
        <f>+'11'!U435</f>
        <v>802.88</v>
      </c>
      <c r="T74" s="479">
        <f>+'11'!V435</f>
        <v>663.32920000000001</v>
      </c>
      <c r="U74" s="225">
        <f t="shared" si="0"/>
        <v>82.618722598644879</v>
      </c>
      <c r="V74" s="511"/>
      <c r="W74" s="511"/>
      <c r="X74" s="511"/>
      <c r="Y74" s="511"/>
      <c r="Z74" s="511"/>
      <c r="AA74" s="511"/>
      <c r="AB74" s="511"/>
      <c r="AC74" s="135"/>
    </row>
    <row r="75" spans="1:29" ht="12.75" customHeight="1" thickBot="1" x14ac:dyDescent="0.25">
      <c r="A75" s="123"/>
      <c r="B75" s="507" t="s">
        <v>341</v>
      </c>
      <c r="C75" s="507"/>
      <c r="D75" s="507"/>
      <c r="E75" s="507"/>
      <c r="F75" s="507"/>
      <c r="G75" s="507"/>
      <c r="H75" s="507"/>
      <c r="I75" s="507"/>
      <c r="J75" s="507"/>
      <c r="K75" s="507"/>
      <c r="L75" s="508"/>
      <c r="M75" s="211">
        <v>1</v>
      </c>
      <c r="N75" s="211">
        <v>4</v>
      </c>
      <c r="O75" s="477" t="s">
        <v>350</v>
      </c>
      <c r="P75" s="478" t="s">
        <v>29</v>
      </c>
      <c r="Q75" s="509"/>
      <c r="R75" s="510"/>
      <c r="S75" s="479">
        <f>+'11'!U436</f>
        <v>4175.69596</v>
      </c>
      <c r="T75" s="479">
        <f>+'11'!V436</f>
        <v>2330.2325300000002</v>
      </c>
      <c r="U75" s="225">
        <f t="shared" si="0"/>
        <v>55.80465034623834</v>
      </c>
      <c r="V75" s="511"/>
      <c r="W75" s="511"/>
      <c r="X75" s="511"/>
      <c r="Y75" s="511"/>
      <c r="Z75" s="511"/>
      <c r="AA75" s="511"/>
      <c r="AB75" s="511"/>
      <c r="AC75" s="135"/>
    </row>
    <row r="76" spans="1:29" ht="12.75" customHeight="1" thickBot="1" x14ac:dyDescent="0.25">
      <c r="A76" s="123"/>
      <c r="B76" s="507" t="s">
        <v>30</v>
      </c>
      <c r="C76" s="507"/>
      <c r="D76" s="507"/>
      <c r="E76" s="507"/>
      <c r="F76" s="507"/>
      <c r="G76" s="507"/>
      <c r="H76" s="507"/>
      <c r="I76" s="507"/>
      <c r="J76" s="507"/>
      <c r="K76" s="507"/>
      <c r="L76" s="508"/>
      <c r="M76" s="211">
        <v>1</v>
      </c>
      <c r="N76" s="211">
        <v>4</v>
      </c>
      <c r="O76" s="477" t="s">
        <v>350</v>
      </c>
      <c r="P76" s="478" t="s">
        <v>31</v>
      </c>
      <c r="Q76" s="509"/>
      <c r="R76" s="510"/>
      <c r="S76" s="479">
        <f>+'11'!U437</f>
        <v>437</v>
      </c>
      <c r="T76" s="479">
        <f>+'11'!V437</f>
        <v>380.86007999999998</v>
      </c>
      <c r="U76" s="225">
        <f t="shared" si="0"/>
        <v>87.153336384439356</v>
      </c>
      <c r="V76" s="511"/>
      <c r="W76" s="511"/>
      <c r="X76" s="511"/>
      <c r="Y76" s="511"/>
      <c r="Z76" s="511"/>
      <c r="AA76" s="511"/>
      <c r="AB76" s="511"/>
      <c r="AC76" s="135"/>
    </row>
    <row r="77" spans="1:29" ht="12.75" customHeight="1" thickBot="1" x14ac:dyDescent="0.25">
      <c r="A77" s="123"/>
      <c r="B77" s="507" t="s">
        <v>342</v>
      </c>
      <c r="C77" s="507"/>
      <c r="D77" s="507"/>
      <c r="E77" s="507"/>
      <c r="F77" s="507"/>
      <c r="G77" s="507"/>
      <c r="H77" s="507"/>
      <c r="I77" s="507"/>
      <c r="J77" s="507"/>
      <c r="K77" s="507"/>
      <c r="L77" s="508"/>
      <c r="M77" s="211">
        <v>1</v>
      </c>
      <c r="N77" s="211">
        <v>4</v>
      </c>
      <c r="O77" s="477" t="s">
        <v>350</v>
      </c>
      <c r="P77" s="478" t="s">
        <v>32</v>
      </c>
      <c r="Q77" s="509"/>
      <c r="R77" s="510"/>
      <c r="S77" s="479">
        <f>+'11'!U438</f>
        <v>437</v>
      </c>
      <c r="T77" s="479">
        <f>+'11'!V438</f>
        <v>380.86007999999998</v>
      </c>
      <c r="U77" s="225">
        <f t="shared" si="0"/>
        <v>87.153336384439356</v>
      </c>
      <c r="V77" s="511"/>
      <c r="W77" s="511"/>
      <c r="X77" s="511"/>
      <c r="Y77" s="511"/>
      <c r="Z77" s="511"/>
      <c r="AA77" s="511"/>
      <c r="AB77" s="511"/>
      <c r="AC77" s="135"/>
    </row>
    <row r="78" spans="1:29" ht="21.75" customHeight="1" thickBot="1" x14ac:dyDescent="0.25">
      <c r="A78" s="123"/>
      <c r="B78" s="507" t="s">
        <v>33</v>
      </c>
      <c r="C78" s="507"/>
      <c r="D78" s="507"/>
      <c r="E78" s="507"/>
      <c r="F78" s="507"/>
      <c r="G78" s="507"/>
      <c r="H78" s="507"/>
      <c r="I78" s="507"/>
      <c r="J78" s="507"/>
      <c r="K78" s="507"/>
      <c r="L78" s="508"/>
      <c r="M78" s="211">
        <v>1</v>
      </c>
      <c r="N78" s="211">
        <v>4</v>
      </c>
      <c r="O78" s="477" t="s">
        <v>350</v>
      </c>
      <c r="P78" s="478" t="s">
        <v>34</v>
      </c>
      <c r="Q78" s="509"/>
      <c r="R78" s="510"/>
      <c r="S78" s="479">
        <f>+'11'!U439</f>
        <v>177</v>
      </c>
      <c r="T78" s="479">
        <f>+'11'!V439</f>
        <v>153.26499999999999</v>
      </c>
      <c r="U78" s="225">
        <f t="shared" si="0"/>
        <v>86.590395480225979</v>
      </c>
      <c r="V78" s="511"/>
      <c r="W78" s="511"/>
      <c r="X78" s="511"/>
      <c r="Y78" s="511"/>
      <c r="Z78" s="511"/>
      <c r="AA78" s="511"/>
      <c r="AB78" s="511"/>
      <c r="AC78" s="135"/>
    </row>
    <row r="79" spans="1:29" ht="12.75" customHeight="1" thickBot="1" x14ac:dyDescent="0.25">
      <c r="A79" s="123"/>
      <c r="B79" s="507" t="s">
        <v>343</v>
      </c>
      <c r="C79" s="507"/>
      <c r="D79" s="507"/>
      <c r="E79" s="507"/>
      <c r="F79" s="507"/>
      <c r="G79" s="507"/>
      <c r="H79" s="507"/>
      <c r="I79" s="507"/>
      <c r="J79" s="507"/>
      <c r="K79" s="507"/>
      <c r="L79" s="508"/>
      <c r="M79" s="211">
        <v>1</v>
      </c>
      <c r="N79" s="211">
        <v>4</v>
      </c>
      <c r="O79" s="477" t="s">
        <v>350</v>
      </c>
      <c r="P79" s="478" t="s">
        <v>35</v>
      </c>
      <c r="Q79" s="509"/>
      <c r="R79" s="510"/>
      <c r="S79" s="479">
        <f>+'11'!U440</f>
        <v>60</v>
      </c>
      <c r="T79" s="479">
        <f>+'11'!V440</f>
        <v>29.152000000000001</v>
      </c>
      <c r="U79" s="225">
        <f t="shared" si="0"/>
        <v>48.586666666666666</v>
      </c>
      <c r="V79" s="511"/>
      <c r="W79" s="511"/>
      <c r="X79" s="511"/>
      <c r="Y79" s="511"/>
      <c r="Z79" s="511"/>
      <c r="AA79" s="511"/>
      <c r="AB79" s="511"/>
      <c r="AC79" s="135"/>
    </row>
    <row r="80" spans="1:29" ht="12.75" customHeight="1" thickBot="1" x14ac:dyDescent="0.25">
      <c r="A80" s="123"/>
      <c r="B80" s="507" t="s">
        <v>82</v>
      </c>
      <c r="C80" s="507"/>
      <c r="D80" s="507"/>
      <c r="E80" s="507"/>
      <c r="F80" s="507"/>
      <c r="G80" s="507"/>
      <c r="H80" s="507"/>
      <c r="I80" s="507"/>
      <c r="J80" s="507"/>
      <c r="K80" s="507"/>
      <c r="L80" s="508"/>
      <c r="M80" s="211">
        <v>1</v>
      </c>
      <c r="N80" s="211">
        <v>4</v>
      </c>
      <c r="O80" s="477" t="s">
        <v>350</v>
      </c>
      <c r="P80" s="478" t="s">
        <v>83</v>
      </c>
      <c r="Q80" s="509"/>
      <c r="R80" s="510"/>
      <c r="S80" s="479">
        <f>+'11'!U441</f>
        <v>200</v>
      </c>
      <c r="T80" s="479">
        <f>+'11'!V441</f>
        <v>198.44308000000001</v>
      </c>
      <c r="U80" s="225">
        <f t="shared" si="0"/>
        <v>99.221540000000005</v>
      </c>
      <c r="V80" s="511"/>
      <c r="W80" s="511"/>
      <c r="X80" s="511"/>
      <c r="Y80" s="511"/>
      <c r="Z80" s="511"/>
      <c r="AA80" s="511"/>
      <c r="AB80" s="511"/>
      <c r="AC80" s="135"/>
    </row>
    <row r="81" spans="1:29" ht="32.25" customHeight="1" thickBot="1" x14ac:dyDescent="0.25">
      <c r="A81" s="123"/>
      <c r="B81" s="507" t="s">
        <v>544</v>
      </c>
      <c r="C81" s="507"/>
      <c r="D81" s="507"/>
      <c r="E81" s="507"/>
      <c r="F81" s="507"/>
      <c r="G81" s="507"/>
      <c r="H81" s="507"/>
      <c r="I81" s="507"/>
      <c r="J81" s="507"/>
      <c r="K81" s="507"/>
      <c r="L81" s="508"/>
      <c r="M81" s="211">
        <v>1</v>
      </c>
      <c r="N81" s="211">
        <v>4</v>
      </c>
      <c r="O81" s="477" t="s">
        <v>545</v>
      </c>
      <c r="P81" s="478">
        <v>0</v>
      </c>
      <c r="Q81" s="509"/>
      <c r="R81" s="510"/>
      <c r="S81" s="479">
        <f>+'11'!U442</f>
        <v>24.8</v>
      </c>
      <c r="T81" s="479">
        <f>+'11'!V442</f>
        <v>0</v>
      </c>
      <c r="U81" s="225">
        <f t="shared" si="0"/>
        <v>0</v>
      </c>
      <c r="V81" s="511"/>
      <c r="W81" s="511"/>
      <c r="X81" s="511"/>
      <c r="Y81" s="511"/>
      <c r="Z81" s="511"/>
      <c r="AA81" s="511"/>
      <c r="AB81" s="511"/>
      <c r="AC81" s="135"/>
    </row>
    <row r="82" spans="1:29" ht="53.25" customHeight="1" thickBot="1" x14ac:dyDescent="0.25">
      <c r="A82" s="123"/>
      <c r="B82" s="507" t="s">
        <v>17</v>
      </c>
      <c r="C82" s="507"/>
      <c r="D82" s="507"/>
      <c r="E82" s="507"/>
      <c r="F82" s="507"/>
      <c r="G82" s="507"/>
      <c r="H82" s="507"/>
      <c r="I82" s="507"/>
      <c r="J82" s="507"/>
      <c r="K82" s="507"/>
      <c r="L82" s="508"/>
      <c r="M82" s="211">
        <v>1</v>
      </c>
      <c r="N82" s="211">
        <v>4</v>
      </c>
      <c r="O82" s="477" t="s">
        <v>545</v>
      </c>
      <c r="P82" s="478" t="s">
        <v>18</v>
      </c>
      <c r="Q82" s="509"/>
      <c r="R82" s="510"/>
      <c r="S82" s="479">
        <f>+'11'!U443</f>
        <v>24.8</v>
      </c>
      <c r="T82" s="479">
        <f>+'11'!V443</f>
        <v>0</v>
      </c>
      <c r="U82" s="225">
        <f t="shared" si="0"/>
        <v>0</v>
      </c>
      <c r="V82" s="511"/>
      <c r="W82" s="511"/>
      <c r="X82" s="511"/>
      <c r="Y82" s="511"/>
      <c r="Z82" s="511"/>
      <c r="AA82" s="511"/>
      <c r="AB82" s="511"/>
      <c r="AC82" s="135"/>
    </row>
    <row r="83" spans="1:29" ht="21.75" customHeight="1" thickBot="1" x14ac:dyDescent="0.25">
      <c r="A83" s="123"/>
      <c r="B83" s="507" t="s">
        <v>38</v>
      </c>
      <c r="C83" s="507"/>
      <c r="D83" s="507"/>
      <c r="E83" s="507"/>
      <c r="F83" s="507"/>
      <c r="G83" s="507"/>
      <c r="H83" s="507"/>
      <c r="I83" s="507"/>
      <c r="J83" s="507"/>
      <c r="K83" s="507"/>
      <c r="L83" s="508"/>
      <c r="M83" s="211">
        <v>1</v>
      </c>
      <c r="N83" s="211">
        <v>4</v>
      </c>
      <c r="O83" s="477" t="s">
        <v>545</v>
      </c>
      <c r="P83" s="478" t="s">
        <v>39</v>
      </c>
      <c r="Q83" s="509"/>
      <c r="R83" s="510"/>
      <c r="S83" s="479">
        <f>+'11'!U444</f>
        <v>24.8</v>
      </c>
      <c r="T83" s="479">
        <f>+'11'!V444</f>
        <v>0</v>
      </c>
      <c r="U83" s="225">
        <f t="shared" si="0"/>
        <v>0</v>
      </c>
      <c r="V83" s="511"/>
      <c r="W83" s="511"/>
      <c r="X83" s="511"/>
      <c r="Y83" s="511"/>
      <c r="Z83" s="511"/>
      <c r="AA83" s="511"/>
      <c r="AB83" s="511"/>
      <c r="AC83" s="135"/>
    </row>
    <row r="84" spans="1:29" ht="32.25" customHeight="1" thickBot="1" x14ac:dyDescent="0.25">
      <c r="A84" s="123"/>
      <c r="B84" s="507" t="s">
        <v>346</v>
      </c>
      <c r="C84" s="507"/>
      <c r="D84" s="507"/>
      <c r="E84" s="507"/>
      <c r="F84" s="507"/>
      <c r="G84" s="507"/>
      <c r="H84" s="507"/>
      <c r="I84" s="507"/>
      <c r="J84" s="507"/>
      <c r="K84" s="507"/>
      <c r="L84" s="508"/>
      <c r="M84" s="211">
        <v>1</v>
      </c>
      <c r="N84" s="211">
        <v>4</v>
      </c>
      <c r="O84" s="477" t="s">
        <v>545</v>
      </c>
      <c r="P84" s="478" t="s">
        <v>41</v>
      </c>
      <c r="Q84" s="509"/>
      <c r="R84" s="510"/>
      <c r="S84" s="479">
        <f>+'11'!U445</f>
        <v>24.8</v>
      </c>
      <c r="T84" s="479">
        <f>+'11'!V445</f>
        <v>0</v>
      </c>
      <c r="U84" s="225">
        <f t="shared" si="0"/>
        <v>0</v>
      </c>
      <c r="V84" s="511"/>
      <c r="W84" s="511"/>
      <c r="X84" s="511"/>
      <c r="Y84" s="511"/>
      <c r="Z84" s="511"/>
      <c r="AA84" s="511"/>
      <c r="AB84" s="511"/>
      <c r="AC84" s="135"/>
    </row>
    <row r="85" spans="1:29" ht="12.75" customHeight="1" thickBot="1" x14ac:dyDescent="0.25">
      <c r="A85" s="123"/>
      <c r="B85" s="502" t="s">
        <v>351</v>
      </c>
      <c r="C85" s="502"/>
      <c r="D85" s="502"/>
      <c r="E85" s="502"/>
      <c r="F85" s="502"/>
      <c r="G85" s="502"/>
      <c r="H85" s="502"/>
      <c r="I85" s="502"/>
      <c r="J85" s="502"/>
      <c r="K85" s="502"/>
      <c r="L85" s="503"/>
      <c r="M85" s="473">
        <v>1</v>
      </c>
      <c r="N85" s="473">
        <v>5</v>
      </c>
      <c r="O85" s="474">
        <v>0</v>
      </c>
      <c r="P85" s="475">
        <v>0</v>
      </c>
      <c r="Q85" s="504"/>
      <c r="R85" s="505"/>
      <c r="S85" s="479">
        <f>+'11'!U446</f>
        <v>15.9</v>
      </c>
      <c r="T85" s="479">
        <f>+'11'!V446</f>
        <v>0</v>
      </c>
      <c r="U85" s="225">
        <f t="shared" si="0"/>
        <v>0</v>
      </c>
      <c r="V85" s="506"/>
      <c r="W85" s="506"/>
      <c r="X85" s="506"/>
      <c r="Y85" s="506"/>
      <c r="Z85" s="506"/>
      <c r="AA85" s="506"/>
      <c r="AB85" s="506"/>
      <c r="AC85" s="135"/>
    </row>
    <row r="86" spans="1:29" ht="32.25" customHeight="1" thickBot="1" x14ac:dyDescent="0.25">
      <c r="A86" s="123"/>
      <c r="B86" s="507" t="s">
        <v>352</v>
      </c>
      <c r="C86" s="507"/>
      <c r="D86" s="507"/>
      <c r="E86" s="507"/>
      <c r="F86" s="507"/>
      <c r="G86" s="507"/>
      <c r="H86" s="507"/>
      <c r="I86" s="507"/>
      <c r="J86" s="507"/>
      <c r="K86" s="507"/>
      <c r="L86" s="508"/>
      <c r="M86" s="211">
        <v>1</v>
      </c>
      <c r="N86" s="211">
        <v>5</v>
      </c>
      <c r="O86" s="477" t="s">
        <v>353</v>
      </c>
      <c r="P86" s="478">
        <v>0</v>
      </c>
      <c r="Q86" s="509"/>
      <c r="R86" s="510"/>
      <c r="S86" s="479">
        <f>+'11'!U447</f>
        <v>15.9</v>
      </c>
      <c r="T86" s="479">
        <f>+'11'!V447</f>
        <v>0</v>
      </c>
      <c r="U86" s="225">
        <f t="shared" si="0"/>
        <v>0</v>
      </c>
      <c r="V86" s="511"/>
      <c r="W86" s="511"/>
      <c r="X86" s="511"/>
      <c r="Y86" s="511"/>
      <c r="Z86" s="511"/>
      <c r="AA86" s="511"/>
      <c r="AB86" s="511"/>
      <c r="AC86" s="135"/>
    </row>
    <row r="87" spans="1:29" ht="42.75" customHeight="1" thickBot="1" x14ac:dyDescent="0.25">
      <c r="A87" s="123"/>
      <c r="B87" s="507" t="s">
        <v>354</v>
      </c>
      <c r="C87" s="507"/>
      <c r="D87" s="507"/>
      <c r="E87" s="507"/>
      <c r="F87" s="507"/>
      <c r="G87" s="507"/>
      <c r="H87" s="507"/>
      <c r="I87" s="507"/>
      <c r="J87" s="507"/>
      <c r="K87" s="507"/>
      <c r="L87" s="508"/>
      <c r="M87" s="211">
        <v>1</v>
      </c>
      <c r="N87" s="211">
        <v>5</v>
      </c>
      <c r="O87" s="477" t="s">
        <v>355</v>
      </c>
      <c r="P87" s="478">
        <v>0</v>
      </c>
      <c r="Q87" s="509"/>
      <c r="R87" s="510"/>
      <c r="S87" s="479">
        <f>+'11'!U448</f>
        <v>15.9</v>
      </c>
      <c r="T87" s="479">
        <f>+'11'!V448</f>
        <v>0</v>
      </c>
      <c r="U87" s="225">
        <f t="shared" si="0"/>
        <v>0</v>
      </c>
      <c r="V87" s="511"/>
      <c r="W87" s="511"/>
      <c r="X87" s="511"/>
      <c r="Y87" s="511"/>
      <c r="Z87" s="511"/>
      <c r="AA87" s="511"/>
      <c r="AB87" s="511"/>
      <c r="AC87" s="135"/>
    </row>
    <row r="88" spans="1:29" ht="21.75" customHeight="1" thickBot="1" x14ac:dyDescent="0.25">
      <c r="A88" s="123"/>
      <c r="B88" s="507" t="s">
        <v>338</v>
      </c>
      <c r="C88" s="507"/>
      <c r="D88" s="507"/>
      <c r="E88" s="507"/>
      <c r="F88" s="507"/>
      <c r="G88" s="507"/>
      <c r="H88" s="507"/>
      <c r="I88" s="507"/>
      <c r="J88" s="507"/>
      <c r="K88" s="507"/>
      <c r="L88" s="508"/>
      <c r="M88" s="211">
        <v>1</v>
      </c>
      <c r="N88" s="211">
        <v>5</v>
      </c>
      <c r="O88" s="477" t="s">
        <v>355</v>
      </c>
      <c r="P88" s="478" t="s">
        <v>25</v>
      </c>
      <c r="Q88" s="509"/>
      <c r="R88" s="510"/>
      <c r="S88" s="479">
        <f>+'11'!U449</f>
        <v>15.9</v>
      </c>
      <c r="T88" s="479">
        <f>+'11'!V449</f>
        <v>0</v>
      </c>
      <c r="U88" s="225">
        <f t="shared" si="0"/>
        <v>0</v>
      </c>
      <c r="V88" s="511"/>
      <c r="W88" s="511"/>
      <c r="X88" s="511"/>
      <c r="Y88" s="511"/>
      <c r="Z88" s="511"/>
      <c r="AA88" s="511"/>
      <c r="AB88" s="511"/>
      <c r="AC88" s="135"/>
    </row>
    <row r="89" spans="1:29" ht="21.75" customHeight="1" thickBot="1" x14ac:dyDescent="0.25">
      <c r="A89" s="123"/>
      <c r="B89" s="507" t="s">
        <v>339</v>
      </c>
      <c r="C89" s="507"/>
      <c r="D89" s="507"/>
      <c r="E89" s="507"/>
      <c r="F89" s="507"/>
      <c r="G89" s="507"/>
      <c r="H89" s="507"/>
      <c r="I89" s="507"/>
      <c r="J89" s="507"/>
      <c r="K89" s="507"/>
      <c r="L89" s="508"/>
      <c r="M89" s="211">
        <v>1</v>
      </c>
      <c r="N89" s="211">
        <v>5</v>
      </c>
      <c r="O89" s="477" t="s">
        <v>355</v>
      </c>
      <c r="P89" s="478" t="s">
        <v>27</v>
      </c>
      <c r="Q89" s="509"/>
      <c r="R89" s="510"/>
      <c r="S89" s="479">
        <f>+'11'!U450</f>
        <v>15.9</v>
      </c>
      <c r="T89" s="479">
        <f>+'11'!V450</f>
        <v>0</v>
      </c>
      <c r="U89" s="225">
        <f t="shared" ref="U89:U158" si="2">T89/S89*100</f>
        <v>0</v>
      </c>
      <c r="V89" s="511"/>
      <c r="W89" s="511"/>
      <c r="X89" s="511"/>
      <c r="Y89" s="511"/>
      <c r="Z89" s="511"/>
      <c r="AA89" s="511"/>
      <c r="AB89" s="511"/>
      <c r="AC89" s="135"/>
    </row>
    <row r="90" spans="1:29" ht="12.75" customHeight="1" thickBot="1" x14ac:dyDescent="0.25">
      <c r="A90" s="123"/>
      <c r="B90" s="507" t="s">
        <v>341</v>
      </c>
      <c r="C90" s="507"/>
      <c r="D90" s="507"/>
      <c r="E90" s="507"/>
      <c r="F90" s="507"/>
      <c r="G90" s="507"/>
      <c r="H90" s="507"/>
      <c r="I90" s="507"/>
      <c r="J90" s="507"/>
      <c r="K90" s="507"/>
      <c r="L90" s="508"/>
      <c r="M90" s="211">
        <v>1</v>
      </c>
      <c r="N90" s="211">
        <v>5</v>
      </c>
      <c r="O90" s="477" t="s">
        <v>355</v>
      </c>
      <c r="P90" s="478" t="s">
        <v>29</v>
      </c>
      <c r="Q90" s="509"/>
      <c r="R90" s="510"/>
      <c r="S90" s="479">
        <f>+'11'!U451</f>
        <v>15.9</v>
      </c>
      <c r="T90" s="479">
        <f>+'11'!V451</f>
        <v>0</v>
      </c>
      <c r="U90" s="225">
        <f t="shared" si="2"/>
        <v>0</v>
      </c>
      <c r="V90" s="511"/>
      <c r="W90" s="511"/>
      <c r="X90" s="511"/>
      <c r="Y90" s="511"/>
      <c r="Z90" s="511"/>
      <c r="AA90" s="511"/>
      <c r="AB90" s="511"/>
      <c r="AC90" s="135"/>
    </row>
    <row r="91" spans="1:29" ht="30" customHeight="1" thickBot="1" x14ac:dyDescent="0.25">
      <c r="A91" s="123"/>
      <c r="B91" s="502" t="s">
        <v>79</v>
      </c>
      <c r="C91" s="502"/>
      <c r="D91" s="502"/>
      <c r="E91" s="502"/>
      <c r="F91" s="502"/>
      <c r="G91" s="502"/>
      <c r="H91" s="502"/>
      <c r="I91" s="502"/>
      <c r="J91" s="502"/>
      <c r="K91" s="502"/>
      <c r="L91" s="503"/>
      <c r="M91" s="473">
        <v>1</v>
      </c>
      <c r="N91" s="473">
        <v>6</v>
      </c>
      <c r="O91" s="474">
        <v>0</v>
      </c>
      <c r="P91" s="475">
        <v>0</v>
      </c>
      <c r="Q91" s="504"/>
      <c r="R91" s="505"/>
      <c r="S91" s="476">
        <f>+S92+S112</f>
        <v>5831.93253</v>
      </c>
      <c r="T91" s="476">
        <f>+T92+T112</f>
        <v>4634.0708600000007</v>
      </c>
      <c r="U91" s="225">
        <f t="shared" si="2"/>
        <v>79.460296156752705</v>
      </c>
      <c r="V91" s="506"/>
      <c r="W91" s="506"/>
      <c r="X91" s="506"/>
      <c r="Y91" s="506"/>
      <c r="Z91" s="506"/>
      <c r="AA91" s="506"/>
      <c r="AB91" s="506"/>
      <c r="AC91" s="135"/>
    </row>
    <row r="92" spans="1:29" ht="21.75" customHeight="1" thickBot="1" x14ac:dyDescent="0.25">
      <c r="A92" s="123"/>
      <c r="B92" s="507" t="s">
        <v>60</v>
      </c>
      <c r="C92" s="507"/>
      <c r="D92" s="507"/>
      <c r="E92" s="507"/>
      <c r="F92" s="507"/>
      <c r="G92" s="507"/>
      <c r="H92" s="507"/>
      <c r="I92" s="507"/>
      <c r="J92" s="507"/>
      <c r="K92" s="507"/>
      <c r="L92" s="508"/>
      <c r="M92" s="211">
        <v>1</v>
      </c>
      <c r="N92" s="211">
        <v>6</v>
      </c>
      <c r="O92" s="477" t="s">
        <v>356</v>
      </c>
      <c r="P92" s="478">
        <v>0</v>
      </c>
      <c r="Q92" s="509"/>
      <c r="R92" s="510"/>
      <c r="S92" s="479">
        <f>+'11'!U656</f>
        <v>4438.6786400000001</v>
      </c>
      <c r="T92" s="479">
        <f>+'11'!V656</f>
        <v>3510.4161800000006</v>
      </c>
      <c r="U92" s="225">
        <f t="shared" si="2"/>
        <v>79.086964042974756</v>
      </c>
      <c r="V92" s="511"/>
      <c r="W92" s="511"/>
      <c r="X92" s="511"/>
      <c r="Y92" s="511"/>
      <c r="Z92" s="511"/>
      <c r="AA92" s="511"/>
      <c r="AB92" s="511"/>
      <c r="AC92" s="135"/>
    </row>
    <row r="93" spans="1:29" ht="42.75" customHeight="1" thickBot="1" x14ac:dyDescent="0.25">
      <c r="A93" s="123"/>
      <c r="B93" s="507" t="s">
        <v>357</v>
      </c>
      <c r="C93" s="507"/>
      <c r="D93" s="507"/>
      <c r="E93" s="507"/>
      <c r="F93" s="507"/>
      <c r="G93" s="507"/>
      <c r="H93" s="507"/>
      <c r="I93" s="507"/>
      <c r="J93" s="507"/>
      <c r="K93" s="507"/>
      <c r="L93" s="508"/>
      <c r="M93" s="211">
        <v>1</v>
      </c>
      <c r="N93" s="211">
        <v>6</v>
      </c>
      <c r="O93" s="477" t="s">
        <v>358</v>
      </c>
      <c r="P93" s="478">
        <v>0</v>
      </c>
      <c r="Q93" s="509"/>
      <c r="R93" s="510"/>
      <c r="S93" s="479">
        <f>+'11'!U657</f>
        <v>3445.1786400000001</v>
      </c>
      <c r="T93" s="479">
        <f>+'11'!V657</f>
        <v>3026.9292100000002</v>
      </c>
      <c r="U93" s="225">
        <f t="shared" si="2"/>
        <v>87.859862326326279</v>
      </c>
      <c r="V93" s="511"/>
      <c r="W93" s="511"/>
      <c r="X93" s="511"/>
      <c r="Y93" s="511"/>
      <c r="Z93" s="511"/>
      <c r="AA93" s="511"/>
      <c r="AB93" s="511"/>
      <c r="AC93" s="135"/>
    </row>
    <row r="94" spans="1:29" ht="53.25" customHeight="1" thickBot="1" x14ac:dyDescent="0.25">
      <c r="A94" s="123"/>
      <c r="B94" s="507" t="s">
        <v>17</v>
      </c>
      <c r="C94" s="507"/>
      <c r="D94" s="507"/>
      <c r="E94" s="507"/>
      <c r="F94" s="507"/>
      <c r="G94" s="507"/>
      <c r="H94" s="507"/>
      <c r="I94" s="507"/>
      <c r="J94" s="507"/>
      <c r="K94" s="507"/>
      <c r="L94" s="508"/>
      <c r="M94" s="211">
        <v>1</v>
      </c>
      <c r="N94" s="211">
        <v>6</v>
      </c>
      <c r="O94" s="477" t="s">
        <v>358</v>
      </c>
      <c r="P94" s="478" t="s">
        <v>18</v>
      </c>
      <c r="Q94" s="509"/>
      <c r="R94" s="510"/>
      <c r="S94" s="479">
        <f>+'11'!U658</f>
        <v>3445.1786400000001</v>
      </c>
      <c r="T94" s="479">
        <f>+'11'!V658</f>
        <v>3026.9292100000002</v>
      </c>
      <c r="U94" s="225">
        <f t="shared" si="2"/>
        <v>87.859862326326279</v>
      </c>
      <c r="V94" s="511"/>
      <c r="W94" s="511"/>
      <c r="X94" s="511"/>
      <c r="Y94" s="511"/>
      <c r="Z94" s="511"/>
      <c r="AA94" s="511"/>
      <c r="AB94" s="511"/>
      <c r="AC94" s="135"/>
    </row>
    <row r="95" spans="1:29" ht="21.75" customHeight="1" thickBot="1" x14ac:dyDescent="0.25">
      <c r="A95" s="123"/>
      <c r="B95" s="507" t="s">
        <v>38</v>
      </c>
      <c r="C95" s="507"/>
      <c r="D95" s="507"/>
      <c r="E95" s="507"/>
      <c r="F95" s="507"/>
      <c r="G95" s="507"/>
      <c r="H95" s="507"/>
      <c r="I95" s="507"/>
      <c r="J95" s="507"/>
      <c r="K95" s="507"/>
      <c r="L95" s="508"/>
      <c r="M95" s="211">
        <v>1</v>
      </c>
      <c r="N95" s="211">
        <v>6</v>
      </c>
      <c r="O95" s="477" t="s">
        <v>358</v>
      </c>
      <c r="P95" s="478" t="s">
        <v>39</v>
      </c>
      <c r="Q95" s="509"/>
      <c r="R95" s="510"/>
      <c r="S95" s="479">
        <f>+'11'!U659</f>
        <v>3445.1786400000001</v>
      </c>
      <c r="T95" s="479">
        <f>+'11'!V659</f>
        <v>3026.9292100000002</v>
      </c>
      <c r="U95" s="225">
        <f t="shared" si="2"/>
        <v>87.859862326326279</v>
      </c>
      <c r="V95" s="511"/>
      <c r="W95" s="511"/>
      <c r="X95" s="511"/>
      <c r="Y95" s="511"/>
      <c r="Z95" s="511"/>
      <c r="AA95" s="511"/>
      <c r="AB95" s="511"/>
      <c r="AC95" s="135"/>
    </row>
    <row r="96" spans="1:29" ht="21.75" customHeight="1" thickBot="1" x14ac:dyDescent="0.25">
      <c r="A96" s="123"/>
      <c r="B96" s="507" t="s">
        <v>326</v>
      </c>
      <c r="C96" s="507"/>
      <c r="D96" s="507"/>
      <c r="E96" s="507"/>
      <c r="F96" s="507"/>
      <c r="G96" s="507"/>
      <c r="H96" s="507"/>
      <c r="I96" s="507"/>
      <c r="J96" s="507"/>
      <c r="K96" s="507"/>
      <c r="L96" s="508"/>
      <c r="M96" s="211">
        <v>1</v>
      </c>
      <c r="N96" s="211">
        <v>6</v>
      </c>
      <c r="O96" s="477" t="s">
        <v>358</v>
      </c>
      <c r="P96" s="478" t="s">
        <v>40</v>
      </c>
      <c r="Q96" s="509"/>
      <c r="R96" s="510"/>
      <c r="S96" s="479">
        <f>+'11'!U660</f>
        <v>2646.0665399999998</v>
      </c>
      <c r="T96" s="479">
        <f>+'11'!V660</f>
        <v>2334.96533</v>
      </c>
      <c r="U96" s="225">
        <f t="shared" si="2"/>
        <v>88.242880316985534</v>
      </c>
      <c r="V96" s="511"/>
      <c r="W96" s="511"/>
      <c r="X96" s="511"/>
      <c r="Y96" s="511"/>
      <c r="Z96" s="511"/>
      <c r="AA96" s="511"/>
      <c r="AB96" s="511"/>
      <c r="AC96" s="135"/>
    </row>
    <row r="97" spans="1:29" ht="32.25" customHeight="1" thickBot="1" x14ac:dyDescent="0.25">
      <c r="A97" s="123"/>
      <c r="B97" s="507" t="s">
        <v>327</v>
      </c>
      <c r="C97" s="507"/>
      <c r="D97" s="507"/>
      <c r="E97" s="507"/>
      <c r="F97" s="507"/>
      <c r="G97" s="507"/>
      <c r="H97" s="507"/>
      <c r="I97" s="507"/>
      <c r="J97" s="507"/>
      <c r="K97" s="507"/>
      <c r="L97" s="508"/>
      <c r="M97" s="211">
        <v>1</v>
      </c>
      <c r="N97" s="211">
        <v>6</v>
      </c>
      <c r="O97" s="477" t="s">
        <v>358</v>
      </c>
      <c r="P97" s="478" t="s">
        <v>42</v>
      </c>
      <c r="Q97" s="509"/>
      <c r="R97" s="510"/>
      <c r="S97" s="479">
        <f>+'11'!U661</f>
        <v>799.11210000000005</v>
      </c>
      <c r="T97" s="479">
        <f>+'11'!V661</f>
        <v>691.96388000000002</v>
      </c>
      <c r="U97" s="225">
        <f t="shared" si="2"/>
        <v>86.591590841885633</v>
      </c>
      <c r="V97" s="511"/>
      <c r="W97" s="511"/>
      <c r="X97" s="511"/>
      <c r="Y97" s="511"/>
      <c r="Z97" s="511"/>
      <c r="AA97" s="511"/>
      <c r="AB97" s="511"/>
      <c r="AC97" s="135"/>
    </row>
    <row r="98" spans="1:29" ht="21.75" customHeight="1" thickBot="1" x14ac:dyDescent="0.25">
      <c r="A98" s="123"/>
      <c r="B98" s="507" t="s">
        <v>60</v>
      </c>
      <c r="C98" s="507"/>
      <c r="D98" s="507"/>
      <c r="E98" s="507"/>
      <c r="F98" s="507"/>
      <c r="G98" s="507"/>
      <c r="H98" s="507"/>
      <c r="I98" s="507"/>
      <c r="J98" s="507"/>
      <c r="K98" s="507"/>
      <c r="L98" s="508"/>
      <c r="M98" s="211">
        <v>1</v>
      </c>
      <c r="N98" s="211">
        <v>6</v>
      </c>
      <c r="O98" s="477" t="s">
        <v>359</v>
      </c>
      <c r="P98" s="478">
        <v>0</v>
      </c>
      <c r="Q98" s="509"/>
      <c r="R98" s="510"/>
      <c r="S98" s="479">
        <f>+'11'!U662</f>
        <v>894.6</v>
      </c>
      <c r="T98" s="479">
        <f>+'11'!V662</f>
        <v>473.13096999999999</v>
      </c>
      <c r="U98" s="225">
        <f t="shared" si="2"/>
        <v>52.887432372009833</v>
      </c>
      <c r="V98" s="511"/>
      <c r="W98" s="511"/>
      <c r="X98" s="511"/>
      <c r="Y98" s="511"/>
      <c r="Z98" s="511"/>
      <c r="AA98" s="511"/>
      <c r="AB98" s="511"/>
      <c r="AC98" s="135"/>
    </row>
    <row r="99" spans="1:29" ht="21.75" customHeight="1" thickBot="1" x14ac:dyDescent="0.25">
      <c r="A99" s="123"/>
      <c r="B99" s="507" t="s">
        <v>338</v>
      </c>
      <c r="C99" s="507"/>
      <c r="D99" s="507"/>
      <c r="E99" s="507"/>
      <c r="F99" s="507"/>
      <c r="G99" s="507"/>
      <c r="H99" s="507"/>
      <c r="I99" s="507"/>
      <c r="J99" s="507"/>
      <c r="K99" s="507"/>
      <c r="L99" s="508"/>
      <c r="M99" s="211">
        <v>1</v>
      </c>
      <c r="N99" s="211">
        <v>6</v>
      </c>
      <c r="O99" s="477" t="s">
        <v>359</v>
      </c>
      <c r="P99" s="478" t="s">
        <v>25</v>
      </c>
      <c r="Q99" s="509"/>
      <c r="R99" s="510"/>
      <c r="S99" s="479">
        <f>+'11'!U663</f>
        <v>885.6</v>
      </c>
      <c r="T99" s="479">
        <f>+'11'!V663</f>
        <v>470.80297000000002</v>
      </c>
      <c r="U99" s="225">
        <f t="shared" si="2"/>
        <v>53.162033649503158</v>
      </c>
      <c r="V99" s="511"/>
      <c r="W99" s="511"/>
      <c r="X99" s="511"/>
      <c r="Y99" s="511"/>
      <c r="Z99" s="511"/>
      <c r="AA99" s="511"/>
      <c r="AB99" s="511"/>
      <c r="AC99" s="135"/>
    </row>
    <row r="100" spans="1:29" ht="21.75" customHeight="1" thickBot="1" x14ac:dyDescent="0.25">
      <c r="A100" s="123"/>
      <c r="B100" s="507" t="s">
        <v>339</v>
      </c>
      <c r="C100" s="507"/>
      <c r="D100" s="507"/>
      <c r="E100" s="507"/>
      <c r="F100" s="507"/>
      <c r="G100" s="507"/>
      <c r="H100" s="507"/>
      <c r="I100" s="507"/>
      <c r="J100" s="507"/>
      <c r="K100" s="507"/>
      <c r="L100" s="508"/>
      <c r="M100" s="211">
        <v>1</v>
      </c>
      <c r="N100" s="211">
        <v>6</v>
      </c>
      <c r="O100" s="477" t="s">
        <v>359</v>
      </c>
      <c r="P100" s="478" t="s">
        <v>27</v>
      </c>
      <c r="Q100" s="509"/>
      <c r="R100" s="510"/>
      <c r="S100" s="479">
        <f>+'11'!U664</f>
        <v>885.6</v>
      </c>
      <c r="T100" s="479">
        <f>+'11'!V664</f>
        <v>470.80297000000002</v>
      </c>
      <c r="U100" s="225">
        <f t="shared" si="2"/>
        <v>53.162033649503158</v>
      </c>
      <c r="V100" s="511"/>
      <c r="W100" s="511"/>
      <c r="X100" s="511"/>
      <c r="Y100" s="511"/>
      <c r="Z100" s="511"/>
      <c r="AA100" s="511"/>
      <c r="AB100" s="511"/>
      <c r="AC100" s="135"/>
    </row>
    <row r="101" spans="1:29" ht="21.75" customHeight="1" thickBot="1" x14ac:dyDescent="0.25">
      <c r="A101" s="123"/>
      <c r="B101" s="507" t="s">
        <v>340</v>
      </c>
      <c r="C101" s="507"/>
      <c r="D101" s="507"/>
      <c r="E101" s="507"/>
      <c r="F101" s="507"/>
      <c r="G101" s="507"/>
      <c r="H101" s="507"/>
      <c r="I101" s="507"/>
      <c r="J101" s="507"/>
      <c r="K101" s="507"/>
      <c r="L101" s="508"/>
      <c r="M101" s="211">
        <v>1</v>
      </c>
      <c r="N101" s="211">
        <v>6</v>
      </c>
      <c r="O101" s="477" t="s">
        <v>359</v>
      </c>
      <c r="P101" s="478" t="s">
        <v>28</v>
      </c>
      <c r="Q101" s="509"/>
      <c r="R101" s="510"/>
      <c r="S101" s="479">
        <f>+'11'!U665</f>
        <v>510.5</v>
      </c>
      <c r="T101" s="479">
        <f>+'11'!V665</f>
        <v>321.64355</v>
      </c>
      <c r="U101" s="225">
        <f t="shared" si="2"/>
        <v>63.005592556317339</v>
      </c>
      <c r="V101" s="511"/>
      <c r="W101" s="511"/>
      <c r="X101" s="511"/>
      <c r="Y101" s="511"/>
      <c r="Z101" s="511"/>
      <c r="AA101" s="511"/>
      <c r="AB101" s="511"/>
      <c r="AC101" s="135"/>
    </row>
    <row r="102" spans="1:29" ht="12.75" customHeight="1" thickBot="1" x14ac:dyDescent="0.25">
      <c r="A102" s="123"/>
      <c r="B102" s="507" t="s">
        <v>341</v>
      </c>
      <c r="C102" s="507"/>
      <c r="D102" s="507"/>
      <c r="E102" s="507"/>
      <c r="F102" s="507"/>
      <c r="G102" s="507"/>
      <c r="H102" s="507"/>
      <c r="I102" s="507"/>
      <c r="J102" s="507"/>
      <c r="K102" s="507"/>
      <c r="L102" s="508"/>
      <c r="M102" s="211">
        <v>1</v>
      </c>
      <c r="N102" s="211">
        <v>6</v>
      </c>
      <c r="O102" s="477" t="s">
        <v>359</v>
      </c>
      <c r="P102" s="478" t="s">
        <v>29</v>
      </c>
      <c r="Q102" s="509"/>
      <c r="R102" s="510"/>
      <c r="S102" s="479">
        <f>+'11'!U666</f>
        <v>375.1</v>
      </c>
      <c r="T102" s="479">
        <f>+'11'!V666</f>
        <v>149.15942000000001</v>
      </c>
      <c r="U102" s="225">
        <f t="shared" si="2"/>
        <v>39.765241268994934</v>
      </c>
      <c r="V102" s="511"/>
      <c r="W102" s="511"/>
      <c r="X102" s="511"/>
      <c r="Y102" s="511"/>
      <c r="Z102" s="511"/>
      <c r="AA102" s="511"/>
      <c r="AB102" s="511"/>
      <c r="AC102" s="135"/>
    </row>
    <row r="103" spans="1:29" ht="12.75" customHeight="1" thickBot="1" x14ac:dyDescent="0.25">
      <c r="A103" s="123"/>
      <c r="B103" s="507" t="s">
        <v>30</v>
      </c>
      <c r="C103" s="507"/>
      <c r="D103" s="507"/>
      <c r="E103" s="507"/>
      <c r="F103" s="507"/>
      <c r="G103" s="507"/>
      <c r="H103" s="507"/>
      <c r="I103" s="507"/>
      <c r="J103" s="507"/>
      <c r="K103" s="507"/>
      <c r="L103" s="508"/>
      <c r="M103" s="211">
        <v>1</v>
      </c>
      <c r="N103" s="211">
        <v>6</v>
      </c>
      <c r="O103" s="477" t="s">
        <v>359</v>
      </c>
      <c r="P103" s="478" t="s">
        <v>31</v>
      </c>
      <c r="Q103" s="509"/>
      <c r="R103" s="510"/>
      <c r="S103" s="479">
        <f>+'11'!U667</f>
        <v>9</v>
      </c>
      <c r="T103" s="479">
        <f>+'11'!V667</f>
        <v>2.3279999999999998</v>
      </c>
      <c r="U103" s="225">
        <f t="shared" si="2"/>
        <v>25.866666666666667</v>
      </c>
      <c r="V103" s="511"/>
      <c r="W103" s="511"/>
      <c r="X103" s="511"/>
      <c r="Y103" s="511"/>
      <c r="Z103" s="511"/>
      <c r="AA103" s="511"/>
      <c r="AB103" s="511"/>
      <c r="AC103" s="135"/>
    </row>
    <row r="104" spans="1:29" ht="12.75" customHeight="1" thickBot="1" x14ac:dyDescent="0.25">
      <c r="A104" s="123"/>
      <c r="B104" s="507" t="s">
        <v>342</v>
      </c>
      <c r="C104" s="507"/>
      <c r="D104" s="507"/>
      <c r="E104" s="507"/>
      <c r="F104" s="507"/>
      <c r="G104" s="507"/>
      <c r="H104" s="507"/>
      <c r="I104" s="507"/>
      <c r="J104" s="507"/>
      <c r="K104" s="507"/>
      <c r="L104" s="508"/>
      <c r="M104" s="211">
        <v>1</v>
      </c>
      <c r="N104" s="211">
        <v>6</v>
      </c>
      <c r="O104" s="477" t="s">
        <v>359</v>
      </c>
      <c r="P104" s="478" t="s">
        <v>32</v>
      </c>
      <c r="Q104" s="509"/>
      <c r="R104" s="510"/>
      <c r="S104" s="479">
        <f>+'11'!U668</f>
        <v>9</v>
      </c>
      <c r="T104" s="479">
        <f>+'11'!V668</f>
        <v>2.3279999999999998</v>
      </c>
      <c r="U104" s="225">
        <f t="shared" si="2"/>
        <v>25.866666666666667</v>
      </c>
      <c r="V104" s="511"/>
      <c r="W104" s="511"/>
      <c r="X104" s="511"/>
      <c r="Y104" s="511"/>
      <c r="Z104" s="511"/>
      <c r="AA104" s="511"/>
      <c r="AB104" s="511"/>
      <c r="AC104" s="135"/>
    </row>
    <row r="105" spans="1:29" ht="21.75" customHeight="1" thickBot="1" x14ac:dyDescent="0.25">
      <c r="A105" s="123"/>
      <c r="B105" s="507" t="s">
        <v>33</v>
      </c>
      <c r="C105" s="507"/>
      <c r="D105" s="507"/>
      <c r="E105" s="507"/>
      <c r="F105" s="507"/>
      <c r="G105" s="507"/>
      <c r="H105" s="507"/>
      <c r="I105" s="507"/>
      <c r="J105" s="507"/>
      <c r="K105" s="507"/>
      <c r="L105" s="508"/>
      <c r="M105" s="211">
        <v>1</v>
      </c>
      <c r="N105" s="211">
        <v>6</v>
      </c>
      <c r="O105" s="477" t="s">
        <v>359</v>
      </c>
      <c r="P105" s="478" t="s">
        <v>34</v>
      </c>
      <c r="Q105" s="509"/>
      <c r="R105" s="510"/>
      <c r="S105" s="479">
        <f>+'11'!U669</f>
        <v>5</v>
      </c>
      <c r="T105" s="479">
        <f>+'11'!V669</f>
        <v>0.26200000000000001</v>
      </c>
      <c r="U105" s="225">
        <f t="shared" si="2"/>
        <v>5.24</v>
      </c>
      <c r="V105" s="511"/>
      <c r="W105" s="511"/>
      <c r="X105" s="511"/>
      <c r="Y105" s="511"/>
      <c r="Z105" s="511"/>
      <c r="AA105" s="511"/>
      <c r="AB105" s="511"/>
      <c r="AC105" s="135"/>
    </row>
    <row r="106" spans="1:29" ht="12.75" customHeight="1" thickBot="1" x14ac:dyDescent="0.25">
      <c r="A106" s="123"/>
      <c r="B106" s="507" t="s">
        <v>343</v>
      </c>
      <c r="C106" s="507"/>
      <c r="D106" s="507"/>
      <c r="E106" s="507"/>
      <c r="F106" s="507"/>
      <c r="G106" s="507"/>
      <c r="H106" s="507"/>
      <c r="I106" s="507"/>
      <c r="J106" s="507"/>
      <c r="K106" s="507"/>
      <c r="L106" s="508"/>
      <c r="M106" s="211">
        <v>1</v>
      </c>
      <c r="N106" s="211">
        <v>6</v>
      </c>
      <c r="O106" s="477" t="s">
        <v>359</v>
      </c>
      <c r="P106" s="478" t="s">
        <v>35</v>
      </c>
      <c r="Q106" s="509"/>
      <c r="R106" s="510"/>
      <c r="S106" s="479">
        <f>+'11'!U670</f>
        <v>3</v>
      </c>
      <c r="T106" s="479">
        <f>+'11'!V670</f>
        <v>2.0659999999999998</v>
      </c>
      <c r="U106" s="225">
        <f t="shared" si="2"/>
        <v>68.86666666666666</v>
      </c>
      <c r="V106" s="511"/>
      <c r="W106" s="511"/>
      <c r="X106" s="511"/>
      <c r="Y106" s="511"/>
      <c r="Z106" s="511"/>
      <c r="AA106" s="511"/>
      <c r="AB106" s="511"/>
      <c r="AC106" s="135"/>
    </row>
    <row r="107" spans="1:29" ht="12.75" customHeight="1" thickBot="1" x14ac:dyDescent="0.25">
      <c r="A107" s="123"/>
      <c r="B107" s="507" t="s">
        <v>82</v>
      </c>
      <c r="C107" s="507"/>
      <c r="D107" s="507"/>
      <c r="E107" s="507"/>
      <c r="F107" s="507"/>
      <c r="G107" s="507"/>
      <c r="H107" s="507"/>
      <c r="I107" s="507"/>
      <c r="J107" s="507"/>
      <c r="K107" s="507"/>
      <c r="L107" s="508"/>
      <c r="M107" s="211">
        <v>1</v>
      </c>
      <c r="N107" s="211">
        <v>6</v>
      </c>
      <c r="O107" s="477" t="s">
        <v>359</v>
      </c>
      <c r="P107" s="478" t="s">
        <v>83</v>
      </c>
      <c r="Q107" s="509"/>
      <c r="R107" s="510"/>
      <c r="S107" s="479">
        <f>+'11'!U671</f>
        <v>1</v>
      </c>
      <c r="T107" s="479">
        <f>+'11'!V671</f>
        <v>0</v>
      </c>
      <c r="U107" s="225">
        <f t="shared" si="2"/>
        <v>0</v>
      </c>
      <c r="V107" s="511"/>
      <c r="W107" s="511"/>
      <c r="X107" s="511"/>
      <c r="Y107" s="511"/>
      <c r="Z107" s="511"/>
      <c r="AA107" s="511"/>
      <c r="AB107" s="511"/>
      <c r="AC107" s="135"/>
    </row>
    <row r="108" spans="1:29" ht="42.75" customHeight="1" thickBot="1" x14ac:dyDescent="0.25">
      <c r="A108" s="123"/>
      <c r="B108" s="507" t="s">
        <v>360</v>
      </c>
      <c r="C108" s="507"/>
      <c r="D108" s="507"/>
      <c r="E108" s="507"/>
      <c r="F108" s="507"/>
      <c r="G108" s="507"/>
      <c r="H108" s="507"/>
      <c r="I108" s="507"/>
      <c r="J108" s="507"/>
      <c r="K108" s="507"/>
      <c r="L108" s="508"/>
      <c r="M108" s="211">
        <v>1</v>
      </c>
      <c r="N108" s="211">
        <v>6</v>
      </c>
      <c r="O108" s="477" t="s">
        <v>361</v>
      </c>
      <c r="P108" s="478">
        <v>0</v>
      </c>
      <c r="Q108" s="509"/>
      <c r="R108" s="510"/>
      <c r="S108" s="479">
        <f>+'11'!U672</f>
        <v>98.9</v>
      </c>
      <c r="T108" s="479">
        <f>+'11'!V672</f>
        <v>10.356</v>
      </c>
      <c r="U108" s="225">
        <f t="shared" si="2"/>
        <v>10.471183013144589</v>
      </c>
      <c r="V108" s="511"/>
      <c r="W108" s="511"/>
      <c r="X108" s="511"/>
      <c r="Y108" s="511"/>
      <c r="Z108" s="511"/>
      <c r="AA108" s="511"/>
      <c r="AB108" s="511"/>
      <c r="AC108" s="135"/>
    </row>
    <row r="109" spans="1:29" ht="53.25" customHeight="1" thickBot="1" x14ac:dyDescent="0.25">
      <c r="A109" s="123"/>
      <c r="B109" s="507" t="s">
        <v>17</v>
      </c>
      <c r="C109" s="507"/>
      <c r="D109" s="507"/>
      <c r="E109" s="507"/>
      <c r="F109" s="507"/>
      <c r="G109" s="507"/>
      <c r="H109" s="507"/>
      <c r="I109" s="507"/>
      <c r="J109" s="507"/>
      <c r="K109" s="507"/>
      <c r="L109" s="508"/>
      <c r="M109" s="211">
        <v>1</v>
      </c>
      <c r="N109" s="211">
        <v>6</v>
      </c>
      <c r="O109" s="477" t="s">
        <v>361</v>
      </c>
      <c r="P109" s="478" t="s">
        <v>18</v>
      </c>
      <c r="Q109" s="509"/>
      <c r="R109" s="510"/>
      <c r="S109" s="479">
        <f>+'11'!U673</f>
        <v>98.9</v>
      </c>
      <c r="T109" s="479">
        <f>+'11'!V673</f>
        <v>10.356</v>
      </c>
      <c r="U109" s="225">
        <f t="shared" si="2"/>
        <v>10.471183013144589</v>
      </c>
      <c r="V109" s="511"/>
      <c r="W109" s="511"/>
      <c r="X109" s="511"/>
      <c r="Y109" s="511"/>
      <c r="Z109" s="511"/>
      <c r="AA109" s="511"/>
      <c r="AB109" s="511"/>
      <c r="AC109" s="135"/>
    </row>
    <row r="110" spans="1:29" ht="21.75" customHeight="1" thickBot="1" x14ac:dyDescent="0.25">
      <c r="A110" s="123"/>
      <c r="B110" s="507" t="s">
        <v>38</v>
      </c>
      <c r="C110" s="507"/>
      <c r="D110" s="507"/>
      <c r="E110" s="507"/>
      <c r="F110" s="507"/>
      <c r="G110" s="507"/>
      <c r="H110" s="507"/>
      <c r="I110" s="507"/>
      <c r="J110" s="507"/>
      <c r="K110" s="507"/>
      <c r="L110" s="508"/>
      <c r="M110" s="211">
        <v>1</v>
      </c>
      <c r="N110" s="211">
        <v>6</v>
      </c>
      <c r="O110" s="477" t="s">
        <v>361</v>
      </c>
      <c r="P110" s="478" t="s">
        <v>39</v>
      </c>
      <c r="Q110" s="509"/>
      <c r="R110" s="510"/>
      <c r="S110" s="479">
        <f>+'11'!U674</f>
        <v>98.9</v>
      </c>
      <c r="T110" s="479">
        <f>+'11'!V674</f>
        <v>10.356</v>
      </c>
      <c r="U110" s="225">
        <f t="shared" si="2"/>
        <v>10.471183013144589</v>
      </c>
      <c r="V110" s="511"/>
      <c r="W110" s="511"/>
      <c r="X110" s="511"/>
      <c r="Y110" s="511"/>
      <c r="Z110" s="511"/>
      <c r="AA110" s="511"/>
      <c r="AB110" s="511"/>
      <c r="AC110" s="135"/>
    </row>
    <row r="111" spans="1:29" ht="32.25" customHeight="1" thickBot="1" x14ac:dyDescent="0.25">
      <c r="A111" s="123"/>
      <c r="B111" s="507" t="s">
        <v>346</v>
      </c>
      <c r="C111" s="507"/>
      <c r="D111" s="507"/>
      <c r="E111" s="507"/>
      <c r="F111" s="507"/>
      <c r="G111" s="507"/>
      <c r="H111" s="507"/>
      <c r="I111" s="507"/>
      <c r="J111" s="507"/>
      <c r="K111" s="507"/>
      <c r="L111" s="508"/>
      <c r="M111" s="211">
        <v>1</v>
      </c>
      <c r="N111" s="211">
        <v>6</v>
      </c>
      <c r="O111" s="477" t="s">
        <v>361</v>
      </c>
      <c r="P111" s="478" t="s">
        <v>41</v>
      </c>
      <c r="Q111" s="509"/>
      <c r="R111" s="510"/>
      <c r="S111" s="479">
        <f>+'11'!U675</f>
        <v>98.9</v>
      </c>
      <c r="T111" s="479">
        <f>+'11'!V675</f>
        <v>10.356</v>
      </c>
      <c r="U111" s="225">
        <f t="shared" si="2"/>
        <v>10.471183013144589</v>
      </c>
      <c r="V111" s="511"/>
      <c r="W111" s="511"/>
      <c r="X111" s="511"/>
      <c r="Y111" s="511"/>
      <c r="Z111" s="511"/>
      <c r="AA111" s="511"/>
      <c r="AB111" s="511"/>
      <c r="AC111" s="135"/>
    </row>
    <row r="112" spans="1:29" ht="32.25" customHeight="1" thickBot="1" x14ac:dyDescent="0.25">
      <c r="A112" s="123"/>
      <c r="B112" s="507" t="s">
        <v>362</v>
      </c>
      <c r="C112" s="507"/>
      <c r="D112" s="507"/>
      <c r="E112" s="507"/>
      <c r="F112" s="507"/>
      <c r="G112" s="507"/>
      <c r="H112" s="507"/>
      <c r="I112" s="507"/>
      <c r="J112" s="507"/>
      <c r="K112" s="507"/>
      <c r="L112" s="508"/>
      <c r="M112" s="211">
        <v>1</v>
      </c>
      <c r="N112" s="211">
        <v>6</v>
      </c>
      <c r="O112" s="477" t="s">
        <v>363</v>
      </c>
      <c r="P112" s="478">
        <v>0</v>
      </c>
      <c r="Q112" s="509"/>
      <c r="R112" s="510"/>
      <c r="S112" s="479">
        <f>+'11'!U386</f>
        <v>1393.2538900000002</v>
      </c>
      <c r="T112" s="479">
        <f>+'11'!V386</f>
        <v>1123.6546799999999</v>
      </c>
      <c r="U112" s="225">
        <f t="shared" si="2"/>
        <v>80.649671109118501</v>
      </c>
      <c r="V112" s="511"/>
      <c r="W112" s="511"/>
      <c r="X112" s="511"/>
      <c r="Y112" s="511"/>
      <c r="Z112" s="511"/>
      <c r="AA112" s="511"/>
      <c r="AB112" s="511"/>
      <c r="AC112" s="135"/>
    </row>
    <row r="113" spans="1:29" ht="32.25" customHeight="1" thickBot="1" x14ac:dyDescent="0.25">
      <c r="A113" s="123"/>
      <c r="B113" s="507" t="s">
        <v>364</v>
      </c>
      <c r="C113" s="507"/>
      <c r="D113" s="507"/>
      <c r="E113" s="507"/>
      <c r="F113" s="507"/>
      <c r="G113" s="507"/>
      <c r="H113" s="507"/>
      <c r="I113" s="507"/>
      <c r="J113" s="507"/>
      <c r="K113" s="507"/>
      <c r="L113" s="508"/>
      <c r="M113" s="211">
        <v>1</v>
      </c>
      <c r="N113" s="211">
        <v>6</v>
      </c>
      <c r="O113" s="477" t="s">
        <v>365</v>
      </c>
      <c r="P113" s="478">
        <v>0</v>
      </c>
      <c r="Q113" s="509"/>
      <c r="R113" s="510"/>
      <c r="S113" s="479">
        <f>+'11'!U387</f>
        <v>752.87909999999999</v>
      </c>
      <c r="T113" s="479">
        <f>+'11'!V387</f>
        <v>648.09476999999993</v>
      </c>
      <c r="U113" s="225">
        <f t="shared" si="2"/>
        <v>86.082183713161911</v>
      </c>
      <c r="V113" s="511"/>
      <c r="W113" s="511"/>
      <c r="X113" s="511"/>
      <c r="Y113" s="511"/>
      <c r="Z113" s="511"/>
      <c r="AA113" s="511"/>
      <c r="AB113" s="511"/>
      <c r="AC113" s="135"/>
    </row>
    <row r="114" spans="1:29" ht="53.25" customHeight="1" thickBot="1" x14ac:dyDescent="0.25">
      <c r="A114" s="123"/>
      <c r="B114" s="507" t="s">
        <v>17</v>
      </c>
      <c r="C114" s="507"/>
      <c r="D114" s="507"/>
      <c r="E114" s="507"/>
      <c r="F114" s="507"/>
      <c r="G114" s="507"/>
      <c r="H114" s="507"/>
      <c r="I114" s="507"/>
      <c r="J114" s="507"/>
      <c r="K114" s="507"/>
      <c r="L114" s="508"/>
      <c r="M114" s="211">
        <v>1</v>
      </c>
      <c r="N114" s="211">
        <v>6</v>
      </c>
      <c r="O114" s="477" t="s">
        <v>365</v>
      </c>
      <c r="P114" s="478" t="s">
        <v>18</v>
      </c>
      <c r="Q114" s="509"/>
      <c r="R114" s="510"/>
      <c r="S114" s="479">
        <f>+'11'!U388</f>
        <v>752.87909999999999</v>
      </c>
      <c r="T114" s="479">
        <f>+'11'!V388</f>
        <v>648.09476999999993</v>
      </c>
      <c r="U114" s="225">
        <f t="shared" si="2"/>
        <v>86.082183713161911</v>
      </c>
      <c r="V114" s="511"/>
      <c r="W114" s="511"/>
      <c r="X114" s="511"/>
      <c r="Y114" s="511"/>
      <c r="Z114" s="511"/>
      <c r="AA114" s="511"/>
      <c r="AB114" s="511"/>
      <c r="AC114" s="135"/>
    </row>
    <row r="115" spans="1:29" ht="21.75" customHeight="1" thickBot="1" x14ac:dyDescent="0.25">
      <c r="A115" s="123"/>
      <c r="B115" s="507" t="s">
        <v>38</v>
      </c>
      <c r="C115" s="507"/>
      <c r="D115" s="507"/>
      <c r="E115" s="507"/>
      <c r="F115" s="507"/>
      <c r="G115" s="507"/>
      <c r="H115" s="507"/>
      <c r="I115" s="507"/>
      <c r="J115" s="507"/>
      <c r="K115" s="507"/>
      <c r="L115" s="508"/>
      <c r="M115" s="211">
        <v>1</v>
      </c>
      <c r="N115" s="211">
        <v>6</v>
      </c>
      <c r="O115" s="477" t="s">
        <v>365</v>
      </c>
      <c r="P115" s="478" t="s">
        <v>39</v>
      </c>
      <c r="Q115" s="509"/>
      <c r="R115" s="510"/>
      <c r="S115" s="479">
        <f>+'11'!U389</f>
        <v>752.87909999999999</v>
      </c>
      <c r="T115" s="479">
        <f>+'11'!V389</f>
        <v>648.09476999999993</v>
      </c>
      <c r="U115" s="225">
        <f t="shared" si="2"/>
        <v>86.082183713161911</v>
      </c>
      <c r="V115" s="511"/>
      <c r="W115" s="511"/>
      <c r="X115" s="511"/>
      <c r="Y115" s="511"/>
      <c r="Z115" s="511"/>
      <c r="AA115" s="511"/>
      <c r="AB115" s="511"/>
      <c r="AC115" s="135"/>
    </row>
    <row r="116" spans="1:29" ht="21.75" customHeight="1" thickBot="1" x14ac:dyDescent="0.25">
      <c r="A116" s="123"/>
      <c r="B116" s="507" t="s">
        <v>326</v>
      </c>
      <c r="C116" s="507"/>
      <c r="D116" s="507"/>
      <c r="E116" s="507"/>
      <c r="F116" s="507"/>
      <c r="G116" s="507"/>
      <c r="H116" s="507"/>
      <c r="I116" s="507"/>
      <c r="J116" s="507"/>
      <c r="K116" s="507"/>
      <c r="L116" s="508"/>
      <c r="M116" s="211">
        <v>1</v>
      </c>
      <c r="N116" s="211">
        <v>6</v>
      </c>
      <c r="O116" s="477" t="s">
        <v>365</v>
      </c>
      <c r="P116" s="478" t="s">
        <v>40</v>
      </c>
      <c r="Q116" s="509"/>
      <c r="R116" s="510"/>
      <c r="S116" s="479">
        <f>+'11'!U390</f>
        <v>578.24815999999998</v>
      </c>
      <c r="T116" s="479">
        <f>+'11'!V390</f>
        <v>498.69029999999998</v>
      </c>
      <c r="U116" s="225">
        <f t="shared" si="2"/>
        <v>86.241571438809245</v>
      </c>
      <c r="V116" s="511"/>
      <c r="W116" s="511"/>
      <c r="X116" s="511"/>
      <c r="Y116" s="511"/>
      <c r="Z116" s="511"/>
      <c r="AA116" s="511"/>
      <c r="AB116" s="511"/>
      <c r="AC116" s="135"/>
    </row>
    <row r="117" spans="1:29" ht="32.25" customHeight="1" thickBot="1" x14ac:dyDescent="0.25">
      <c r="A117" s="123"/>
      <c r="B117" s="507" t="s">
        <v>327</v>
      </c>
      <c r="C117" s="507"/>
      <c r="D117" s="507"/>
      <c r="E117" s="507"/>
      <c r="F117" s="507"/>
      <c r="G117" s="507"/>
      <c r="H117" s="507"/>
      <c r="I117" s="507"/>
      <c r="J117" s="507"/>
      <c r="K117" s="507"/>
      <c r="L117" s="508"/>
      <c r="M117" s="211">
        <v>1</v>
      </c>
      <c r="N117" s="211">
        <v>6</v>
      </c>
      <c r="O117" s="477" t="s">
        <v>365</v>
      </c>
      <c r="P117" s="478" t="s">
        <v>42</v>
      </c>
      <c r="Q117" s="509"/>
      <c r="R117" s="510"/>
      <c r="S117" s="479">
        <f>+'11'!U391</f>
        <v>174.63094000000001</v>
      </c>
      <c r="T117" s="479">
        <f>+'11'!V391</f>
        <v>149.40447</v>
      </c>
      <c r="U117" s="225">
        <f t="shared" si="2"/>
        <v>85.554409774121353</v>
      </c>
      <c r="V117" s="511"/>
      <c r="W117" s="511"/>
      <c r="X117" s="511"/>
      <c r="Y117" s="511"/>
      <c r="Z117" s="511"/>
      <c r="AA117" s="511"/>
      <c r="AB117" s="511"/>
      <c r="AC117" s="135"/>
    </row>
    <row r="118" spans="1:29" ht="32.25" customHeight="1" thickBot="1" x14ac:dyDescent="0.25">
      <c r="A118" s="123"/>
      <c r="B118" s="507" t="s">
        <v>366</v>
      </c>
      <c r="C118" s="507"/>
      <c r="D118" s="507"/>
      <c r="E118" s="507"/>
      <c r="F118" s="507"/>
      <c r="G118" s="507"/>
      <c r="H118" s="507"/>
      <c r="I118" s="507"/>
      <c r="J118" s="507"/>
      <c r="K118" s="507"/>
      <c r="L118" s="508"/>
      <c r="M118" s="211">
        <v>1</v>
      </c>
      <c r="N118" s="211">
        <v>6</v>
      </c>
      <c r="O118" s="477" t="s">
        <v>367</v>
      </c>
      <c r="P118" s="478">
        <v>0</v>
      </c>
      <c r="Q118" s="509"/>
      <c r="R118" s="510"/>
      <c r="S118" s="479">
        <f>+'11'!U392</f>
        <v>580.24431000000004</v>
      </c>
      <c r="T118" s="479">
        <f>+'11'!V392</f>
        <v>436.40986999999996</v>
      </c>
      <c r="U118" s="225">
        <f t="shared" si="2"/>
        <v>75.211400177280481</v>
      </c>
      <c r="V118" s="511"/>
      <c r="W118" s="511"/>
      <c r="X118" s="511"/>
      <c r="Y118" s="511"/>
      <c r="Z118" s="511"/>
      <c r="AA118" s="511"/>
      <c r="AB118" s="511"/>
      <c r="AC118" s="135"/>
    </row>
    <row r="119" spans="1:29" ht="53.25" customHeight="1" thickBot="1" x14ac:dyDescent="0.25">
      <c r="A119" s="123"/>
      <c r="B119" s="507" t="s">
        <v>17</v>
      </c>
      <c r="C119" s="507"/>
      <c r="D119" s="507"/>
      <c r="E119" s="507"/>
      <c r="F119" s="507"/>
      <c r="G119" s="507"/>
      <c r="H119" s="507"/>
      <c r="I119" s="507"/>
      <c r="J119" s="507"/>
      <c r="K119" s="507"/>
      <c r="L119" s="508"/>
      <c r="M119" s="211">
        <v>1</v>
      </c>
      <c r="N119" s="211">
        <v>6</v>
      </c>
      <c r="O119" s="477" t="s">
        <v>367</v>
      </c>
      <c r="P119" s="478" t="s">
        <v>18</v>
      </c>
      <c r="Q119" s="509"/>
      <c r="R119" s="510"/>
      <c r="S119" s="479">
        <f>+'11'!U393</f>
        <v>580.24431000000004</v>
      </c>
      <c r="T119" s="479">
        <f>+'11'!V393</f>
        <v>436.40986999999996</v>
      </c>
      <c r="U119" s="225">
        <f t="shared" si="2"/>
        <v>75.211400177280481</v>
      </c>
      <c r="V119" s="511"/>
      <c r="W119" s="511"/>
      <c r="X119" s="511"/>
      <c r="Y119" s="511"/>
      <c r="Z119" s="511"/>
      <c r="AA119" s="511"/>
      <c r="AB119" s="511"/>
      <c r="AC119" s="135"/>
    </row>
    <row r="120" spans="1:29" ht="21.75" customHeight="1" thickBot="1" x14ac:dyDescent="0.25">
      <c r="A120" s="123"/>
      <c r="B120" s="507" t="s">
        <v>38</v>
      </c>
      <c r="C120" s="507"/>
      <c r="D120" s="507"/>
      <c r="E120" s="507"/>
      <c r="F120" s="507"/>
      <c r="G120" s="507"/>
      <c r="H120" s="507"/>
      <c r="I120" s="507"/>
      <c r="J120" s="507"/>
      <c r="K120" s="507"/>
      <c r="L120" s="508"/>
      <c r="M120" s="211">
        <v>1</v>
      </c>
      <c r="N120" s="211">
        <v>6</v>
      </c>
      <c r="O120" s="477" t="s">
        <v>367</v>
      </c>
      <c r="P120" s="478" t="s">
        <v>39</v>
      </c>
      <c r="Q120" s="509"/>
      <c r="R120" s="510"/>
      <c r="S120" s="479">
        <f>+'11'!U394</f>
        <v>580.24431000000004</v>
      </c>
      <c r="T120" s="479">
        <f>+'11'!V394</f>
        <v>436.40986999999996</v>
      </c>
      <c r="U120" s="225">
        <f t="shared" si="2"/>
        <v>75.211400177280481</v>
      </c>
      <c r="V120" s="511"/>
      <c r="W120" s="511"/>
      <c r="X120" s="511"/>
      <c r="Y120" s="511"/>
      <c r="Z120" s="511"/>
      <c r="AA120" s="511"/>
      <c r="AB120" s="511"/>
      <c r="AC120" s="135"/>
    </row>
    <row r="121" spans="1:29" ht="21.75" customHeight="1" thickBot="1" x14ac:dyDescent="0.25">
      <c r="A121" s="123"/>
      <c r="B121" s="507" t="s">
        <v>326</v>
      </c>
      <c r="C121" s="507"/>
      <c r="D121" s="507"/>
      <c r="E121" s="507"/>
      <c r="F121" s="507"/>
      <c r="G121" s="507"/>
      <c r="H121" s="507"/>
      <c r="I121" s="507"/>
      <c r="J121" s="507"/>
      <c r="K121" s="507"/>
      <c r="L121" s="508"/>
      <c r="M121" s="211">
        <v>1</v>
      </c>
      <c r="N121" s="211">
        <v>6</v>
      </c>
      <c r="O121" s="477" t="s">
        <v>367</v>
      </c>
      <c r="P121" s="478" t="s">
        <v>40</v>
      </c>
      <c r="Q121" s="509"/>
      <c r="R121" s="510"/>
      <c r="S121" s="479">
        <f>+'11'!U395</f>
        <v>445.65615000000003</v>
      </c>
      <c r="T121" s="479">
        <f>+'11'!V395</f>
        <v>336.10588999999999</v>
      </c>
      <c r="U121" s="225">
        <f t="shared" si="2"/>
        <v>75.418209756557815</v>
      </c>
      <c r="V121" s="511"/>
      <c r="W121" s="511"/>
      <c r="X121" s="511"/>
      <c r="Y121" s="511"/>
      <c r="Z121" s="511"/>
      <c r="AA121" s="511"/>
      <c r="AB121" s="511"/>
      <c r="AC121" s="135"/>
    </row>
    <row r="122" spans="1:29" ht="32.25" customHeight="1" thickBot="1" x14ac:dyDescent="0.25">
      <c r="A122" s="123"/>
      <c r="B122" s="507" t="s">
        <v>327</v>
      </c>
      <c r="C122" s="507"/>
      <c r="D122" s="507"/>
      <c r="E122" s="507"/>
      <c r="F122" s="507"/>
      <c r="G122" s="507"/>
      <c r="H122" s="507"/>
      <c r="I122" s="507"/>
      <c r="J122" s="507"/>
      <c r="K122" s="507"/>
      <c r="L122" s="508"/>
      <c r="M122" s="211">
        <v>1</v>
      </c>
      <c r="N122" s="211">
        <v>6</v>
      </c>
      <c r="O122" s="477" t="s">
        <v>367</v>
      </c>
      <c r="P122" s="478" t="s">
        <v>42</v>
      </c>
      <c r="Q122" s="509"/>
      <c r="R122" s="510"/>
      <c r="S122" s="479">
        <f>+'11'!U396</f>
        <v>134.58815999999999</v>
      </c>
      <c r="T122" s="479">
        <f>+'11'!V396</f>
        <v>100.30398</v>
      </c>
      <c r="U122" s="225">
        <f t="shared" si="2"/>
        <v>74.52660025963651</v>
      </c>
      <c r="V122" s="511"/>
      <c r="W122" s="511"/>
      <c r="X122" s="511"/>
      <c r="Y122" s="511"/>
      <c r="Z122" s="511"/>
      <c r="AA122" s="511"/>
      <c r="AB122" s="511"/>
      <c r="AC122" s="135"/>
    </row>
    <row r="123" spans="1:29" ht="32.25" customHeight="1" thickBot="1" x14ac:dyDescent="0.25">
      <c r="A123" s="123"/>
      <c r="B123" s="507" t="s">
        <v>368</v>
      </c>
      <c r="C123" s="507"/>
      <c r="D123" s="507"/>
      <c r="E123" s="507"/>
      <c r="F123" s="507"/>
      <c r="G123" s="507"/>
      <c r="H123" s="507"/>
      <c r="I123" s="507"/>
      <c r="J123" s="507"/>
      <c r="K123" s="507"/>
      <c r="L123" s="508"/>
      <c r="M123" s="211">
        <v>1</v>
      </c>
      <c r="N123" s="211">
        <v>6</v>
      </c>
      <c r="O123" s="477" t="s">
        <v>369</v>
      </c>
      <c r="P123" s="478">
        <v>0</v>
      </c>
      <c r="Q123" s="509"/>
      <c r="R123" s="510"/>
      <c r="S123" s="479">
        <f>+'11'!U397</f>
        <v>60.130480000000006</v>
      </c>
      <c r="T123" s="479">
        <f>+'11'!V397</f>
        <v>39.150039999999997</v>
      </c>
      <c r="U123" s="225">
        <f t="shared" si="2"/>
        <v>65.108477431079876</v>
      </c>
      <c r="V123" s="511"/>
      <c r="W123" s="511"/>
      <c r="X123" s="511"/>
      <c r="Y123" s="511"/>
      <c r="Z123" s="511"/>
      <c r="AA123" s="511"/>
      <c r="AB123" s="511"/>
      <c r="AC123" s="135"/>
    </row>
    <row r="124" spans="1:29" ht="21.75" customHeight="1" thickBot="1" x14ac:dyDescent="0.25">
      <c r="A124" s="123"/>
      <c r="B124" s="507" t="s">
        <v>338</v>
      </c>
      <c r="C124" s="507"/>
      <c r="D124" s="507"/>
      <c r="E124" s="507"/>
      <c r="F124" s="507"/>
      <c r="G124" s="507"/>
      <c r="H124" s="507"/>
      <c r="I124" s="507"/>
      <c r="J124" s="507"/>
      <c r="K124" s="507"/>
      <c r="L124" s="508"/>
      <c r="M124" s="211">
        <v>1</v>
      </c>
      <c r="N124" s="211">
        <v>6</v>
      </c>
      <c r="O124" s="477" t="s">
        <v>369</v>
      </c>
      <c r="P124" s="478" t="s">
        <v>25</v>
      </c>
      <c r="Q124" s="509"/>
      <c r="R124" s="510"/>
      <c r="S124" s="479">
        <f>+'11'!U398</f>
        <v>60.130480000000006</v>
      </c>
      <c r="T124" s="479">
        <f>+'11'!V398</f>
        <v>39.150039999999997</v>
      </c>
      <c r="U124" s="225">
        <f t="shared" si="2"/>
        <v>65.108477431079876</v>
      </c>
      <c r="V124" s="511"/>
      <c r="W124" s="511"/>
      <c r="X124" s="511"/>
      <c r="Y124" s="511"/>
      <c r="Z124" s="511"/>
      <c r="AA124" s="511"/>
      <c r="AB124" s="511"/>
      <c r="AC124" s="135"/>
    </row>
    <row r="125" spans="1:29" ht="21.75" customHeight="1" thickBot="1" x14ac:dyDescent="0.25">
      <c r="A125" s="123"/>
      <c r="B125" s="507" t="s">
        <v>339</v>
      </c>
      <c r="C125" s="507"/>
      <c r="D125" s="507"/>
      <c r="E125" s="507"/>
      <c r="F125" s="507"/>
      <c r="G125" s="507"/>
      <c r="H125" s="507"/>
      <c r="I125" s="507"/>
      <c r="J125" s="507"/>
      <c r="K125" s="507"/>
      <c r="L125" s="508"/>
      <c r="M125" s="211">
        <v>1</v>
      </c>
      <c r="N125" s="211">
        <v>6</v>
      </c>
      <c r="O125" s="477" t="s">
        <v>369</v>
      </c>
      <c r="P125" s="478" t="s">
        <v>27</v>
      </c>
      <c r="Q125" s="509"/>
      <c r="R125" s="510"/>
      <c r="S125" s="479">
        <f>+'11'!U399</f>
        <v>60.130480000000006</v>
      </c>
      <c r="T125" s="479">
        <f>+'11'!V399</f>
        <v>39.150039999999997</v>
      </c>
      <c r="U125" s="225">
        <f t="shared" si="2"/>
        <v>65.108477431079876</v>
      </c>
      <c r="V125" s="511"/>
      <c r="W125" s="511"/>
      <c r="X125" s="511"/>
      <c r="Y125" s="511"/>
      <c r="Z125" s="511"/>
      <c r="AA125" s="511"/>
      <c r="AB125" s="511"/>
      <c r="AC125" s="135"/>
    </row>
    <row r="126" spans="1:29" ht="21.75" customHeight="1" thickBot="1" x14ac:dyDescent="0.25">
      <c r="A126" s="123"/>
      <c r="B126" s="507" t="s">
        <v>340</v>
      </c>
      <c r="C126" s="507"/>
      <c r="D126" s="507"/>
      <c r="E126" s="507"/>
      <c r="F126" s="507"/>
      <c r="G126" s="507"/>
      <c r="H126" s="507"/>
      <c r="I126" s="507"/>
      <c r="J126" s="507"/>
      <c r="K126" s="507"/>
      <c r="L126" s="508"/>
      <c r="M126" s="211">
        <v>1</v>
      </c>
      <c r="N126" s="211">
        <v>6</v>
      </c>
      <c r="O126" s="477" t="s">
        <v>369</v>
      </c>
      <c r="P126" s="478" t="s">
        <v>28</v>
      </c>
      <c r="Q126" s="509"/>
      <c r="R126" s="510"/>
      <c r="S126" s="479">
        <f>+'11'!U400</f>
        <v>34.610480000000003</v>
      </c>
      <c r="T126" s="479">
        <f>+'11'!V400</f>
        <v>29.050039999999999</v>
      </c>
      <c r="U126" s="225">
        <f t="shared" si="2"/>
        <v>83.934230325612347</v>
      </c>
      <c r="V126" s="511"/>
      <c r="W126" s="511"/>
      <c r="X126" s="511"/>
      <c r="Y126" s="511"/>
      <c r="Z126" s="511"/>
      <c r="AA126" s="511"/>
      <c r="AB126" s="511"/>
      <c r="AC126" s="135"/>
    </row>
    <row r="127" spans="1:29" ht="12.75" customHeight="1" thickBot="1" x14ac:dyDescent="0.25">
      <c r="A127" s="123"/>
      <c r="B127" s="507" t="s">
        <v>341</v>
      </c>
      <c r="C127" s="507"/>
      <c r="D127" s="507"/>
      <c r="E127" s="507"/>
      <c r="F127" s="507"/>
      <c r="G127" s="507"/>
      <c r="H127" s="507"/>
      <c r="I127" s="507"/>
      <c r="J127" s="507"/>
      <c r="K127" s="507"/>
      <c r="L127" s="508"/>
      <c r="M127" s="211">
        <v>1</v>
      </c>
      <c r="N127" s="211">
        <v>6</v>
      </c>
      <c r="O127" s="477" t="s">
        <v>369</v>
      </c>
      <c r="P127" s="478" t="s">
        <v>29</v>
      </c>
      <c r="Q127" s="509"/>
      <c r="R127" s="510"/>
      <c r="S127" s="479">
        <f>+'11'!U401</f>
        <v>25.52</v>
      </c>
      <c r="T127" s="479">
        <f>+'11'!V401</f>
        <v>10.1</v>
      </c>
      <c r="U127" s="225">
        <f t="shared" si="2"/>
        <v>39.576802507836987</v>
      </c>
      <c r="V127" s="511"/>
      <c r="W127" s="511"/>
      <c r="X127" s="511"/>
      <c r="Y127" s="511"/>
      <c r="Z127" s="511"/>
      <c r="AA127" s="511"/>
      <c r="AB127" s="511"/>
      <c r="AC127" s="135"/>
    </row>
    <row r="128" spans="1:29" ht="32.25" hidden="1" customHeight="1" thickBot="1" x14ac:dyDescent="0.25">
      <c r="A128" s="123"/>
      <c r="B128" s="507" t="s">
        <v>370</v>
      </c>
      <c r="C128" s="507"/>
      <c r="D128" s="507"/>
      <c r="E128" s="507"/>
      <c r="F128" s="507"/>
      <c r="G128" s="507"/>
      <c r="H128" s="507"/>
      <c r="I128" s="507"/>
      <c r="J128" s="507"/>
      <c r="K128" s="507"/>
      <c r="L128" s="508"/>
      <c r="M128" s="211">
        <v>1</v>
      </c>
      <c r="N128" s="211">
        <v>6</v>
      </c>
      <c r="O128" s="477" t="s">
        <v>371</v>
      </c>
      <c r="P128" s="478">
        <v>0</v>
      </c>
      <c r="Q128" s="509"/>
      <c r="R128" s="510"/>
      <c r="S128" s="479">
        <f>+'11'!U402</f>
        <v>0</v>
      </c>
      <c r="T128" s="479">
        <f>+'11'!V402</f>
        <v>0</v>
      </c>
      <c r="U128" s="225" t="e">
        <f t="shared" si="2"/>
        <v>#DIV/0!</v>
      </c>
      <c r="V128" s="511"/>
      <c r="W128" s="511"/>
      <c r="X128" s="511"/>
      <c r="Y128" s="511"/>
      <c r="Z128" s="511"/>
      <c r="AA128" s="511"/>
      <c r="AB128" s="511"/>
      <c r="AC128" s="135"/>
    </row>
    <row r="129" spans="1:29" ht="53.25" hidden="1" customHeight="1" thickBot="1" x14ac:dyDescent="0.25">
      <c r="A129" s="123"/>
      <c r="B129" s="507" t="s">
        <v>17</v>
      </c>
      <c r="C129" s="507"/>
      <c r="D129" s="507"/>
      <c r="E129" s="507"/>
      <c r="F129" s="507"/>
      <c r="G129" s="507"/>
      <c r="H129" s="507"/>
      <c r="I129" s="507"/>
      <c r="J129" s="507"/>
      <c r="K129" s="507"/>
      <c r="L129" s="508"/>
      <c r="M129" s="211">
        <v>1</v>
      </c>
      <c r="N129" s="211">
        <v>6</v>
      </c>
      <c r="O129" s="477" t="s">
        <v>371</v>
      </c>
      <c r="P129" s="478" t="s">
        <v>18</v>
      </c>
      <c r="Q129" s="509"/>
      <c r="R129" s="510"/>
      <c r="S129" s="479">
        <f>+'11'!U403</f>
        <v>0</v>
      </c>
      <c r="T129" s="479">
        <f>+'11'!V403</f>
        <v>0</v>
      </c>
      <c r="U129" s="225" t="e">
        <f t="shared" si="2"/>
        <v>#DIV/0!</v>
      </c>
      <c r="V129" s="511"/>
      <c r="W129" s="511"/>
      <c r="X129" s="511"/>
      <c r="Y129" s="511"/>
      <c r="Z129" s="511"/>
      <c r="AA129" s="511"/>
      <c r="AB129" s="511"/>
      <c r="AC129" s="135"/>
    </row>
    <row r="130" spans="1:29" ht="21.75" hidden="1" customHeight="1" thickBot="1" x14ac:dyDescent="0.25">
      <c r="A130" s="123"/>
      <c r="B130" s="507" t="s">
        <v>38</v>
      </c>
      <c r="C130" s="507"/>
      <c r="D130" s="507"/>
      <c r="E130" s="507"/>
      <c r="F130" s="507"/>
      <c r="G130" s="507"/>
      <c r="H130" s="507"/>
      <c r="I130" s="507"/>
      <c r="J130" s="507"/>
      <c r="K130" s="507"/>
      <c r="L130" s="508"/>
      <c r="M130" s="211">
        <v>1</v>
      </c>
      <c r="N130" s="211">
        <v>6</v>
      </c>
      <c r="O130" s="477" t="s">
        <v>371</v>
      </c>
      <c r="P130" s="478" t="s">
        <v>39</v>
      </c>
      <c r="Q130" s="509"/>
      <c r="R130" s="510"/>
      <c r="S130" s="479">
        <f>+'11'!U404</f>
        <v>0</v>
      </c>
      <c r="T130" s="479">
        <f>+'11'!V404</f>
        <v>0</v>
      </c>
      <c r="U130" s="225" t="e">
        <f t="shared" si="2"/>
        <v>#DIV/0!</v>
      </c>
      <c r="V130" s="511"/>
      <c r="W130" s="511"/>
      <c r="X130" s="511"/>
      <c r="Y130" s="511"/>
      <c r="Z130" s="511"/>
      <c r="AA130" s="511"/>
      <c r="AB130" s="511"/>
      <c r="AC130" s="135"/>
    </row>
    <row r="131" spans="1:29" ht="32.25" hidden="1" customHeight="1" thickBot="1" x14ac:dyDescent="0.25">
      <c r="A131" s="123"/>
      <c r="B131" s="507" t="s">
        <v>346</v>
      </c>
      <c r="C131" s="507"/>
      <c r="D131" s="507"/>
      <c r="E131" s="507"/>
      <c r="F131" s="507"/>
      <c r="G131" s="507"/>
      <c r="H131" s="507"/>
      <c r="I131" s="507"/>
      <c r="J131" s="507"/>
      <c r="K131" s="507"/>
      <c r="L131" s="508"/>
      <c r="M131" s="211">
        <v>1</v>
      </c>
      <c r="N131" s="211">
        <v>6</v>
      </c>
      <c r="O131" s="477" t="s">
        <v>371</v>
      </c>
      <c r="P131" s="478" t="s">
        <v>41</v>
      </c>
      <c r="Q131" s="509"/>
      <c r="R131" s="510"/>
      <c r="S131" s="479">
        <f>+'11'!U405</f>
        <v>0</v>
      </c>
      <c r="T131" s="479">
        <f>+'11'!V405</f>
        <v>0</v>
      </c>
      <c r="U131" s="225" t="e">
        <f t="shared" si="2"/>
        <v>#DIV/0!</v>
      </c>
      <c r="V131" s="511"/>
      <c r="W131" s="511"/>
      <c r="X131" s="511"/>
      <c r="Y131" s="511"/>
      <c r="Z131" s="511"/>
      <c r="AA131" s="511"/>
      <c r="AB131" s="511"/>
      <c r="AC131" s="135"/>
    </row>
    <row r="132" spans="1:29" ht="12.75" customHeight="1" thickBot="1" x14ac:dyDescent="0.25">
      <c r="A132" s="123"/>
      <c r="B132" s="502" t="s">
        <v>296</v>
      </c>
      <c r="C132" s="502"/>
      <c r="D132" s="502"/>
      <c r="E132" s="502"/>
      <c r="F132" s="502"/>
      <c r="G132" s="502"/>
      <c r="H132" s="502"/>
      <c r="I132" s="502"/>
      <c r="J132" s="502"/>
      <c r="K132" s="502"/>
      <c r="L132" s="503"/>
      <c r="M132" s="473">
        <v>1</v>
      </c>
      <c r="N132" s="473">
        <v>7</v>
      </c>
      <c r="O132" s="474">
        <v>0</v>
      </c>
      <c r="P132" s="475">
        <v>0</v>
      </c>
      <c r="Q132" s="504"/>
      <c r="R132" s="505"/>
      <c r="S132" s="476">
        <f>+'11'!U406</f>
        <v>113</v>
      </c>
      <c r="T132" s="476">
        <f>+'11'!V406</f>
        <v>113</v>
      </c>
      <c r="U132" s="225">
        <f t="shared" si="2"/>
        <v>100</v>
      </c>
      <c r="V132" s="506"/>
      <c r="W132" s="506"/>
      <c r="X132" s="506"/>
      <c r="Y132" s="506"/>
      <c r="Z132" s="506"/>
      <c r="AA132" s="506"/>
      <c r="AB132" s="506"/>
      <c r="AC132" s="135"/>
    </row>
    <row r="133" spans="1:29" ht="21.75" customHeight="1" thickBot="1" x14ac:dyDescent="0.25">
      <c r="A133" s="123"/>
      <c r="B133" s="507" t="s">
        <v>372</v>
      </c>
      <c r="C133" s="507"/>
      <c r="D133" s="507"/>
      <c r="E133" s="507"/>
      <c r="F133" s="507"/>
      <c r="G133" s="507"/>
      <c r="H133" s="507"/>
      <c r="I133" s="507"/>
      <c r="J133" s="507"/>
      <c r="K133" s="507"/>
      <c r="L133" s="508"/>
      <c r="M133" s="211">
        <v>1</v>
      </c>
      <c r="N133" s="211">
        <v>7</v>
      </c>
      <c r="O133" s="477" t="s">
        <v>373</v>
      </c>
      <c r="P133" s="478">
        <v>0</v>
      </c>
      <c r="Q133" s="509"/>
      <c r="R133" s="510"/>
      <c r="S133" s="476">
        <f>+'11'!U407</f>
        <v>113</v>
      </c>
      <c r="T133" s="476">
        <f>+'11'!V407</f>
        <v>113</v>
      </c>
      <c r="U133" s="225">
        <f t="shared" si="2"/>
        <v>100</v>
      </c>
      <c r="V133" s="511"/>
      <c r="W133" s="511"/>
      <c r="X133" s="511"/>
      <c r="Y133" s="511"/>
      <c r="Z133" s="511"/>
      <c r="AA133" s="511"/>
      <c r="AB133" s="511"/>
      <c r="AC133" s="135"/>
    </row>
    <row r="134" spans="1:29" ht="21.75" customHeight="1" thickBot="1" x14ac:dyDescent="0.25">
      <c r="A134" s="123"/>
      <c r="B134" s="507" t="s">
        <v>374</v>
      </c>
      <c r="C134" s="507"/>
      <c r="D134" s="507"/>
      <c r="E134" s="507"/>
      <c r="F134" s="507"/>
      <c r="G134" s="507"/>
      <c r="H134" s="507"/>
      <c r="I134" s="507"/>
      <c r="J134" s="507"/>
      <c r="K134" s="507"/>
      <c r="L134" s="508"/>
      <c r="M134" s="211">
        <v>1</v>
      </c>
      <c r="N134" s="211">
        <v>7</v>
      </c>
      <c r="O134" s="477" t="s">
        <v>375</v>
      </c>
      <c r="P134" s="478">
        <v>0</v>
      </c>
      <c r="Q134" s="509"/>
      <c r="R134" s="510"/>
      <c r="S134" s="476">
        <f>+'11'!U408</f>
        <v>113</v>
      </c>
      <c r="T134" s="476">
        <f>+'11'!V408</f>
        <v>113</v>
      </c>
      <c r="U134" s="225">
        <f t="shared" si="2"/>
        <v>100</v>
      </c>
      <c r="V134" s="511"/>
      <c r="W134" s="511"/>
      <c r="X134" s="511"/>
      <c r="Y134" s="511"/>
      <c r="Z134" s="511"/>
      <c r="AA134" s="511"/>
      <c r="AB134" s="511"/>
      <c r="AC134" s="135"/>
    </row>
    <row r="135" spans="1:29" ht="12.75" customHeight="1" thickBot="1" x14ac:dyDescent="0.25">
      <c r="A135" s="123"/>
      <c r="B135" s="507" t="s">
        <v>30</v>
      </c>
      <c r="C135" s="507"/>
      <c r="D135" s="507"/>
      <c r="E135" s="507"/>
      <c r="F135" s="507"/>
      <c r="G135" s="507"/>
      <c r="H135" s="507"/>
      <c r="I135" s="507"/>
      <c r="J135" s="507"/>
      <c r="K135" s="507"/>
      <c r="L135" s="508"/>
      <c r="M135" s="211">
        <v>1</v>
      </c>
      <c r="N135" s="211">
        <v>7</v>
      </c>
      <c r="O135" s="477" t="s">
        <v>375</v>
      </c>
      <c r="P135" s="478" t="s">
        <v>31</v>
      </c>
      <c r="Q135" s="509"/>
      <c r="R135" s="510"/>
      <c r="S135" s="476">
        <f>+'11'!U409</f>
        <v>113</v>
      </c>
      <c r="T135" s="476">
        <f>+'11'!V409</f>
        <v>113</v>
      </c>
      <c r="U135" s="225">
        <f t="shared" si="2"/>
        <v>100</v>
      </c>
      <c r="V135" s="511"/>
      <c r="W135" s="511"/>
      <c r="X135" s="511"/>
      <c r="Y135" s="511"/>
      <c r="Z135" s="511"/>
      <c r="AA135" s="511"/>
      <c r="AB135" s="511"/>
      <c r="AC135" s="135"/>
    </row>
    <row r="136" spans="1:29" ht="12.75" customHeight="1" thickBot="1" x14ac:dyDescent="0.25">
      <c r="A136" s="123"/>
      <c r="B136" s="507" t="s">
        <v>297</v>
      </c>
      <c r="C136" s="507"/>
      <c r="D136" s="507"/>
      <c r="E136" s="507"/>
      <c r="F136" s="507"/>
      <c r="G136" s="507"/>
      <c r="H136" s="507"/>
      <c r="I136" s="507"/>
      <c r="J136" s="507"/>
      <c r="K136" s="507"/>
      <c r="L136" s="508"/>
      <c r="M136" s="211">
        <v>1</v>
      </c>
      <c r="N136" s="211">
        <v>7</v>
      </c>
      <c r="O136" s="477" t="s">
        <v>375</v>
      </c>
      <c r="P136" s="478" t="s">
        <v>298</v>
      </c>
      <c r="Q136" s="509"/>
      <c r="R136" s="510"/>
      <c r="S136" s="476">
        <f>+'11'!U410</f>
        <v>113</v>
      </c>
      <c r="T136" s="476">
        <f>+'11'!V410</f>
        <v>113</v>
      </c>
      <c r="U136" s="225">
        <f t="shared" si="2"/>
        <v>100</v>
      </c>
      <c r="V136" s="511"/>
      <c r="W136" s="511"/>
      <c r="X136" s="511"/>
      <c r="Y136" s="511"/>
      <c r="Z136" s="511"/>
      <c r="AA136" s="511"/>
      <c r="AB136" s="511"/>
      <c r="AC136" s="135"/>
    </row>
    <row r="137" spans="1:29" ht="12.75" customHeight="1" thickBot="1" x14ac:dyDescent="0.25">
      <c r="A137" s="123"/>
      <c r="B137" s="502" t="s">
        <v>85</v>
      </c>
      <c r="C137" s="502"/>
      <c r="D137" s="502"/>
      <c r="E137" s="502"/>
      <c r="F137" s="502"/>
      <c r="G137" s="502"/>
      <c r="H137" s="502"/>
      <c r="I137" s="502"/>
      <c r="J137" s="502"/>
      <c r="K137" s="502"/>
      <c r="L137" s="503"/>
      <c r="M137" s="473">
        <v>1</v>
      </c>
      <c r="N137" s="473">
        <v>11</v>
      </c>
      <c r="O137" s="474">
        <v>0</v>
      </c>
      <c r="P137" s="475">
        <v>0</v>
      </c>
      <c r="Q137" s="504"/>
      <c r="R137" s="505"/>
      <c r="S137" s="476">
        <f>+'11'!U452</f>
        <v>192</v>
      </c>
      <c r="T137" s="476">
        <f>+'11'!V452</f>
        <v>142</v>
      </c>
      <c r="U137" s="225">
        <f t="shared" si="2"/>
        <v>73.958333333333343</v>
      </c>
      <c r="V137" s="506"/>
      <c r="W137" s="506"/>
      <c r="X137" s="506"/>
      <c r="Y137" s="506"/>
      <c r="Z137" s="506"/>
      <c r="AA137" s="506"/>
      <c r="AB137" s="506"/>
      <c r="AC137" s="135"/>
    </row>
    <row r="138" spans="1:29" ht="21.75" customHeight="1" thickBot="1" x14ac:dyDescent="0.25">
      <c r="A138" s="123"/>
      <c r="B138" s="507" t="s">
        <v>376</v>
      </c>
      <c r="C138" s="507"/>
      <c r="D138" s="507"/>
      <c r="E138" s="507"/>
      <c r="F138" s="507"/>
      <c r="G138" s="507"/>
      <c r="H138" s="507"/>
      <c r="I138" s="507"/>
      <c r="J138" s="507"/>
      <c r="K138" s="507"/>
      <c r="L138" s="508"/>
      <c r="M138" s="211">
        <v>1</v>
      </c>
      <c r="N138" s="211">
        <v>11</v>
      </c>
      <c r="O138" s="477" t="s">
        <v>377</v>
      </c>
      <c r="P138" s="478">
        <v>0</v>
      </c>
      <c r="Q138" s="509"/>
      <c r="R138" s="510"/>
      <c r="S138" s="476">
        <f>+'11'!U453</f>
        <v>192</v>
      </c>
      <c r="T138" s="476">
        <f>+'11'!V453</f>
        <v>142</v>
      </c>
      <c r="U138" s="225">
        <f t="shared" si="2"/>
        <v>73.958333333333343</v>
      </c>
      <c r="V138" s="511"/>
      <c r="W138" s="511"/>
      <c r="X138" s="511"/>
      <c r="Y138" s="511"/>
      <c r="Z138" s="511"/>
      <c r="AA138" s="511"/>
      <c r="AB138" s="511"/>
      <c r="AC138" s="135"/>
    </row>
    <row r="139" spans="1:29" ht="12.75" customHeight="1" thickBot="1" x14ac:dyDescent="0.25">
      <c r="A139" s="123"/>
      <c r="B139" s="507" t="s">
        <v>378</v>
      </c>
      <c r="C139" s="507"/>
      <c r="D139" s="507"/>
      <c r="E139" s="507"/>
      <c r="F139" s="507"/>
      <c r="G139" s="507"/>
      <c r="H139" s="507"/>
      <c r="I139" s="507"/>
      <c r="J139" s="507"/>
      <c r="K139" s="507"/>
      <c r="L139" s="508"/>
      <c r="M139" s="211">
        <v>1</v>
      </c>
      <c r="N139" s="211">
        <v>11</v>
      </c>
      <c r="O139" s="477" t="s">
        <v>379</v>
      </c>
      <c r="P139" s="478">
        <v>0</v>
      </c>
      <c r="Q139" s="509"/>
      <c r="R139" s="510"/>
      <c r="S139" s="476">
        <f>+'11'!U454</f>
        <v>192</v>
      </c>
      <c r="T139" s="476">
        <f>+'11'!V454</f>
        <v>142</v>
      </c>
      <c r="U139" s="225">
        <f t="shared" si="2"/>
        <v>73.958333333333343</v>
      </c>
      <c r="V139" s="511"/>
      <c r="W139" s="511"/>
      <c r="X139" s="511"/>
      <c r="Y139" s="511"/>
      <c r="Z139" s="511"/>
      <c r="AA139" s="511"/>
      <c r="AB139" s="511"/>
      <c r="AC139" s="135"/>
    </row>
    <row r="140" spans="1:29" ht="12.75" customHeight="1" thickBot="1" x14ac:dyDescent="0.25">
      <c r="A140" s="123"/>
      <c r="B140" s="507" t="s">
        <v>30</v>
      </c>
      <c r="C140" s="507"/>
      <c r="D140" s="507"/>
      <c r="E140" s="507"/>
      <c r="F140" s="507"/>
      <c r="G140" s="507"/>
      <c r="H140" s="507"/>
      <c r="I140" s="507"/>
      <c r="J140" s="507"/>
      <c r="K140" s="507"/>
      <c r="L140" s="508"/>
      <c r="M140" s="211">
        <v>1</v>
      </c>
      <c r="N140" s="211">
        <v>11</v>
      </c>
      <c r="O140" s="477" t="s">
        <v>379</v>
      </c>
      <c r="P140" s="478" t="s">
        <v>31</v>
      </c>
      <c r="Q140" s="509"/>
      <c r="R140" s="510"/>
      <c r="S140" s="476">
        <f>+'11'!U455</f>
        <v>192</v>
      </c>
      <c r="T140" s="476">
        <f>+'11'!V455</f>
        <v>142</v>
      </c>
      <c r="U140" s="225">
        <f t="shared" si="2"/>
        <v>73.958333333333343</v>
      </c>
      <c r="V140" s="511"/>
      <c r="W140" s="511"/>
      <c r="X140" s="511"/>
      <c r="Y140" s="511"/>
      <c r="Z140" s="511"/>
      <c r="AA140" s="511"/>
      <c r="AB140" s="511"/>
      <c r="AC140" s="135"/>
    </row>
    <row r="141" spans="1:29" ht="12.75" customHeight="1" thickBot="1" x14ac:dyDescent="0.25">
      <c r="A141" s="123"/>
      <c r="B141" s="507" t="s">
        <v>84</v>
      </c>
      <c r="C141" s="507"/>
      <c r="D141" s="507"/>
      <c r="E141" s="507"/>
      <c r="F141" s="507"/>
      <c r="G141" s="507"/>
      <c r="H141" s="507"/>
      <c r="I141" s="507"/>
      <c r="J141" s="507"/>
      <c r="K141" s="507"/>
      <c r="L141" s="508"/>
      <c r="M141" s="211">
        <v>1</v>
      </c>
      <c r="N141" s="211">
        <v>11</v>
      </c>
      <c r="O141" s="477" t="s">
        <v>379</v>
      </c>
      <c r="P141" s="478" t="s">
        <v>380</v>
      </c>
      <c r="Q141" s="509"/>
      <c r="R141" s="510"/>
      <c r="S141" s="476">
        <f>+'11'!U456</f>
        <v>192</v>
      </c>
      <c r="T141" s="476">
        <f>+'11'!V456</f>
        <v>142</v>
      </c>
      <c r="U141" s="225">
        <f t="shared" si="2"/>
        <v>73.958333333333343</v>
      </c>
      <c r="V141" s="511"/>
      <c r="W141" s="511"/>
      <c r="X141" s="511"/>
      <c r="Y141" s="511"/>
      <c r="Z141" s="511"/>
      <c r="AA141" s="511"/>
      <c r="AB141" s="511"/>
      <c r="AC141" s="135"/>
    </row>
    <row r="142" spans="1:29" ht="12.75" customHeight="1" thickBot="1" x14ac:dyDescent="0.25">
      <c r="A142" s="123"/>
      <c r="B142" s="502" t="s">
        <v>86</v>
      </c>
      <c r="C142" s="502"/>
      <c r="D142" s="502"/>
      <c r="E142" s="502"/>
      <c r="F142" s="502"/>
      <c r="G142" s="502"/>
      <c r="H142" s="502"/>
      <c r="I142" s="502"/>
      <c r="J142" s="502"/>
      <c r="K142" s="502"/>
      <c r="L142" s="503"/>
      <c r="M142" s="473">
        <v>1</v>
      </c>
      <c r="N142" s="473">
        <v>13</v>
      </c>
      <c r="O142" s="474">
        <v>0</v>
      </c>
      <c r="P142" s="475">
        <v>0</v>
      </c>
      <c r="Q142" s="504"/>
      <c r="R142" s="505"/>
      <c r="S142" s="476">
        <f>+S143+S149+S155+S160+S166+S176</f>
        <v>5568.0877900000005</v>
      </c>
      <c r="T142" s="476">
        <f>+T143+T149+T155+T160+T166+T176</f>
        <v>4131.8522800000001</v>
      </c>
      <c r="U142" s="225">
        <f t="shared" si="2"/>
        <v>74.205947101275854</v>
      </c>
      <c r="V142" s="506"/>
      <c r="W142" s="506"/>
      <c r="X142" s="506"/>
      <c r="Y142" s="506"/>
      <c r="Z142" s="506"/>
      <c r="AA142" s="506"/>
      <c r="AB142" s="506"/>
      <c r="AC142" s="135"/>
    </row>
    <row r="143" spans="1:29" ht="21.75" customHeight="1" thickBot="1" x14ac:dyDescent="0.25">
      <c r="A143" s="123"/>
      <c r="B143" s="507" t="s">
        <v>381</v>
      </c>
      <c r="C143" s="507"/>
      <c r="D143" s="507"/>
      <c r="E143" s="507"/>
      <c r="F143" s="507"/>
      <c r="G143" s="507"/>
      <c r="H143" s="507"/>
      <c r="I143" s="507"/>
      <c r="J143" s="507"/>
      <c r="K143" s="507"/>
      <c r="L143" s="508"/>
      <c r="M143" s="211">
        <v>1</v>
      </c>
      <c r="N143" s="211">
        <v>13</v>
      </c>
      <c r="O143" s="477" t="s">
        <v>382</v>
      </c>
      <c r="P143" s="478">
        <v>0</v>
      </c>
      <c r="Q143" s="509"/>
      <c r="R143" s="510"/>
      <c r="S143" s="479">
        <f>+'11'!U458</f>
        <v>223.8</v>
      </c>
      <c r="T143" s="479">
        <f>+'11'!V458</f>
        <v>223.8</v>
      </c>
      <c r="U143" s="225">
        <f t="shared" si="2"/>
        <v>100</v>
      </c>
      <c r="V143" s="511"/>
      <c r="W143" s="511"/>
      <c r="X143" s="511"/>
      <c r="Y143" s="511"/>
      <c r="Z143" s="511"/>
      <c r="AA143" s="511"/>
      <c r="AB143" s="511"/>
      <c r="AC143" s="135"/>
    </row>
    <row r="144" spans="1:29" ht="12.75" customHeight="1" thickBot="1" x14ac:dyDescent="0.25">
      <c r="A144" s="123"/>
      <c r="B144" s="507" t="s">
        <v>383</v>
      </c>
      <c r="C144" s="507"/>
      <c r="D144" s="507"/>
      <c r="E144" s="507"/>
      <c r="F144" s="507"/>
      <c r="G144" s="507"/>
      <c r="H144" s="507"/>
      <c r="I144" s="507"/>
      <c r="J144" s="507"/>
      <c r="K144" s="507"/>
      <c r="L144" s="508"/>
      <c r="M144" s="211">
        <v>1</v>
      </c>
      <c r="N144" s="211">
        <v>13</v>
      </c>
      <c r="O144" s="477" t="s">
        <v>384</v>
      </c>
      <c r="P144" s="478">
        <v>0</v>
      </c>
      <c r="Q144" s="509"/>
      <c r="R144" s="510"/>
      <c r="S144" s="479">
        <f>+'11'!U459</f>
        <v>223.8</v>
      </c>
      <c r="T144" s="479">
        <f>+'11'!V459</f>
        <v>223.8</v>
      </c>
      <c r="U144" s="225">
        <f t="shared" si="2"/>
        <v>100</v>
      </c>
      <c r="V144" s="511"/>
      <c r="W144" s="511"/>
      <c r="X144" s="511"/>
      <c r="Y144" s="511"/>
      <c r="Z144" s="511"/>
      <c r="AA144" s="511"/>
      <c r="AB144" s="511"/>
      <c r="AC144" s="135"/>
    </row>
    <row r="145" spans="1:29" ht="32.25" customHeight="1" thickBot="1" x14ac:dyDescent="0.25">
      <c r="A145" s="123"/>
      <c r="B145" s="507" t="s">
        <v>385</v>
      </c>
      <c r="C145" s="507"/>
      <c r="D145" s="507"/>
      <c r="E145" s="507"/>
      <c r="F145" s="507"/>
      <c r="G145" s="507"/>
      <c r="H145" s="507"/>
      <c r="I145" s="507"/>
      <c r="J145" s="507"/>
      <c r="K145" s="507"/>
      <c r="L145" s="508"/>
      <c r="M145" s="211">
        <v>1</v>
      </c>
      <c r="N145" s="211">
        <v>13</v>
      </c>
      <c r="O145" s="477" t="s">
        <v>386</v>
      </c>
      <c r="P145" s="478">
        <v>0</v>
      </c>
      <c r="Q145" s="509"/>
      <c r="R145" s="510"/>
      <c r="S145" s="479">
        <f>+'11'!U460</f>
        <v>223.8</v>
      </c>
      <c r="T145" s="479">
        <f>+'11'!V460</f>
        <v>223.8</v>
      </c>
      <c r="U145" s="225">
        <f t="shared" si="2"/>
        <v>100</v>
      </c>
      <c r="V145" s="511"/>
      <c r="W145" s="511"/>
      <c r="X145" s="511"/>
      <c r="Y145" s="511"/>
      <c r="Z145" s="511"/>
      <c r="AA145" s="511"/>
      <c r="AB145" s="511"/>
      <c r="AC145" s="135"/>
    </row>
    <row r="146" spans="1:29" ht="21.75" customHeight="1" thickBot="1" x14ac:dyDescent="0.25">
      <c r="A146" s="123"/>
      <c r="B146" s="507" t="s">
        <v>338</v>
      </c>
      <c r="C146" s="507"/>
      <c r="D146" s="507"/>
      <c r="E146" s="507"/>
      <c r="F146" s="507"/>
      <c r="G146" s="507"/>
      <c r="H146" s="507"/>
      <c r="I146" s="507"/>
      <c r="J146" s="507"/>
      <c r="K146" s="507"/>
      <c r="L146" s="508"/>
      <c r="M146" s="211">
        <v>1</v>
      </c>
      <c r="N146" s="211">
        <v>13</v>
      </c>
      <c r="O146" s="477" t="s">
        <v>386</v>
      </c>
      <c r="P146" s="478" t="s">
        <v>25</v>
      </c>
      <c r="Q146" s="509"/>
      <c r="R146" s="510"/>
      <c r="S146" s="479">
        <f>+'11'!U461</f>
        <v>223.8</v>
      </c>
      <c r="T146" s="479">
        <f>+'11'!V461</f>
        <v>223.8</v>
      </c>
      <c r="U146" s="225">
        <f t="shared" si="2"/>
        <v>100</v>
      </c>
      <c r="V146" s="511"/>
      <c r="W146" s="511"/>
      <c r="X146" s="511"/>
      <c r="Y146" s="511"/>
      <c r="Z146" s="511"/>
      <c r="AA146" s="511"/>
      <c r="AB146" s="511"/>
      <c r="AC146" s="135"/>
    </row>
    <row r="147" spans="1:29" ht="21.75" customHeight="1" thickBot="1" x14ac:dyDescent="0.25">
      <c r="A147" s="123"/>
      <c r="B147" s="507" t="s">
        <v>339</v>
      </c>
      <c r="C147" s="507"/>
      <c r="D147" s="507"/>
      <c r="E147" s="507"/>
      <c r="F147" s="507"/>
      <c r="G147" s="507"/>
      <c r="H147" s="507"/>
      <c r="I147" s="507"/>
      <c r="J147" s="507"/>
      <c r="K147" s="507"/>
      <c r="L147" s="508"/>
      <c r="M147" s="211">
        <v>1</v>
      </c>
      <c r="N147" s="211">
        <v>13</v>
      </c>
      <c r="O147" s="477" t="s">
        <v>386</v>
      </c>
      <c r="P147" s="478" t="s">
        <v>27</v>
      </c>
      <c r="Q147" s="509"/>
      <c r="R147" s="510"/>
      <c r="S147" s="479">
        <f>+'11'!U462</f>
        <v>223.8</v>
      </c>
      <c r="T147" s="479">
        <f>+'11'!V462</f>
        <v>223.8</v>
      </c>
      <c r="U147" s="225">
        <f t="shared" si="2"/>
        <v>100</v>
      </c>
      <c r="V147" s="511"/>
      <c r="W147" s="511"/>
      <c r="X147" s="511"/>
      <c r="Y147" s="511"/>
      <c r="Z147" s="511"/>
      <c r="AA147" s="511"/>
      <c r="AB147" s="511"/>
      <c r="AC147" s="135"/>
    </row>
    <row r="148" spans="1:29" ht="13.5" thickBot="1" x14ac:dyDescent="0.25">
      <c r="A148" s="123"/>
      <c r="B148" s="507" t="s">
        <v>341</v>
      </c>
      <c r="C148" s="507"/>
      <c r="D148" s="507"/>
      <c r="E148" s="507"/>
      <c r="F148" s="507"/>
      <c r="G148" s="507"/>
      <c r="H148" s="507"/>
      <c r="I148" s="507"/>
      <c r="J148" s="507"/>
      <c r="K148" s="507"/>
      <c r="L148" s="508"/>
      <c r="M148" s="211">
        <v>1</v>
      </c>
      <c r="N148" s="211">
        <v>13</v>
      </c>
      <c r="O148" s="477" t="s">
        <v>386</v>
      </c>
      <c r="P148" s="478" t="s">
        <v>29</v>
      </c>
      <c r="Q148" s="509"/>
      <c r="R148" s="510"/>
      <c r="S148" s="479">
        <f>+'11'!U463</f>
        <v>223.8</v>
      </c>
      <c r="T148" s="479">
        <f>+'11'!V463</f>
        <v>223.8</v>
      </c>
      <c r="U148" s="225">
        <f t="shared" si="2"/>
        <v>100</v>
      </c>
      <c r="V148" s="511"/>
      <c r="W148" s="511"/>
      <c r="X148" s="511"/>
      <c r="Y148" s="511"/>
      <c r="Z148" s="511"/>
      <c r="AA148" s="511"/>
      <c r="AB148" s="511"/>
      <c r="AC148" s="135"/>
    </row>
    <row r="149" spans="1:29" ht="33.75" x14ac:dyDescent="0.2">
      <c r="A149" s="123"/>
      <c r="B149" s="364"/>
      <c r="C149" s="364"/>
      <c r="D149" s="364"/>
      <c r="E149" s="364"/>
      <c r="F149" s="364"/>
      <c r="G149" s="364"/>
      <c r="H149" s="364"/>
      <c r="I149" s="364"/>
      <c r="J149" s="364"/>
      <c r="K149" s="364"/>
      <c r="L149" s="368" t="s">
        <v>497</v>
      </c>
      <c r="M149" s="211">
        <f>+'11'!O464</f>
        <v>1</v>
      </c>
      <c r="N149" s="211">
        <f>+'11'!P464</f>
        <v>13</v>
      </c>
      <c r="O149" s="211" t="str">
        <f>+'11'!Q464</f>
        <v>0500000000</v>
      </c>
      <c r="P149" s="211">
        <f>+'11'!R464</f>
        <v>0</v>
      </c>
      <c r="Q149" s="211">
        <f>+'11'!S464</f>
        <v>0</v>
      </c>
      <c r="R149" s="211">
        <f>+'11'!T464</f>
        <v>0</v>
      </c>
      <c r="S149" s="459">
        <f>+'11'!U464</f>
        <v>46.6</v>
      </c>
      <c r="T149" s="459">
        <f>+'11'!V464</f>
        <v>46.521000000000001</v>
      </c>
      <c r="U149" s="211">
        <f>+'11'!W464</f>
        <v>99.830472103004283</v>
      </c>
      <c r="V149" s="365"/>
      <c r="W149" s="365"/>
      <c r="X149" s="365"/>
      <c r="Y149" s="365"/>
      <c r="Z149" s="365"/>
      <c r="AA149" s="365"/>
      <c r="AB149" s="365"/>
      <c r="AC149" s="135"/>
    </row>
    <row r="150" spans="1:29" ht="22.5" x14ac:dyDescent="0.2">
      <c r="A150" s="123"/>
      <c r="B150" s="364"/>
      <c r="C150" s="364"/>
      <c r="D150" s="364"/>
      <c r="E150" s="364"/>
      <c r="F150" s="364"/>
      <c r="G150" s="364"/>
      <c r="H150" s="364"/>
      <c r="I150" s="364"/>
      <c r="J150" s="364"/>
      <c r="K150" s="364"/>
      <c r="L150" s="368" t="s">
        <v>499</v>
      </c>
      <c r="M150" s="211">
        <f>+'11'!O465</f>
        <v>1</v>
      </c>
      <c r="N150" s="211">
        <f>+'11'!P465</f>
        <v>13</v>
      </c>
      <c r="O150" s="211" t="str">
        <f>+'11'!Q465</f>
        <v>0520000000</v>
      </c>
      <c r="P150" s="211">
        <f>+'11'!R465</f>
        <v>0</v>
      </c>
      <c r="Q150" s="211">
        <f>+'11'!S465</f>
        <v>0</v>
      </c>
      <c r="R150" s="211">
        <f>+'11'!T465</f>
        <v>0</v>
      </c>
      <c r="S150" s="459">
        <f>+'11'!U465</f>
        <v>46.6</v>
      </c>
      <c r="T150" s="459">
        <f>+'11'!V465</f>
        <v>46.521000000000001</v>
      </c>
      <c r="U150" s="211">
        <f>+'11'!W465</f>
        <v>99.830472103004283</v>
      </c>
      <c r="V150" s="365"/>
      <c r="W150" s="365"/>
      <c r="X150" s="365"/>
      <c r="Y150" s="365"/>
      <c r="Z150" s="365"/>
      <c r="AA150" s="365"/>
      <c r="AB150" s="365"/>
      <c r="AC150" s="135"/>
    </row>
    <row r="151" spans="1:29" x14ac:dyDescent="0.2">
      <c r="A151" s="123"/>
      <c r="B151" s="364"/>
      <c r="C151" s="364"/>
      <c r="D151" s="364"/>
      <c r="E151" s="364"/>
      <c r="F151" s="364"/>
      <c r="G151" s="364"/>
      <c r="H151" s="364"/>
      <c r="I151" s="364"/>
      <c r="J151" s="364"/>
      <c r="K151" s="364"/>
      <c r="L151" s="368" t="s">
        <v>100</v>
      </c>
      <c r="M151" s="211">
        <f>+'11'!O466</f>
        <v>1</v>
      </c>
      <c r="N151" s="211">
        <f>+'11'!P466</f>
        <v>13</v>
      </c>
      <c r="O151" s="211" t="str">
        <f>+'11'!Q466</f>
        <v>0520107250</v>
      </c>
      <c r="P151" s="211">
        <f>+'11'!R466</f>
        <v>0</v>
      </c>
      <c r="Q151" s="211">
        <f>+'11'!S466</f>
        <v>0</v>
      </c>
      <c r="R151" s="211">
        <f>+'11'!T466</f>
        <v>0</v>
      </c>
      <c r="S151" s="459">
        <f>+'11'!U466</f>
        <v>46.6</v>
      </c>
      <c r="T151" s="459">
        <f>+'11'!V466</f>
        <v>46.521000000000001</v>
      </c>
      <c r="U151" s="211">
        <f>+'11'!W466</f>
        <v>99.830472103004283</v>
      </c>
      <c r="V151" s="365"/>
      <c r="W151" s="365"/>
      <c r="X151" s="365"/>
      <c r="Y151" s="365"/>
      <c r="Z151" s="365"/>
      <c r="AA151" s="365"/>
      <c r="AB151" s="365"/>
      <c r="AC151" s="135"/>
    </row>
    <row r="152" spans="1:29" ht="56.25" x14ac:dyDescent="0.2">
      <c r="A152" s="123"/>
      <c r="B152" s="364"/>
      <c r="C152" s="364"/>
      <c r="D152" s="364"/>
      <c r="E152" s="364"/>
      <c r="F152" s="364"/>
      <c r="G152" s="364"/>
      <c r="H152" s="364"/>
      <c r="I152" s="364"/>
      <c r="J152" s="364"/>
      <c r="K152" s="364"/>
      <c r="L152" s="368" t="s">
        <v>17</v>
      </c>
      <c r="M152" s="211">
        <f>+'11'!O467</f>
        <v>1</v>
      </c>
      <c r="N152" s="211">
        <f>+'11'!P467</f>
        <v>13</v>
      </c>
      <c r="O152" s="211" t="str">
        <f>+'11'!Q467</f>
        <v>0520107250</v>
      </c>
      <c r="P152" s="211" t="str">
        <f>+'11'!R467</f>
        <v>100</v>
      </c>
      <c r="Q152" s="211">
        <f>+'11'!S467</f>
        <v>0</v>
      </c>
      <c r="R152" s="211">
        <f>+'11'!T467</f>
        <v>0</v>
      </c>
      <c r="S152" s="459">
        <f>+'11'!U467</f>
        <v>46.6</v>
      </c>
      <c r="T152" s="459">
        <f>+'11'!V467</f>
        <v>46.521000000000001</v>
      </c>
      <c r="U152" s="211">
        <f>+'11'!W467</f>
        <v>99.830472103004283</v>
      </c>
      <c r="V152" s="365"/>
      <c r="W152" s="365"/>
      <c r="X152" s="365"/>
      <c r="Y152" s="365"/>
      <c r="Z152" s="365"/>
      <c r="AA152" s="365"/>
      <c r="AB152" s="365"/>
      <c r="AC152" s="135"/>
    </row>
    <row r="153" spans="1:29" ht="22.5" x14ac:dyDescent="0.2">
      <c r="A153" s="123"/>
      <c r="B153" s="364"/>
      <c r="C153" s="364"/>
      <c r="D153" s="364"/>
      <c r="E153" s="364"/>
      <c r="F153" s="364"/>
      <c r="G153" s="364"/>
      <c r="H153" s="364"/>
      <c r="I153" s="364"/>
      <c r="J153" s="364"/>
      <c r="K153" s="364"/>
      <c r="L153" s="368" t="s">
        <v>38</v>
      </c>
      <c r="M153" s="211">
        <f>+'11'!O468</f>
        <v>1</v>
      </c>
      <c r="N153" s="211">
        <f>+'11'!P468</f>
        <v>13</v>
      </c>
      <c r="O153" s="211" t="str">
        <f>+'11'!Q468</f>
        <v>0520107250</v>
      </c>
      <c r="P153" s="211" t="str">
        <f>+'11'!R468</f>
        <v>120</v>
      </c>
      <c r="Q153" s="211">
        <f>+'11'!S468</f>
        <v>0</v>
      </c>
      <c r="R153" s="211">
        <f>+'11'!T468</f>
        <v>0</v>
      </c>
      <c r="S153" s="459">
        <f>+'11'!U468</f>
        <v>46.6</v>
      </c>
      <c r="T153" s="459">
        <f>+'11'!V468</f>
        <v>46.521000000000001</v>
      </c>
      <c r="U153" s="211">
        <f>+'11'!W468</f>
        <v>99.830472103004283</v>
      </c>
      <c r="V153" s="365"/>
      <c r="W153" s="365"/>
      <c r="X153" s="365"/>
      <c r="Y153" s="365"/>
      <c r="Z153" s="365"/>
      <c r="AA153" s="365"/>
      <c r="AB153" s="365"/>
      <c r="AC153" s="135"/>
    </row>
    <row r="154" spans="1:29" ht="45" x14ac:dyDescent="0.2">
      <c r="A154" s="123"/>
      <c r="B154" s="364"/>
      <c r="C154" s="364"/>
      <c r="D154" s="364"/>
      <c r="E154" s="364"/>
      <c r="F154" s="364"/>
      <c r="G154" s="364"/>
      <c r="H154" s="364"/>
      <c r="I154" s="364"/>
      <c r="J154" s="364"/>
      <c r="K154" s="364"/>
      <c r="L154" s="368" t="s">
        <v>514</v>
      </c>
      <c r="M154" s="211">
        <f>+'11'!O469</f>
        <v>1</v>
      </c>
      <c r="N154" s="211">
        <f>+'11'!P469</f>
        <v>13</v>
      </c>
      <c r="O154" s="211" t="str">
        <f>+'11'!Q469</f>
        <v>0520107250</v>
      </c>
      <c r="P154" s="211" t="str">
        <f>+'11'!R469</f>
        <v>123</v>
      </c>
      <c r="Q154" s="211">
        <f>+'11'!S469</f>
        <v>0</v>
      </c>
      <c r="R154" s="211">
        <f>+'11'!T469</f>
        <v>0</v>
      </c>
      <c r="S154" s="459">
        <f>+'11'!U469</f>
        <v>46.6</v>
      </c>
      <c r="T154" s="459">
        <f>+'11'!V469</f>
        <v>46.521000000000001</v>
      </c>
      <c r="U154" s="211">
        <f>+'11'!W469</f>
        <v>99.830472103004283</v>
      </c>
      <c r="V154" s="365"/>
      <c r="W154" s="365"/>
      <c r="X154" s="365"/>
      <c r="Y154" s="365"/>
      <c r="Z154" s="365"/>
      <c r="AA154" s="365"/>
      <c r="AB154" s="365"/>
      <c r="AC154" s="135"/>
    </row>
    <row r="155" spans="1:29" ht="13.5" hidden="1" thickBot="1" x14ac:dyDescent="0.25">
      <c r="A155" s="123"/>
      <c r="B155" s="507" t="s">
        <v>387</v>
      </c>
      <c r="C155" s="507"/>
      <c r="D155" s="507"/>
      <c r="E155" s="507"/>
      <c r="F155" s="507"/>
      <c r="G155" s="507"/>
      <c r="H155" s="507"/>
      <c r="I155" s="507"/>
      <c r="J155" s="507"/>
      <c r="K155" s="507"/>
      <c r="L155" s="508"/>
      <c r="M155" s="211">
        <v>1</v>
      </c>
      <c r="N155" s="211">
        <v>13</v>
      </c>
      <c r="O155" s="477" t="s">
        <v>388</v>
      </c>
      <c r="P155" s="478">
        <v>0</v>
      </c>
      <c r="Q155" s="509"/>
      <c r="R155" s="510"/>
      <c r="S155" s="479">
        <f>+'11'!U470</f>
        <v>0</v>
      </c>
      <c r="T155" s="479">
        <f>+'11'!V470</f>
        <v>0</v>
      </c>
      <c r="U155" s="225" t="e">
        <f t="shared" si="2"/>
        <v>#DIV/0!</v>
      </c>
      <c r="V155" s="511"/>
      <c r="W155" s="511"/>
      <c r="X155" s="511"/>
      <c r="Y155" s="511"/>
      <c r="Z155" s="511"/>
      <c r="AA155" s="511"/>
      <c r="AB155" s="511"/>
      <c r="AC155" s="135"/>
    </row>
    <row r="156" spans="1:29" ht="13.5" hidden="1" thickBot="1" x14ac:dyDescent="0.25">
      <c r="A156" s="123"/>
      <c r="B156" s="507" t="s">
        <v>88</v>
      </c>
      <c r="C156" s="507"/>
      <c r="D156" s="507"/>
      <c r="E156" s="507"/>
      <c r="F156" s="507"/>
      <c r="G156" s="507"/>
      <c r="H156" s="507"/>
      <c r="I156" s="507"/>
      <c r="J156" s="507"/>
      <c r="K156" s="507"/>
      <c r="L156" s="508"/>
      <c r="M156" s="211">
        <v>1</v>
      </c>
      <c r="N156" s="211">
        <v>13</v>
      </c>
      <c r="O156" s="477" t="s">
        <v>389</v>
      </c>
      <c r="P156" s="478">
        <v>0</v>
      </c>
      <c r="Q156" s="509"/>
      <c r="R156" s="510"/>
      <c r="S156" s="479">
        <f>+'11'!U471</f>
        <v>0</v>
      </c>
      <c r="T156" s="479">
        <f>+'11'!V471</f>
        <v>0</v>
      </c>
      <c r="U156" s="225" t="e">
        <f t="shared" si="2"/>
        <v>#DIV/0!</v>
      </c>
      <c r="V156" s="511"/>
      <c r="W156" s="511"/>
      <c r="X156" s="511"/>
      <c r="Y156" s="511"/>
      <c r="Z156" s="511"/>
      <c r="AA156" s="511"/>
      <c r="AB156" s="511"/>
      <c r="AC156" s="135"/>
    </row>
    <row r="157" spans="1:29" ht="21.75" hidden="1" customHeight="1" thickBot="1" x14ac:dyDescent="0.25">
      <c r="A157" s="123"/>
      <c r="B157" s="507" t="s">
        <v>338</v>
      </c>
      <c r="C157" s="507"/>
      <c r="D157" s="507"/>
      <c r="E157" s="507"/>
      <c r="F157" s="507"/>
      <c r="G157" s="507"/>
      <c r="H157" s="507"/>
      <c r="I157" s="507"/>
      <c r="J157" s="507"/>
      <c r="K157" s="507"/>
      <c r="L157" s="508"/>
      <c r="M157" s="211">
        <v>1</v>
      </c>
      <c r="N157" s="211">
        <v>13</v>
      </c>
      <c r="O157" s="477" t="s">
        <v>389</v>
      </c>
      <c r="P157" s="478" t="s">
        <v>25</v>
      </c>
      <c r="Q157" s="509"/>
      <c r="R157" s="510"/>
      <c r="S157" s="479">
        <f>+'11'!U472</f>
        <v>0</v>
      </c>
      <c r="T157" s="479">
        <f>+'11'!V472</f>
        <v>0</v>
      </c>
      <c r="U157" s="225" t="e">
        <f t="shared" si="2"/>
        <v>#DIV/0!</v>
      </c>
      <c r="V157" s="511"/>
      <c r="W157" s="511"/>
      <c r="X157" s="511"/>
      <c r="Y157" s="511"/>
      <c r="Z157" s="511"/>
      <c r="AA157" s="511"/>
      <c r="AB157" s="511"/>
      <c r="AC157" s="135"/>
    </row>
    <row r="158" spans="1:29" ht="21.75" hidden="1" customHeight="1" thickBot="1" x14ac:dyDescent="0.25">
      <c r="A158" s="123"/>
      <c r="B158" s="507" t="s">
        <v>339</v>
      </c>
      <c r="C158" s="507"/>
      <c r="D158" s="507"/>
      <c r="E158" s="507"/>
      <c r="F158" s="507"/>
      <c r="G158" s="507"/>
      <c r="H158" s="507"/>
      <c r="I158" s="507"/>
      <c r="J158" s="507"/>
      <c r="K158" s="507"/>
      <c r="L158" s="508"/>
      <c r="M158" s="211">
        <v>1</v>
      </c>
      <c r="N158" s="211">
        <v>13</v>
      </c>
      <c r="O158" s="477" t="s">
        <v>389</v>
      </c>
      <c r="P158" s="478" t="s">
        <v>27</v>
      </c>
      <c r="Q158" s="509"/>
      <c r="R158" s="510"/>
      <c r="S158" s="479">
        <f>+'11'!U473</f>
        <v>0</v>
      </c>
      <c r="T158" s="479">
        <f>+'11'!V473</f>
        <v>0</v>
      </c>
      <c r="U158" s="225" t="e">
        <f t="shared" si="2"/>
        <v>#DIV/0!</v>
      </c>
      <c r="V158" s="511"/>
      <c r="W158" s="511"/>
      <c r="X158" s="511"/>
      <c r="Y158" s="511"/>
      <c r="Z158" s="511"/>
      <c r="AA158" s="511"/>
      <c r="AB158" s="511"/>
      <c r="AC158" s="135"/>
    </row>
    <row r="159" spans="1:29" ht="12.75" hidden="1" customHeight="1" thickBot="1" x14ac:dyDescent="0.25">
      <c r="A159" s="123"/>
      <c r="B159" s="507" t="s">
        <v>341</v>
      </c>
      <c r="C159" s="507"/>
      <c r="D159" s="507"/>
      <c r="E159" s="507"/>
      <c r="F159" s="507"/>
      <c r="G159" s="507"/>
      <c r="H159" s="507"/>
      <c r="I159" s="507"/>
      <c r="J159" s="507"/>
      <c r="K159" s="507"/>
      <c r="L159" s="508"/>
      <c r="M159" s="211">
        <v>1</v>
      </c>
      <c r="N159" s="211">
        <v>13</v>
      </c>
      <c r="O159" s="477" t="s">
        <v>389</v>
      </c>
      <c r="P159" s="478" t="s">
        <v>29</v>
      </c>
      <c r="Q159" s="509"/>
      <c r="R159" s="510"/>
      <c r="S159" s="479">
        <f>+'11'!U474</f>
        <v>0</v>
      </c>
      <c r="T159" s="479">
        <f>+'11'!V474</f>
        <v>0</v>
      </c>
      <c r="U159" s="225" t="e">
        <f t="shared" ref="U159:U222" si="3">T159/S159*100</f>
        <v>#DIV/0!</v>
      </c>
      <c r="V159" s="511"/>
      <c r="W159" s="511"/>
      <c r="X159" s="511"/>
      <c r="Y159" s="511"/>
      <c r="Z159" s="511"/>
      <c r="AA159" s="511"/>
      <c r="AB159" s="511"/>
      <c r="AC159" s="135"/>
    </row>
    <row r="160" spans="1:29" ht="32.25" customHeight="1" thickBot="1" x14ac:dyDescent="0.25">
      <c r="A160" s="123"/>
      <c r="B160" s="507" t="s">
        <v>322</v>
      </c>
      <c r="C160" s="507"/>
      <c r="D160" s="507"/>
      <c r="E160" s="507"/>
      <c r="F160" s="507"/>
      <c r="G160" s="507"/>
      <c r="H160" s="507"/>
      <c r="I160" s="507"/>
      <c r="J160" s="507"/>
      <c r="K160" s="507"/>
      <c r="L160" s="508"/>
      <c r="M160" s="211">
        <v>1</v>
      </c>
      <c r="N160" s="211">
        <v>13</v>
      </c>
      <c r="O160" s="477" t="s">
        <v>323</v>
      </c>
      <c r="P160" s="478">
        <v>0</v>
      </c>
      <c r="Q160" s="509"/>
      <c r="R160" s="510"/>
      <c r="S160" s="479">
        <f>+'11'!U475</f>
        <v>4468.6667900000002</v>
      </c>
      <c r="T160" s="479">
        <f>+'11'!V475</f>
        <v>3293.9381400000002</v>
      </c>
      <c r="U160" s="225">
        <f t="shared" si="3"/>
        <v>73.711876378234052</v>
      </c>
      <c r="V160" s="511"/>
      <c r="W160" s="511"/>
      <c r="X160" s="511"/>
      <c r="Y160" s="511"/>
      <c r="Z160" s="511"/>
      <c r="AA160" s="511"/>
      <c r="AB160" s="511"/>
      <c r="AC160" s="135"/>
    </row>
    <row r="161" spans="1:29" ht="21.75" customHeight="1" thickBot="1" x14ac:dyDescent="0.25">
      <c r="A161" s="123"/>
      <c r="B161" s="507" t="s">
        <v>390</v>
      </c>
      <c r="C161" s="507"/>
      <c r="D161" s="507"/>
      <c r="E161" s="507"/>
      <c r="F161" s="507"/>
      <c r="G161" s="507"/>
      <c r="H161" s="507"/>
      <c r="I161" s="507"/>
      <c r="J161" s="507"/>
      <c r="K161" s="507"/>
      <c r="L161" s="508"/>
      <c r="M161" s="211">
        <v>1</v>
      </c>
      <c r="N161" s="211">
        <v>13</v>
      </c>
      <c r="O161" s="477" t="s">
        <v>391</v>
      </c>
      <c r="P161" s="478">
        <v>0</v>
      </c>
      <c r="Q161" s="509"/>
      <c r="R161" s="510"/>
      <c r="S161" s="479">
        <f>+'11'!U476</f>
        <v>4468.6667900000002</v>
      </c>
      <c r="T161" s="479">
        <f>+'11'!V476</f>
        <v>3293.9381400000002</v>
      </c>
      <c r="U161" s="225">
        <f t="shared" si="3"/>
        <v>73.711876378234052</v>
      </c>
      <c r="V161" s="511"/>
      <c r="W161" s="511"/>
      <c r="X161" s="511"/>
      <c r="Y161" s="511"/>
      <c r="Z161" s="511"/>
      <c r="AA161" s="511"/>
      <c r="AB161" s="511"/>
      <c r="AC161" s="135"/>
    </row>
    <row r="162" spans="1:29" ht="53.25" customHeight="1" thickBot="1" x14ac:dyDescent="0.25">
      <c r="A162" s="123"/>
      <c r="B162" s="507" t="s">
        <v>17</v>
      </c>
      <c r="C162" s="507"/>
      <c r="D162" s="507"/>
      <c r="E162" s="507"/>
      <c r="F162" s="507"/>
      <c r="G162" s="507"/>
      <c r="H162" s="507"/>
      <c r="I162" s="507"/>
      <c r="J162" s="507"/>
      <c r="K162" s="507"/>
      <c r="L162" s="508"/>
      <c r="M162" s="211">
        <v>1</v>
      </c>
      <c r="N162" s="211">
        <v>13</v>
      </c>
      <c r="O162" s="477" t="s">
        <v>391</v>
      </c>
      <c r="P162" s="478" t="s">
        <v>18</v>
      </c>
      <c r="Q162" s="509"/>
      <c r="R162" s="510"/>
      <c r="S162" s="479">
        <f>+'11'!U477</f>
        <v>4468.6667900000002</v>
      </c>
      <c r="T162" s="479">
        <f>+'11'!V477</f>
        <v>3293.9381400000002</v>
      </c>
      <c r="U162" s="225">
        <f t="shared" si="3"/>
        <v>73.711876378234052</v>
      </c>
      <c r="V162" s="511"/>
      <c r="W162" s="511"/>
      <c r="X162" s="511"/>
      <c r="Y162" s="511"/>
      <c r="Z162" s="511"/>
      <c r="AA162" s="511"/>
      <c r="AB162" s="511"/>
      <c r="AC162" s="135"/>
    </row>
    <row r="163" spans="1:29" ht="21.75" customHeight="1" thickBot="1" x14ac:dyDescent="0.25">
      <c r="A163" s="123"/>
      <c r="B163" s="507" t="s">
        <v>38</v>
      </c>
      <c r="C163" s="507"/>
      <c r="D163" s="507"/>
      <c r="E163" s="507"/>
      <c r="F163" s="507"/>
      <c r="G163" s="507"/>
      <c r="H163" s="507"/>
      <c r="I163" s="507"/>
      <c r="J163" s="507"/>
      <c r="K163" s="507"/>
      <c r="L163" s="508"/>
      <c r="M163" s="211">
        <v>1</v>
      </c>
      <c r="N163" s="211">
        <v>13</v>
      </c>
      <c r="O163" s="477" t="s">
        <v>391</v>
      </c>
      <c r="P163" s="478" t="s">
        <v>39</v>
      </c>
      <c r="Q163" s="509"/>
      <c r="R163" s="510"/>
      <c r="S163" s="479">
        <f>+'11'!U478</f>
        <v>4468.6667900000002</v>
      </c>
      <c r="T163" s="479">
        <f>+'11'!V478</f>
        <v>3293.9381400000002</v>
      </c>
      <c r="U163" s="225">
        <f t="shared" si="3"/>
        <v>73.711876378234052</v>
      </c>
      <c r="V163" s="511"/>
      <c r="W163" s="511"/>
      <c r="X163" s="511"/>
      <c r="Y163" s="511"/>
      <c r="Z163" s="511"/>
      <c r="AA163" s="511"/>
      <c r="AB163" s="511"/>
      <c r="AC163" s="135"/>
    </row>
    <row r="164" spans="1:29" ht="21.75" customHeight="1" thickBot="1" x14ac:dyDescent="0.25">
      <c r="A164" s="123"/>
      <c r="B164" s="507" t="s">
        <v>326</v>
      </c>
      <c r="C164" s="507"/>
      <c r="D164" s="507"/>
      <c r="E164" s="507"/>
      <c r="F164" s="507"/>
      <c r="G164" s="507"/>
      <c r="H164" s="507"/>
      <c r="I164" s="507"/>
      <c r="J164" s="507"/>
      <c r="K164" s="507"/>
      <c r="L164" s="508"/>
      <c r="M164" s="211">
        <v>1</v>
      </c>
      <c r="N164" s="211">
        <v>13</v>
      </c>
      <c r="O164" s="477" t="s">
        <v>391</v>
      </c>
      <c r="P164" s="478" t="s">
        <v>40</v>
      </c>
      <c r="Q164" s="509"/>
      <c r="R164" s="510"/>
      <c r="S164" s="479">
        <f>+'11'!U479</f>
        <v>3432.1557600000001</v>
      </c>
      <c r="T164" s="479">
        <f>+'11'!V479</f>
        <v>2530.0600100000001</v>
      </c>
      <c r="U164" s="225">
        <f t="shared" si="3"/>
        <v>73.716351672804038</v>
      </c>
      <c r="V164" s="511"/>
      <c r="W164" s="511"/>
      <c r="X164" s="511"/>
      <c r="Y164" s="511"/>
      <c r="Z164" s="511"/>
      <c r="AA164" s="511"/>
      <c r="AB164" s="511"/>
      <c r="AC164" s="135"/>
    </row>
    <row r="165" spans="1:29" ht="32.25" customHeight="1" thickBot="1" x14ac:dyDescent="0.25">
      <c r="A165" s="123"/>
      <c r="B165" s="507" t="s">
        <v>327</v>
      </c>
      <c r="C165" s="507"/>
      <c r="D165" s="507"/>
      <c r="E165" s="507"/>
      <c r="F165" s="507"/>
      <c r="G165" s="507"/>
      <c r="H165" s="507"/>
      <c r="I165" s="507"/>
      <c r="J165" s="507"/>
      <c r="K165" s="507"/>
      <c r="L165" s="508"/>
      <c r="M165" s="211">
        <v>1</v>
      </c>
      <c r="N165" s="211">
        <v>13</v>
      </c>
      <c r="O165" s="477" t="s">
        <v>391</v>
      </c>
      <c r="P165" s="478" t="s">
        <v>42</v>
      </c>
      <c r="Q165" s="509"/>
      <c r="R165" s="510"/>
      <c r="S165" s="479">
        <f>+'11'!U480</f>
        <v>1036.5110299999999</v>
      </c>
      <c r="T165" s="479">
        <f>+'11'!V480</f>
        <v>763.87813000000006</v>
      </c>
      <c r="U165" s="225">
        <f t="shared" si="3"/>
        <v>73.69705752190599</v>
      </c>
      <c r="V165" s="511"/>
      <c r="W165" s="511"/>
      <c r="X165" s="511"/>
      <c r="Y165" s="511"/>
      <c r="Z165" s="511"/>
      <c r="AA165" s="511"/>
      <c r="AB165" s="511"/>
      <c r="AC165" s="135"/>
    </row>
    <row r="166" spans="1:29" ht="21.75" customHeight="1" thickBot="1" x14ac:dyDescent="0.25">
      <c r="A166" s="123"/>
      <c r="B166" s="507" t="s">
        <v>60</v>
      </c>
      <c r="C166" s="507"/>
      <c r="D166" s="507"/>
      <c r="E166" s="507"/>
      <c r="F166" s="507"/>
      <c r="G166" s="507"/>
      <c r="H166" s="507"/>
      <c r="I166" s="507"/>
      <c r="J166" s="507"/>
      <c r="K166" s="507"/>
      <c r="L166" s="508"/>
      <c r="M166" s="211">
        <v>1</v>
      </c>
      <c r="N166" s="211">
        <v>13</v>
      </c>
      <c r="O166" s="477" t="s">
        <v>356</v>
      </c>
      <c r="P166" s="478">
        <v>0</v>
      </c>
      <c r="Q166" s="509"/>
      <c r="R166" s="510"/>
      <c r="S166" s="479">
        <f>+'11'!U677</f>
        <v>371.221</v>
      </c>
      <c r="T166" s="479">
        <f>+'11'!V677</f>
        <v>262.89141000000001</v>
      </c>
      <c r="U166" s="225">
        <f t="shared" si="3"/>
        <v>70.818032923783946</v>
      </c>
      <c r="V166" s="511"/>
      <c r="W166" s="511"/>
      <c r="X166" s="511"/>
      <c r="Y166" s="511"/>
      <c r="Z166" s="511"/>
      <c r="AA166" s="511"/>
      <c r="AB166" s="511"/>
      <c r="AC166" s="135"/>
    </row>
    <row r="167" spans="1:29" ht="21.75" customHeight="1" thickBot="1" x14ac:dyDescent="0.25">
      <c r="A167" s="123"/>
      <c r="B167" s="507" t="s">
        <v>392</v>
      </c>
      <c r="C167" s="507"/>
      <c r="D167" s="507"/>
      <c r="E167" s="507"/>
      <c r="F167" s="507"/>
      <c r="G167" s="507"/>
      <c r="H167" s="507"/>
      <c r="I167" s="507"/>
      <c r="J167" s="507"/>
      <c r="K167" s="507"/>
      <c r="L167" s="508"/>
      <c r="M167" s="211">
        <v>1</v>
      </c>
      <c r="N167" s="211">
        <v>13</v>
      </c>
      <c r="O167" s="477" t="s">
        <v>393</v>
      </c>
      <c r="P167" s="478">
        <v>0</v>
      </c>
      <c r="Q167" s="509"/>
      <c r="R167" s="510"/>
      <c r="S167" s="479">
        <f>+'11'!U678</f>
        <v>368.221</v>
      </c>
      <c r="T167" s="479">
        <f>+'11'!V678</f>
        <v>262.11941000000002</v>
      </c>
      <c r="U167" s="225">
        <f t="shared" si="3"/>
        <v>71.185350645400462</v>
      </c>
      <c r="V167" s="511"/>
      <c r="W167" s="511"/>
      <c r="X167" s="511"/>
      <c r="Y167" s="511"/>
      <c r="Z167" s="511"/>
      <c r="AA167" s="511"/>
      <c r="AB167" s="511"/>
      <c r="AC167" s="135"/>
    </row>
    <row r="168" spans="1:29" ht="53.25" customHeight="1" thickBot="1" x14ac:dyDescent="0.25">
      <c r="A168" s="123"/>
      <c r="B168" s="507" t="s">
        <v>17</v>
      </c>
      <c r="C168" s="507"/>
      <c r="D168" s="507"/>
      <c r="E168" s="507"/>
      <c r="F168" s="507"/>
      <c r="G168" s="507"/>
      <c r="H168" s="507"/>
      <c r="I168" s="507"/>
      <c r="J168" s="507"/>
      <c r="K168" s="507"/>
      <c r="L168" s="508"/>
      <c r="M168" s="211">
        <v>1</v>
      </c>
      <c r="N168" s="211">
        <v>13</v>
      </c>
      <c r="O168" s="477" t="s">
        <v>393</v>
      </c>
      <c r="P168" s="478" t="s">
        <v>18</v>
      </c>
      <c r="Q168" s="509"/>
      <c r="R168" s="510"/>
      <c r="S168" s="479">
        <f>+'11'!U679</f>
        <v>368.221</v>
      </c>
      <c r="T168" s="479">
        <f>+'11'!V679</f>
        <v>262.11941000000002</v>
      </c>
      <c r="U168" s="225">
        <f t="shared" si="3"/>
        <v>71.185350645400462</v>
      </c>
      <c r="V168" s="511"/>
      <c r="W168" s="511"/>
      <c r="X168" s="511"/>
      <c r="Y168" s="511"/>
      <c r="Z168" s="511"/>
      <c r="AA168" s="511"/>
      <c r="AB168" s="511"/>
      <c r="AC168" s="135"/>
    </row>
    <row r="169" spans="1:29" ht="21.75" customHeight="1" thickBot="1" x14ac:dyDescent="0.25">
      <c r="A169" s="123"/>
      <c r="B169" s="507" t="s">
        <v>38</v>
      </c>
      <c r="C169" s="507"/>
      <c r="D169" s="507"/>
      <c r="E169" s="507"/>
      <c r="F169" s="507"/>
      <c r="G169" s="507"/>
      <c r="H169" s="507"/>
      <c r="I169" s="507"/>
      <c r="J169" s="507"/>
      <c r="K169" s="507"/>
      <c r="L169" s="508"/>
      <c r="M169" s="211">
        <v>1</v>
      </c>
      <c r="N169" s="211">
        <v>13</v>
      </c>
      <c r="O169" s="477" t="s">
        <v>393</v>
      </c>
      <c r="P169" s="478" t="s">
        <v>39</v>
      </c>
      <c r="Q169" s="509"/>
      <c r="R169" s="510"/>
      <c r="S169" s="479">
        <f>+'11'!U680</f>
        <v>368.221</v>
      </c>
      <c r="T169" s="479">
        <f>+'11'!V680</f>
        <v>262.11941000000002</v>
      </c>
      <c r="U169" s="225">
        <f t="shared" si="3"/>
        <v>71.185350645400462</v>
      </c>
      <c r="V169" s="511"/>
      <c r="W169" s="511"/>
      <c r="X169" s="511"/>
      <c r="Y169" s="511"/>
      <c r="Z169" s="511"/>
      <c r="AA169" s="511"/>
      <c r="AB169" s="511"/>
      <c r="AC169" s="135"/>
    </row>
    <row r="170" spans="1:29" ht="21.75" customHeight="1" thickBot="1" x14ac:dyDescent="0.25">
      <c r="A170" s="123"/>
      <c r="B170" s="507" t="s">
        <v>326</v>
      </c>
      <c r="C170" s="507"/>
      <c r="D170" s="507"/>
      <c r="E170" s="507"/>
      <c r="F170" s="507"/>
      <c r="G170" s="507"/>
      <c r="H170" s="507"/>
      <c r="I170" s="507"/>
      <c r="J170" s="507"/>
      <c r="K170" s="507"/>
      <c r="L170" s="508"/>
      <c r="M170" s="211">
        <v>1</v>
      </c>
      <c r="N170" s="211">
        <v>13</v>
      </c>
      <c r="O170" s="477" t="s">
        <v>393</v>
      </c>
      <c r="P170" s="478" t="s">
        <v>40</v>
      </c>
      <c r="Q170" s="509"/>
      <c r="R170" s="510"/>
      <c r="S170" s="479">
        <f>+'11'!U681</f>
        <v>282.81182999999999</v>
      </c>
      <c r="T170" s="479">
        <f>+'11'!V681</f>
        <v>201.32059000000001</v>
      </c>
      <c r="U170" s="225">
        <f t="shared" si="3"/>
        <v>71.185349636894614</v>
      </c>
      <c r="V170" s="511"/>
      <c r="W170" s="511"/>
      <c r="X170" s="511"/>
      <c r="Y170" s="511"/>
      <c r="Z170" s="511"/>
      <c r="AA170" s="511"/>
      <c r="AB170" s="511"/>
      <c r="AC170" s="135"/>
    </row>
    <row r="171" spans="1:29" ht="32.25" customHeight="1" thickBot="1" x14ac:dyDescent="0.25">
      <c r="A171" s="123"/>
      <c r="B171" s="507" t="s">
        <v>327</v>
      </c>
      <c r="C171" s="507"/>
      <c r="D171" s="507"/>
      <c r="E171" s="507"/>
      <c r="F171" s="507"/>
      <c r="G171" s="507"/>
      <c r="H171" s="507"/>
      <c r="I171" s="507"/>
      <c r="J171" s="507"/>
      <c r="K171" s="507"/>
      <c r="L171" s="508"/>
      <c r="M171" s="211">
        <v>1</v>
      </c>
      <c r="N171" s="211">
        <v>13</v>
      </c>
      <c r="O171" s="477" t="s">
        <v>393</v>
      </c>
      <c r="P171" s="478" t="s">
        <v>42</v>
      </c>
      <c r="Q171" s="509"/>
      <c r="R171" s="510"/>
      <c r="S171" s="479">
        <f>+'11'!U682</f>
        <v>85.409170000000003</v>
      </c>
      <c r="T171" s="479">
        <f>+'11'!V682</f>
        <v>60.798819999999999</v>
      </c>
      <c r="U171" s="225">
        <f t="shared" si="3"/>
        <v>71.185353984823877</v>
      </c>
      <c r="V171" s="511"/>
      <c r="W171" s="511"/>
      <c r="X171" s="511"/>
      <c r="Y171" s="511"/>
      <c r="Z171" s="511"/>
      <c r="AA171" s="511"/>
      <c r="AB171" s="511"/>
      <c r="AC171" s="135"/>
    </row>
    <row r="172" spans="1:29" ht="42.75" customHeight="1" thickBot="1" x14ac:dyDescent="0.25">
      <c r="A172" s="123"/>
      <c r="B172" s="507" t="s">
        <v>360</v>
      </c>
      <c r="C172" s="507"/>
      <c r="D172" s="507"/>
      <c r="E172" s="507"/>
      <c r="F172" s="507"/>
      <c r="G172" s="507"/>
      <c r="H172" s="507"/>
      <c r="I172" s="507"/>
      <c r="J172" s="507"/>
      <c r="K172" s="507"/>
      <c r="L172" s="508"/>
      <c r="M172" s="211">
        <v>1</v>
      </c>
      <c r="N172" s="211">
        <v>13</v>
      </c>
      <c r="O172" s="477" t="s">
        <v>361</v>
      </c>
      <c r="P172" s="478">
        <v>0</v>
      </c>
      <c r="Q172" s="509"/>
      <c r="R172" s="510"/>
      <c r="S172" s="479">
        <f>+'11'!U683</f>
        <v>3</v>
      </c>
      <c r="T172" s="479">
        <f>+'11'!V683</f>
        <v>0.77200000000000002</v>
      </c>
      <c r="U172" s="225">
        <f t="shared" si="3"/>
        <v>25.733333333333334</v>
      </c>
      <c r="V172" s="511"/>
      <c r="W172" s="511"/>
      <c r="X172" s="511"/>
      <c r="Y172" s="511"/>
      <c r="Z172" s="511"/>
      <c r="AA172" s="511"/>
      <c r="AB172" s="511"/>
      <c r="AC172" s="135"/>
    </row>
    <row r="173" spans="1:29" ht="53.25" customHeight="1" thickBot="1" x14ac:dyDescent="0.25">
      <c r="A173" s="123"/>
      <c r="B173" s="507" t="s">
        <v>17</v>
      </c>
      <c r="C173" s="507"/>
      <c r="D173" s="507"/>
      <c r="E173" s="507"/>
      <c r="F173" s="507"/>
      <c r="G173" s="507"/>
      <c r="H173" s="507"/>
      <c r="I173" s="507"/>
      <c r="J173" s="507"/>
      <c r="K173" s="507"/>
      <c r="L173" s="508"/>
      <c r="M173" s="211">
        <v>1</v>
      </c>
      <c r="N173" s="211">
        <v>13</v>
      </c>
      <c r="O173" s="477" t="s">
        <v>361</v>
      </c>
      <c r="P173" s="478" t="s">
        <v>18</v>
      </c>
      <c r="Q173" s="509"/>
      <c r="R173" s="510"/>
      <c r="S173" s="479">
        <f>+'11'!U684</f>
        <v>3</v>
      </c>
      <c r="T173" s="479">
        <f>+'11'!V684</f>
        <v>0.77200000000000002</v>
      </c>
      <c r="U173" s="225">
        <f t="shared" si="3"/>
        <v>25.733333333333334</v>
      </c>
      <c r="V173" s="511"/>
      <c r="W173" s="511"/>
      <c r="X173" s="511"/>
      <c r="Y173" s="511"/>
      <c r="Z173" s="511"/>
      <c r="AA173" s="511"/>
      <c r="AB173" s="511"/>
      <c r="AC173" s="135"/>
    </row>
    <row r="174" spans="1:29" ht="21.75" customHeight="1" thickBot="1" x14ac:dyDescent="0.25">
      <c r="A174" s="123"/>
      <c r="B174" s="507" t="s">
        <v>38</v>
      </c>
      <c r="C174" s="507"/>
      <c r="D174" s="507"/>
      <c r="E174" s="507"/>
      <c r="F174" s="507"/>
      <c r="G174" s="507"/>
      <c r="H174" s="507"/>
      <c r="I174" s="507"/>
      <c r="J174" s="507"/>
      <c r="K174" s="507"/>
      <c r="L174" s="508"/>
      <c r="M174" s="211">
        <v>1</v>
      </c>
      <c r="N174" s="211">
        <v>13</v>
      </c>
      <c r="O174" s="477" t="s">
        <v>361</v>
      </c>
      <c r="P174" s="478" t="s">
        <v>39</v>
      </c>
      <c r="Q174" s="509"/>
      <c r="R174" s="510"/>
      <c r="S174" s="479">
        <f>+'11'!U685</f>
        <v>3</v>
      </c>
      <c r="T174" s="479">
        <f>+'11'!V685</f>
        <v>0.77200000000000002</v>
      </c>
      <c r="U174" s="225">
        <f t="shared" si="3"/>
        <v>25.733333333333334</v>
      </c>
      <c r="V174" s="511"/>
      <c r="W174" s="511"/>
      <c r="X174" s="511"/>
      <c r="Y174" s="511"/>
      <c r="Z174" s="511"/>
      <c r="AA174" s="511"/>
      <c r="AB174" s="511"/>
      <c r="AC174" s="135"/>
    </row>
    <row r="175" spans="1:29" ht="32.25" customHeight="1" thickBot="1" x14ac:dyDescent="0.25">
      <c r="A175" s="123"/>
      <c r="B175" s="507" t="s">
        <v>346</v>
      </c>
      <c r="C175" s="507"/>
      <c r="D175" s="507"/>
      <c r="E175" s="507"/>
      <c r="F175" s="507"/>
      <c r="G175" s="507"/>
      <c r="H175" s="507"/>
      <c r="I175" s="507"/>
      <c r="J175" s="507"/>
      <c r="K175" s="507"/>
      <c r="L175" s="508"/>
      <c r="M175" s="211">
        <v>1</v>
      </c>
      <c r="N175" s="211">
        <v>13</v>
      </c>
      <c r="O175" s="477" t="s">
        <v>361</v>
      </c>
      <c r="P175" s="478" t="s">
        <v>41</v>
      </c>
      <c r="Q175" s="509"/>
      <c r="R175" s="510"/>
      <c r="S175" s="479">
        <f>+'11'!U686</f>
        <v>3</v>
      </c>
      <c r="T175" s="479">
        <f>+'11'!V686</f>
        <v>0.77200000000000002</v>
      </c>
      <c r="U175" s="225">
        <f t="shared" si="3"/>
        <v>25.733333333333334</v>
      </c>
      <c r="V175" s="511"/>
      <c r="W175" s="511"/>
      <c r="X175" s="511"/>
      <c r="Y175" s="511"/>
      <c r="Z175" s="511"/>
      <c r="AA175" s="511"/>
      <c r="AB175" s="511"/>
      <c r="AC175" s="135"/>
    </row>
    <row r="176" spans="1:29" ht="32.25" customHeight="1" thickBot="1" x14ac:dyDescent="0.25">
      <c r="A176" s="123"/>
      <c r="B176" s="507" t="s">
        <v>352</v>
      </c>
      <c r="C176" s="507"/>
      <c r="D176" s="507"/>
      <c r="E176" s="507"/>
      <c r="F176" s="507"/>
      <c r="G176" s="507"/>
      <c r="H176" s="507"/>
      <c r="I176" s="507"/>
      <c r="J176" s="507"/>
      <c r="K176" s="507"/>
      <c r="L176" s="508"/>
      <c r="M176" s="211">
        <v>1</v>
      </c>
      <c r="N176" s="211">
        <v>13</v>
      </c>
      <c r="O176" s="477" t="s">
        <v>353</v>
      </c>
      <c r="P176" s="478">
        <v>0</v>
      </c>
      <c r="Q176" s="509"/>
      <c r="R176" s="510"/>
      <c r="S176" s="479">
        <f>+S177+S183</f>
        <v>457.8</v>
      </c>
      <c r="T176" s="479">
        <f>+T177+T183</f>
        <v>304.70173</v>
      </c>
      <c r="U176" s="225">
        <f t="shared" si="3"/>
        <v>66.557826561817393</v>
      </c>
      <c r="V176" s="511"/>
      <c r="W176" s="511"/>
      <c r="X176" s="511"/>
      <c r="Y176" s="511"/>
      <c r="Z176" s="511"/>
      <c r="AA176" s="511"/>
      <c r="AB176" s="511"/>
      <c r="AC176" s="135"/>
    </row>
    <row r="177" spans="1:29" ht="32.25" customHeight="1" thickBot="1" x14ac:dyDescent="0.25">
      <c r="A177" s="123"/>
      <c r="B177" s="507" t="s">
        <v>394</v>
      </c>
      <c r="C177" s="507"/>
      <c r="D177" s="507"/>
      <c r="E177" s="507"/>
      <c r="F177" s="507"/>
      <c r="G177" s="507"/>
      <c r="H177" s="507"/>
      <c r="I177" s="507"/>
      <c r="J177" s="507"/>
      <c r="K177" s="507"/>
      <c r="L177" s="508"/>
      <c r="M177" s="211">
        <v>1</v>
      </c>
      <c r="N177" s="211">
        <v>13</v>
      </c>
      <c r="O177" s="477" t="s">
        <v>395</v>
      </c>
      <c r="P177" s="478">
        <v>0</v>
      </c>
      <c r="Q177" s="509"/>
      <c r="R177" s="510"/>
      <c r="S177" s="479">
        <f>+S178+S181</f>
        <v>6</v>
      </c>
      <c r="T177" s="479">
        <f>+T178+T181</f>
        <v>0</v>
      </c>
      <c r="U177" s="225">
        <f t="shared" si="3"/>
        <v>0</v>
      </c>
      <c r="V177" s="511"/>
      <c r="W177" s="511"/>
      <c r="X177" s="511"/>
      <c r="Y177" s="511"/>
      <c r="Z177" s="511"/>
      <c r="AA177" s="511"/>
      <c r="AB177" s="511"/>
      <c r="AC177" s="135"/>
    </row>
    <row r="178" spans="1:29" ht="21.75" customHeight="1" thickBot="1" x14ac:dyDescent="0.25">
      <c r="A178" s="123"/>
      <c r="B178" s="507" t="s">
        <v>338</v>
      </c>
      <c r="C178" s="507"/>
      <c r="D178" s="507"/>
      <c r="E178" s="507"/>
      <c r="F178" s="507"/>
      <c r="G178" s="507"/>
      <c r="H178" s="507"/>
      <c r="I178" s="507"/>
      <c r="J178" s="507"/>
      <c r="K178" s="507"/>
      <c r="L178" s="508"/>
      <c r="M178" s="211">
        <v>1</v>
      </c>
      <c r="N178" s="211">
        <v>13</v>
      </c>
      <c r="O178" s="477" t="s">
        <v>395</v>
      </c>
      <c r="P178" s="478" t="s">
        <v>25</v>
      </c>
      <c r="Q178" s="509"/>
      <c r="R178" s="510"/>
      <c r="S178" s="479">
        <f>+'11'!U482</f>
        <v>1</v>
      </c>
      <c r="T178" s="479">
        <f>+'11'!V482</f>
        <v>0</v>
      </c>
      <c r="U178" s="225">
        <f t="shared" si="3"/>
        <v>0</v>
      </c>
      <c r="V178" s="511"/>
      <c r="W178" s="511"/>
      <c r="X178" s="511"/>
      <c r="Y178" s="511"/>
      <c r="Z178" s="511"/>
      <c r="AA178" s="511"/>
      <c r="AB178" s="511"/>
      <c r="AC178" s="135"/>
    </row>
    <row r="179" spans="1:29" ht="21.75" customHeight="1" thickBot="1" x14ac:dyDescent="0.25">
      <c r="A179" s="123"/>
      <c r="B179" s="507" t="s">
        <v>339</v>
      </c>
      <c r="C179" s="507"/>
      <c r="D179" s="507"/>
      <c r="E179" s="507"/>
      <c r="F179" s="507"/>
      <c r="G179" s="507"/>
      <c r="H179" s="507"/>
      <c r="I179" s="507"/>
      <c r="J179" s="507"/>
      <c r="K179" s="507"/>
      <c r="L179" s="508"/>
      <c r="M179" s="211">
        <v>1</v>
      </c>
      <c r="N179" s="211">
        <v>13</v>
      </c>
      <c r="O179" s="477" t="s">
        <v>395</v>
      </c>
      <c r="P179" s="478" t="s">
        <v>27</v>
      </c>
      <c r="Q179" s="509"/>
      <c r="R179" s="510"/>
      <c r="S179" s="479">
        <f>+'11'!U483</f>
        <v>1</v>
      </c>
      <c r="T179" s="479">
        <f>+'11'!V483</f>
        <v>0</v>
      </c>
      <c r="U179" s="225">
        <f t="shared" si="3"/>
        <v>0</v>
      </c>
      <c r="V179" s="511"/>
      <c r="W179" s="511"/>
      <c r="X179" s="511"/>
      <c r="Y179" s="511"/>
      <c r="Z179" s="511"/>
      <c r="AA179" s="511"/>
      <c r="AB179" s="511"/>
      <c r="AC179" s="135"/>
    </row>
    <row r="180" spans="1:29" ht="12.75" customHeight="1" thickBot="1" x14ac:dyDescent="0.25">
      <c r="A180" s="123"/>
      <c r="B180" s="507" t="s">
        <v>341</v>
      </c>
      <c r="C180" s="507"/>
      <c r="D180" s="507"/>
      <c r="E180" s="507"/>
      <c r="F180" s="507"/>
      <c r="G180" s="507"/>
      <c r="H180" s="507"/>
      <c r="I180" s="507"/>
      <c r="J180" s="507"/>
      <c r="K180" s="507"/>
      <c r="L180" s="508"/>
      <c r="M180" s="211">
        <v>1</v>
      </c>
      <c r="N180" s="211">
        <v>13</v>
      </c>
      <c r="O180" s="477" t="s">
        <v>395</v>
      </c>
      <c r="P180" s="478" t="s">
        <v>29</v>
      </c>
      <c r="Q180" s="509"/>
      <c r="R180" s="510"/>
      <c r="S180" s="479">
        <f>+'11'!U484</f>
        <v>1</v>
      </c>
      <c r="T180" s="479">
        <f>+'11'!V484</f>
        <v>0</v>
      </c>
      <c r="U180" s="225">
        <f t="shared" si="3"/>
        <v>0</v>
      </c>
      <c r="V180" s="511"/>
      <c r="W180" s="511"/>
      <c r="X180" s="511"/>
      <c r="Y180" s="511"/>
      <c r="Z180" s="511"/>
      <c r="AA180" s="511"/>
      <c r="AB180" s="511"/>
      <c r="AC180" s="135"/>
    </row>
    <row r="181" spans="1:29" ht="12.75" customHeight="1" thickBot="1" x14ac:dyDescent="0.25">
      <c r="A181" s="123"/>
      <c r="B181" s="507" t="s">
        <v>62</v>
      </c>
      <c r="C181" s="507"/>
      <c r="D181" s="507"/>
      <c r="E181" s="507"/>
      <c r="F181" s="507"/>
      <c r="G181" s="507"/>
      <c r="H181" s="507"/>
      <c r="I181" s="507"/>
      <c r="J181" s="507"/>
      <c r="K181" s="507"/>
      <c r="L181" s="508"/>
      <c r="M181" s="211">
        <v>1</v>
      </c>
      <c r="N181" s="211">
        <v>13</v>
      </c>
      <c r="O181" s="477" t="s">
        <v>395</v>
      </c>
      <c r="P181" s="478" t="s">
        <v>103</v>
      </c>
      <c r="Q181" s="509"/>
      <c r="R181" s="510"/>
      <c r="S181" s="479">
        <f>+'11'!U689</f>
        <v>5</v>
      </c>
      <c r="T181" s="479">
        <f>+'11'!V689</f>
        <v>0</v>
      </c>
      <c r="U181" s="225">
        <f t="shared" si="3"/>
        <v>0</v>
      </c>
      <c r="V181" s="511"/>
      <c r="W181" s="511"/>
      <c r="X181" s="511"/>
      <c r="Y181" s="511"/>
      <c r="Z181" s="511"/>
      <c r="AA181" s="511"/>
      <c r="AB181" s="511"/>
      <c r="AC181" s="135"/>
    </row>
    <row r="182" spans="1:29" ht="12.75" customHeight="1" thickBot="1" x14ac:dyDescent="0.25">
      <c r="A182" s="123"/>
      <c r="B182" s="507" t="s">
        <v>104</v>
      </c>
      <c r="C182" s="507"/>
      <c r="D182" s="507"/>
      <c r="E182" s="507"/>
      <c r="F182" s="507"/>
      <c r="G182" s="507"/>
      <c r="H182" s="507"/>
      <c r="I182" s="507"/>
      <c r="J182" s="507"/>
      <c r="K182" s="507"/>
      <c r="L182" s="508"/>
      <c r="M182" s="211">
        <v>1</v>
      </c>
      <c r="N182" s="211">
        <v>13</v>
      </c>
      <c r="O182" s="477" t="s">
        <v>395</v>
      </c>
      <c r="P182" s="478" t="s">
        <v>105</v>
      </c>
      <c r="Q182" s="509"/>
      <c r="R182" s="510"/>
      <c r="S182" s="479">
        <f>+'11'!U690</f>
        <v>5</v>
      </c>
      <c r="T182" s="479">
        <f>+'11'!V690</f>
        <v>0</v>
      </c>
      <c r="U182" s="225">
        <f t="shared" si="3"/>
        <v>0</v>
      </c>
      <c r="V182" s="511"/>
      <c r="W182" s="511"/>
      <c r="X182" s="511"/>
      <c r="Y182" s="511"/>
      <c r="Z182" s="511"/>
      <c r="AA182" s="511"/>
      <c r="AB182" s="511"/>
      <c r="AC182" s="135"/>
    </row>
    <row r="183" spans="1:29" ht="32.25" customHeight="1" thickBot="1" x14ac:dyDescent="0.25">
      <c r="A183" s="123"/>
      <c r="B183" s="507" t="s">
        <v>396</v>
      </c>
      <c r="C183" s="507"/>
      <c r="D183" s="507"/>
      <c r="E183" s="507"/>
      <c r="F183" s="507"/>
      <c r="G183" s="507"/>
      <c r="H183" s="507"/>
      <c r="I183" s="507"/>
      <c r="J183" s="507"/>
      <c r="K183" s="507"/>
      <c r="L183" s="508"/>
      <c r="M183" s="211">
        <v>1</v>
      </c>
      <c r="N183" s="211">
        <v>13</v>
      </c>
      <c r="O183" s="477" t="s">
        <v>397</v>
      </c>
      <c r="P183" s="478">
        <v>0</v>
      </c>
      <c r="Q183" s="509"/>
      <c r="R183" s="510"/>
      <c r="S183" s="479">
        <f>+'11'!U486</f>
        <v>451.8</v>
      </c>
      <c r="T183" s="479">
        <f>+'11'!V486</f>
        <v>304.70173</v>
      </c>
      <c r="U183" s="225">
        <f t="shared" si="3"/>
        <v>67.441728640991585</v>
      </c>
      <c r="V183" s="511"/>
      <c r="W183" s="511"/>
      <c r="X183" s="511"/>
      <c r="Y183" s="511"/>
      <c r="Z183" s="511"/>
      <c r="AA183" s="511"/>
      <c r="AB183" s="511"/>
      <c r="AC183" s="135"/>
    </row>
    <row r="184" spans="1:29" ht="53.25" customHeight="1" thickBot="1" x14ac:dyDescent="0.25">
      <c r="A184" s="123"/>
      <c r="B184" s="507" t="s">
        <v>17</v>
      </c>
      <c r="C184" s="507"/>
      <c r="D184" s="507"/>
      <c r="E184" s="507"/>
      <c r="F184" s="507"/>
      <c r="G184" s="507"/>
      <c r="H184" s="507"/>
      <c r="I184" s="507"/>
      <c r="J184" s="507"/>
      <c r="K184" s="507"/>
      <c r="L184" s="508"/>
      <c r="M184" s="211">
        <v>1</v>
      </c>
      <c r="N184" s="211">
        <v>13</v>
      </c>
      <c r="O184" s="477" t="s">
        <v>397</v>
      </c>
      <c r="P184" s="478" t="s">
        <v>18</v>
      </c>
      <c r="Q184" s="509"/>
      <c r="R184" s="510"/>
      <c r="S184" s="479">
        <f>+'11'!U487</f>
        <v>429.62655000000001</v>
      </c>
      <c r="T184" s="479">
        <f>+'11'!V487</f>
        <v>304.70173</v>
      </c>
      <c r="U184" s="225">
        <f t="shared" si="3"/>
        <v>70.922462776101696</v>
      </c>
      <c r="V184" s="511"/>
      <c r="W184" s="511"/>
      <c r="X184" s="511"/>
      <c r="Y184" s="511"/>
      <c r="Z184" s="511"/>
      <c r="AA184" s="511"/>
      <c r="AB184" s="511"/>
      <c r="AC184" s="135"/>
    </row>
    <row r="185" spans="1:29" ht="21.75" customHeight="1" thickBot="1" x14ac:dyDescent="0.25">
      <c r="A185" s="123"/>
      <c r="B185" s="507" t="s">
        <v>38</v>
      </c>
      <c r="C185" s="507"/>
      <c r="D185" s="507"/>
      <c r="E185" s="507"/>
      <c r="F185" s="507"/>
      <c r="G185" s="507"/>
      <c r="H185" s="507"/>
      <c r="I185" s="507"/>
      <c r="J185" s="507"/>
      <c r="K185" s="507"/>
      <c r="L185" s="508"/>
      <c r="M185" s="211">
        <v>1</v>
      </c>
      <c r="N185" s="211">
        <v>13</v>
      </c>
      <c r="O185" s="477" t="s">
        <v>397</v>
      </c>
      <c r="P185" s="478" t="s">
        <v>39</v>
      </c>
      <c r="Q185" s="509"/>
      <c r="R185" s="510"/>
      <c r="S185" s="479">
        <f>+'11'!U488</f>
        <v>429.62655000000001</v>
      </c>
      <c r="T185" s="479">
        <f>+'11'!V488</f>
        <v>304.70173</v>
      </c>
      <c r="U185" s="225">
        <f t="shared" si="3"/>
        <v>70.922462776101696</v>
      </c>
      <c r="V185" s="511"/>
      <c r="W185" s="511"/>
      <c r="X185" s="511"/>
      <c r="Y185" s="511"/>
      <c r="Z185" s="511"/>
      <c r="AA185" s="511"/>
      <c r="AB185" s="511"/>
      <c r="AC185" s="135"/>
    </row>
    <row r="186" spans="1:29" ht="21.75" customHeight="1" thickBot="1" x14ac:dyDescent="0.25">
      <c r="A186" s="123"/>
      <c r="B186" s="507" t="s">
        <v>326</v>
      </c>
      <c r="C186" s="507"/>
      <c r="D186" s="507"/>
      <c r="E186" s="507"/>
      <c r="F186" s="507"/>
      <c r="G186" s="507"/>
      <c r="H186" s="507"/>
      <c r="I186" s="507"/>
      <c r="J186" s="507"/>
      <c r="K186" s="507"/>
      <c r="L186" s="508"/>
      <c r="M186" s="211">
        <v>1</v>
      </c>
      <c r="N186" s="211">
        <v>13</v>
      </c>
      <c r="O186" s="477" t="s">
        <v>397</v>
      </c>
      <c r="P186" s="478" t="s">
        <v>40</v>
      </c>
      <c r="Q186" s="509"/>
      <c r="R186" s="510"/>
      <c r="S186" s="479">
        <f>+'11'!U489</f>
        <v>329.97431</v>
      </c>
      <c r="T186" s="479">
        <f>+'11'!V489</f>
        <v>234.35374999999999</v>
      </c>
      <c r="U186" s="225">
        <f t="shared" si="3"/>
        <v>71.021816819618465</v>
      </c>
      <c r="V186" s="511"/>
      <c r="W186" s="511"/>
      <c r="X186" s="511"/>
      <c r="Y186" s="511"/>
      <c r="Z186" s="511"/>
      <c r="AA186" s="511"/>
      <c r="AB186" s="511"/>
      <c r="AC186" s="135"/>
    </row>
    <row r="187" spans="1:29" ht="32.25" customHeight="1" thickBot="1" x14ac:dyDescent="0.25">
      <c r="A187" s="123"/>
      <c r="B187" s="507" t="s">
        <v>327</v>
      </c>
      <c r="C187" s="507"/>
      <c r="D187" s="507"/>
      <c r="E187" s="507"/>
      <c r="F187" s="507"/>
      <c r="G187" s="507"/>
      <c r="H187" s="507"/>
      <c r="I187" s="507"/>
      <c r="J187" s="507"/>
      <c r="K187" s="507"/>
      <c r="L187" s="508"/>
      <c r="M187" s="211">
        <v>1</v>
      </c>
      <c r="N187" s="211">
        <v>13</v>
      </c>
      <c r="O187" s="477" t="s">
        <v>397</v>
      </c>
      <c r="P187" s="478" t="s">
        <v>42</v>
      </c>
      <c r="Q187" s="509"/>
      <c r="R187" s="510"/>
      <c r="S187" s="479">
        <f>+'11'!U490</f>
        <v>99.652240000000006</v>
      </c>
      <c r="T187" s="479">
        <f>+'11'!V490</f>
        <v>70.347980000000007</v>
      </c>
      <c r="U187" s="225">
        <f t="shared" si="3"/>
        <v>70.593475871691396</v>
      </c>
      <c r="V187" s="511"/>
      <c r="W187" s="511"/>
      <c r="X187" s="511"/>
      <c r="Y187" s="511"/>
      <c r="Z187" s="511"/>
      <c r="AA187" s="511"/>
      <c r="AB187" s="511"/>
      <c r="AC187" s="135"/>
    </row>
    <row r="188" spans="1:29" ht="21.75" customHeight="1" thickBot="1" x14ac:dyDescent="0.25">
      <c r="A188" s="123"/>
      <c r="B188" s="507" t="s">
        <v>338</v>
      </c>
      <c r="C188" s="507"/>
      <c r="D188" s="507"/>
      <c r="E188" s="507"/>
      <c r="F188" s="507"/>
      <c r="G188" s="507"/>
      <c r="H188" s="507"/>
      <c r="I188" s="507"/>
      <c r="J188" s="507"/>
      <c r="K188" s="507"/>
      <c r="L188" s="508"/>
      <c r="M188" s="211">
        <v>1</v>
      </c>
      <c r="N188" s="211">
        <v>13</v>
      </c>
      <c r="O188" s="477" t="s">
        <v>397</v>
      </c>
      <c r="P188" s="478" t="s">
        <v>25</v>
      </c>
      <c r="Q188" s="509"/>
      <c r="R188" s="510"/>
      <c r="S188" s="479">
        <f>+'11'!U491</f>
        <v>12.073449999999999</v>
      </c>
      <c r="T188" s="479">
        <f>+'11'!V491</f>
        <v>0</v>
      </c>
      <c r="U188" s="225">
        <f t="shared" si="3"/>
        <v>0</v>
      </c>
      <c r="V188" s="511"/>
      <c r="W188" s="511"/>
      <c r="X188" s="511"/>
      <c r="Y188" s="511"/>
      <c r="Z188" s="511"/>
      <c r="AA188" s="511"/>
      <c r="AB188" s="511"/>
      <c r="AC188" s="135"/>
    </row>
    <row r="189" spans="1:29" ht="21.75" customHeight="1" thickBot="1" x14ac:dyDescent="0.25">
      <c r="A189" s="123"/>
      <c r="B189" s="507" t="s">
        <v>339</v>
      </c>
      <c r="C189" s="507"/>
      <c r="D189" s="507"/>
      <c r="E189" s="507"/>
      <c r="F189" s="507"/>
      <c r="G189" s="507"/>
      <c r="H189" s="507"/>
      <c r="I189" s="507"/>
      <c r="J189" s="507"/>
      <c r="K189" s="507"/>
      <c r="L189" s="508"/>
      <c r="M189" s="211">
        <v>1</v>
      </c>
      <c r="N189" s="211">
        <v>13</v>
      </c>
      <c r="O189" s="477" t="s">
        <v>397</v>
      </c>
      <c r="P189" s="478" t="s">
        <v>27</v>
      </c>
      <c r="Q189" s="509"/>
      <c r="R189" s="510"/>
      <c r="S189" s="479">
        <f>+'11'!U492</f>
        <v>12.073449999999999</v>
      </c>
      <c r="T189" s="479">
        <f>+'11'!V492</f>
        <v>0</v>
      </c>
      <c r="U189" s="225">
        <f t="shared" si="3"/>
        <v>0</v>
      </c>
      <c r="V189" s="511"/>
      <c r="W189" s="511"/>
      <c r="X189" s="511"/>
      <c r="Y189" s="511"/>
      <c r="Z189" s="511"/>
      <c r="AA189" s="511"/>
      <c r="AB189" s="511"/>
      <c r="AC189" s="135"/>
    </row>
    <row r="190" spans="1:29" ht="12.75" customHeight="1" thickBot="1" x14ac:dyDescent="0.25">
      <c r="A190" s="123"/>
      <c r="B190" s="507" t="s">
        <v>341</v>
      </c>
      <c r="C190" s="507"/>
      <c r="D190" s="507"/>
      <c r="E190" s="507"/>
      <c r="F190" s="507"/>
      <c r="G190" s="507"/>
      <c r="H190" s="507"/>
      <c r="I190" s="507"/>
      <c r="J190" s="507"/>
      <c r="K190" s="507"/>
      <c r="L190" s="508"/>
      <c r="M190" s="211">
        <v>1</v>
      </c>
      <c r="N190" s="211">
        <v>13</v>
      </c>
      <c r="O190" s="477" t="s">
        <v>397</v>
      </c>
      <c r="P190" s="478" t="s">
        <v>29</v>
      </c>
      <c r="Q190" s="509"/>
      <c r="R190" s="510"/>
      <c r="S190" s="479">
        <f>+'11'!U493</f>
        <v>12.073449999999999</v>
      </c>
      <c r="T190" s="479">
        <f>+'11'!V493</f>
        <v>0</v>
      </c>
      <c r="U190" s="225">
        <f t="shared" si="3"/>
        <v>0</v>
      </c>
      <c r="V190" s="511"/>
      <c r="W190" s="511"/>
      <c r="X190" s="511"/>
      <c r="Y190" s="511"/>
      <c r="Z190" s="511"/>
      <c r="AA190" s="511"/>
      <c r="AB190" s="511"/>
      <c r="AC190" s="135"/>
    </row>
    <row r="191" spans="1:29" ht="12.75" customHeight="1" thickBot="1" x14ac:dyDescent="0.25">
      <c r="A191" s="123"/>
      <c r="B191" s="512" t="s">
        <v>398</v>
      </c>
      <c r="C191" s="512"/>
      <c r="D191" s="512"/>
      <c r="E191" s="512"/>
      <c r="F191" s="512"/>
      <c r="G191" s="512"/>
      <c r="H191" s="512"/>
      <c r="I191" s="512"/>
      <c r="J191" s="512"/>
      <c r="K191" s="512"/>
      <c r="L191" s="513"/>
      <c r="M191" s="469">
        <v>2</v>
      </c>
      <c r="N191" s="469">
        <v>0</v>
      </c>
      <c r="O191" s="470">
        <v>0</v>
      </c>
      <c r="P191" s="471">
        <v>0</v>
      </c>
      <c r="Q191" s="514"/>
      <c r="R191" s="515"/>
      <c r="S191" s="472">
        <f t="shared" ref="S191:T193" si="4">+S192</f>
        <v>1081.2</v>
      </c>
      <c r="T191" s="472">
        <f t="shared" si="4"/>
        <v>784.98577999999998</v>
      </c>
      <c r="U191" s="225">
        <f t="shared" si="3"/>
        <v>72.603198298187195</v>
      </c>
      <c r="V191" s="516"/>
      <c r="W191" s="516"/>
      <c r="X191" s="516"/>
      <c r="Y191" s="516"/>
      <c r="Z191" s="516"/>
      <c r="AA191" s="516"/>
      <c r="AB191" s="516"/>
      <c r="AC191" s="135"/>
    </row>
    <row r="192" spans="1:29" ht="12.75" customHeight="1" thickBot="1" x14ac:dyDescent="0.25">
      <c r="A192" s="123"/>
      <c r="B192" s="502" t="s">
        <v>89</v>
      </c>
      <c r="C192" s="502"/>
      <c r="D192" s="502"/>
      <c r="E192" s="502"/>
      <c r="F192" s="502"/>
      <c r="G192" s="502"/>
      <c r="H192" s="502"/>
      <c r="I192" s="502"/>
      <c r="J192" s="502"/>
      <c r="K192" s="502"/>
      <c r="L192" s="503"/>
      <c r="M192" s="473">
        <v>2</v>
      </c>
      <c r="N192" s="473">
        <v>3</v>
      </c>
      <c r="O192" s="474">
        <v>0</v>
      </c>
      <c r="P192" s="475">
        <v>0</v>
      </c>
      <c r="Q192" s="504"/>
      <c r="R192" s="505"/>
      <c r="S192" s="476">
        <f t="shared" si="4"/>
        <v>1081.2</v>
      </c>
      <c r="T192" s="476">
        <f t="shared" si="4"/>
        <v>784.98577999999998</v>
      </c>
      <c r="U192" s="225">
        <f t="shared" si="3"/>
        <v>72.603198298187195</v>
      </c>
      <c r="V192" s="506"/>
      <c r="W192" s="506"/>
      <c r="X192" s="506"/>
      <c r="Y192" s="506"/>
      <c r="Z192" s="506"/>
      <c r="AA192" s="506"/>
      <c r="AB192" s="506"/>
      <c r="AC192" s="135"/>
    </row>
    <row r="193" spans="1:29" ht="32.25" customHeight="1" thickBot="1" x14ac:dyDescent="0.25">
      <c r="A193" s="123"/>
      <c r="B193" s="507" t="s">
        <v>352</v>
      </c>
      <c r="C193" s="507"/>
      <c r="D193" s="507"/>
      <c r="E193" s="507"/>
      <c r="F193" s="507"/>
      <c r="G193" s="507"/>
      <c r="H193" s="507"/>
      <c r="I193" s="507"/>
      <c r="J193" s="507"/>
      <c r="K193" s="507"/>
      <c r="L193" s="508"/>
      <c r="M193" s="211">
        <v>2</v>
      </c>
      <c r="N193" s="211">
        <v>3</v>
      </c>
      <c r="O193" s="477" t="s">
        <v>353</v>
      </c>
      <c r="P193" s="478">
        <v>0</v>
      </c>
      <c r="Q193" s="509"/>
      <c r="R193" s="510"/>
      <c r="S193" s="479">
        <f t="shared" si="4"/>
        <v>1081.2</v>
      </c>
      <c r="T193" s="479">
        <f t="shared" si="4"/>
        <v>784.98577999999998</v>
      </c>
      <c r="U193" s="225">
        <f t="shared" si="3"/>
        <v>72.603198298187195</v>
      </c>
      <c r="V193" s="511"/>
      <c r="W193" s="511"/>
      <c r="X193" s="511"/>
      <c r="Y193" s="511"/>
      <c r="Z193" s="511"/>
      <c r="AA193" s="511"/>
      <c r="AB193" s="511"/>
      <c r="AC193" s="135"/>
    </row>
    <row r="194" spans="1:29" ht="32.25" customHeight="1" thickBot="1" x14ac:dyDescent="0.25">
      <c r="A194" s="123"/>
      <c r="B194" s="507" t="s">
        <v>399</v>
      </c>
      <c r="C194" s="507"/>
      <c r="D194" s="507"/>
      <c r="E194" s="507"/>
      <c r="F194" s="507"/>
      <c r="G194" s="507"/>
      <c r="H194" s="507"/>
      <c r="I194" s="507"/>
      <c r="J194" s="507"/>
      <c r="K194" s="507"/>
      <c r="L194" s="508"/>
      <c r="M194" s="211">
        <v>2</v>
      </c>
      <c r="N194" s="211">
        <v>3</v>
      </c>
      <c r="O194" s="477" t="s">
        <v>400</v>
      </c>
      <c r="P194" s="478">
        <v>0</v>
      </c>
      <c r="Q194" s="509"/>
      <c r="R194" s="510"/>
      <c r="S194" s="479">
        <f>+S195+S200+S203</f>
        <v>1081.2</v>
      </c>
      <c r="T194" s="479">
        <f>+T195+T200+T203</f>
        <v>784.98577999999998</v>
      </c>
      <c r="U194" s="225">
        <f t="shared" si="3"/>
        <v>72.603198298187195</v>
      </c>
      <c r="V194" s="511"/>
      <c r="W194" s="511"/>
      <c r="X194" s="511"/>
      <c r="Y194" s="511"/>
      <c r="Z194" s="511"/>
      <c r="AA194" s="511"/>
      <c r="AB194" s="511"/>
      <c r="AC194" s="135"/>
    </row>
    <row r="195" spans="1:29" ht="53.25" customHeight="1" thickBot="1" x14ac:dyDescent="0.25">
      <c r="A195" s="123"/>
      <c r="B195" s="507" t="s">
        <v>17</v>
      </c>
      <c r="C195" s="507"/>
      <c r="D195" s="507"/>
      <c r="E195" s="507"/>
      <c r="F195" s="507"/>
      <c r="G195" s="507"/>
      <c r="H195" s="507"/>
      <c r="I195" s="507"/>
      <c r="J195" s="507"/>
      <c r="K195" s="507"/>
      <c r="L195" s="508"/>
      <c r="M195" s="211">
        <v>2</v>
      </c>
      <c r="N195" s="211">
        <v>3</v>
      </c>
      <c r="O195" s="477" t="s">
        <v>400</v>
      </c>
      <c r="P195" s="478" t="s">
        <v>18</v>
      </c>
      <c r="Q195" s="509"/>
      <c r="R195" s="510"/>
      <c r="S195" s="479">
        <f>+'11'!U501</f>
        <v>410.23412999999999</v>
      </c>
      <c r="T195" s="479">
        <f>+'11'!V501</f>
        <v>282.34577999999999</v>
      </c>
      <c r="U195" s="225">
        <f t="shared" si="3"/>
        <v>68.825521660033502</v>
      </c>
      <c r="V195" s="511"/>
      <c r="W195" s="511"/>
      <c r="X195" s="511"/>
      <c r="Y195" s="511"/>
      <c r="Z195" s="511"/>
      <c r="AA195" s="511"/>
      <c r="AB195" s="511"/>
      <c r="AC195" s="135"/>
    </row>
    <row r="196" spans="1:29" ht="12.75" customHeight="1" thickBot="1" x14ac:dyDescent="0.25">
      <c r="A196" s="123"/>
      <c r="B196" s="507" t="s">
        <v>19</v>
      </c>
      <c r="C196" s="507"/>
      <c r="D196" s="507"/>
      <c r="E196" s="507"/>
      <c r="F196" s="507"/>
      <c r="G196" s="507"/>
      <c r="H196" s="507"/>
      <c r="I196" s="507"/>
      <c r="J196" s="507"/>
      <c r="K196" s="507"/>
      <c r="L196" s="508"/>
      <c r="M196" s="211">
        <v>2</v>
      </c>
      <c r="N196" s="211">
        <v>3</v>
      </c>
      <c r="O196" s="477" t="s">
        <v>400</v>
      </c>
      <c r="P196" s="478" t="s">
        <v>20</v>
      </c>
      <c r="Q196" s="509"/>
      <c r="R196" s="510"/>
      <c r="S196" s="479">
        <f>+'11'!U502</f>
        <v>410.23412999999999</v>
      </c>
      <c r="T196" s="479">
        <f>+'11'!V502</f>
        <v>282.34577999999999</v>
      </c>
      <c r="U196" s="225">
        <f t="shared" si="3"/>
        <v>68.825521660033502</v>
      </c>
      <c r="V196" s="511"/>
      <c r="W196" s="511"/>
      <c r="X196" s="511"/>
      <c r="Y196" s="511"/>
      <c r="Z196" s="511"/>
      <c r="AA196" s="511"/>
      <c r="AB196" s="511"/>
      <c r="AC196" s="135"/>
    </row>
    <row r="197" spans="1:29" ht="12.75" customHeight="1" thickBot="1" x14ac:dyDescent="0.25">
      <c r="A197" s="123"/>
      <c r="B197" s="507" t="s">
        <v>401</v>
      </c>
      <c r="C197" s="507"/>
      <c r="D197" s="507"/>
      <c r="E197" s="507"/>
      <c r="F197" s="507"/>
      <c r="G197" s="507"/>
      <c r="H197" s="507"/>
      <c r="I197" s="507"/>
      <c r="J197" s="507"/>
      <c r="K197" s="507"/>
      <c r="L197" s="508"/>
      <c r="M197" s="211">
        <v>2</v>
      </c>
      <c r="N197" s="211">
        <v>3</v>
      </c>
      <c r="O197" s="477" t="s">
        <v>400</v>
      </c>
      <c r="P197" s="478" t="s">
        <v>21</v>
      </c>
      <c r="Q197" s="509"/>
      <c r="R197" s="510"/>
      <c r="S197" s="479">
        <f>+'11'!U503</f>
        <v>307.23511999999999</v>
      </c>
      <c r="T197" s="479">
        <f>+'11'!V503</f>
        <v>216.85543999999999</v>
      </c>
      <c r="U197" s="225">
        <f t="shared" si="3"/>
        <v>70.582894299323598</v>
      </c>
      <c r="V197" s="511"/>
      <c r="W197" s="511"/>
      <c r="X197" s="511"/>
      <c r="Y197" s="511"/>
      <c r="Z197" s="511"/>
      <c r="AA197" s="511"/>
      <c r="AB197" s="511"/>
      <c r="AC197" s="135"/>
    </row>
    <row r="198" spans="1:29" ht="21.75" customHeight="1" thickBot="1" x14ac:dyDescent="0.25">
      <c r="A198" s="123"/>
      <c r="B198" s="507" t="s">
        <v>402</v>
      </c>
      <c r="C198" s="507"/>
      <c r="D198" s="507"/>
      <c r="E198" s="507"/>
      <c r="F198" s="507"/>
      <c r="G198" s="507"/>
      <c r="H198" s="507"/>
      <c r="I198" s="507"/>
      <c r="J198" s="507"/>
      <c r="K198" s="507"/>
      <c r="L198" s="508"/>
      <c r="M198" s="211">
        <v>2</v>
      </c>
      <c r="N198" s="211">
        <v>3</v>
      </c>
      <c r="O198" s="477" t="s">
        <v>400</v>
      </c>
      <c r="P198" s="478" t="s">
        <v>22</v>
      </c>
      <c r="Q198" s="509"/>
      <c r="R198" s="510"/>
      <c r="S198" s="479">
        <f>+'11'!U504</f>
        <v>10.3</v>
      </c>
      <c r="T198" s="479">
        <f>+'11'!V504</f>
        <v>0</v>
      </c>
      <c r="U198" s="225">
        <f t="shared" si="3"/>
        <v>0</v>
      </c>
      <c r="V198" s="511"/>
      <c r="W198" s="511"/>
      <c r="X198" s="511"/>
      <c r="Y198" s="511"/>
      <c r="Z198" s="511"/>
      <c r="AA198" s="511"/>
      <c r="AB198" s="511"/>
      <c r="AC198" s="135"/>
    </row>
    <row r="199" spans="1:29" ht="32.25" customHeight="1" thickBot="1" x14ac:dyDescent="0.25">
      <c r="A199" s="123"/>
      <c r="B199" s="507" t="s">
        <v>403</v>
      </c>
      <c r="C199" s="507"/>
      <c r="D199" s="507"/>
      <c r="E199" s="507"/>
      <c r="F199" s="507"/>
      <c r="G199" s="507"/>
      <c r="H199" s="507"/>
      <c r="I199" s="507"/>
      <c r="J199" s="507"/>
      <c r="K199" s="507"/>
      <c r="L199" s="508"/>
      <c r="M199" s="211">
        <v>2</v>
      </c>
      <c r="N199" s="211">
        <v>3</v>
      </c>
      <c r="O199" s="477" t="s">
        <v>400</v>
      </c>
      <c r="P199" s="478" t="s">
        <v>23</v>
      </c>
      <c r="Q199" s="509"/>
      <c r="R199" s="510"/>
      <c r="S199" s="479">
        <f>+'11'!U505</f>
        <v>92.699010000000001</v>
      </c>
      <c r="T199" s="479">
        <f>+'11'!V505</f>
        <v>65.490340000000003</v>
      </c>
      <c r="U199" s="225">
        <f t="shared" si="3"/>
        <v>70.648370462640329</v>
      </c>
      <c r="V199" s="511"/>
      <c r="W199" s="511"/>
      <c r="X199" s="511"/>
      <c r="Y199" s="511"/>
      <c r="Z199" s="511"/>
      <c r="AA199" s="511"/>
      <c r="AB199" s="511"/>
      <c r="AC199" s="135"/>
    </row>
    <row r="200" spans="1:29" ht="21.75" customHeight="1" thickBot="1" x14ac:dyDescent="0.25">
      <c r="A200" s="123"/>
      <c r="B200" s="507" t="s">
        <v>338</v>
      </c>
      <c r="C200" s="507"/>
      <c r="D200" s="507"/>
      <c r="E200" s="507"/>
      <c r="F200" s="507"/>
      <c r="G200" s="507"/>
      <c r="H200" s="507"/>
      <c r="I200" s="507"/>
      <c r="J200" s="507"/>
      <c r="K200" s="507"/>
      <c r="L200" s="508"/>
      <c r="M200" s="211">
        <v>2</v>
      </c>
      <c r="N200" s="211">
        <v>3</v>
      </c>
      <c r="O200" s="477" t="s">
        <v>400</v>
      </c>
      <c r="P200" s="478" t="s">
        <v>25</v>
      </c>
      <c r="Q200" s="509"/>
      <c r="R200" s="510"/>
      <c r="S200" s="479">
        <f>+'11'!U506</f>
        <v>1.7658700000000001</v>
      </c>
      <c r="T200" s="479">
        <f>+'11'!V506</f>
        <v>0</v>
      </c>
      <c r="U200" s="225">
        <f t="shared" si="3"/>
        <v>0</v>
      </c>
      <c r="V200" s="511"/>
      <c r="W200" s="511"/>
      <c r="X200" s="511"/>
      <c r="Y200" s="511"/>
      <c r="Z200" s="511"/>
      <c r="AA200" s="511"/>
      <c r="AB200" s="511"/>
      <c r="AC200" s="135"/>
    </row>
    <row r="201" spans="1:29" ht="21.75" customHeight="1" thickBot="1" x14ac:dyDescent="0.25">
      <c r="A201" s="123"/>
      <c r="B201" s="507" t="s">
        <v>339</v>
      </c>
      <c r="C201" s="507"/>
      <c r="D201" s="507"/>
      <c r="E201" s="507"/>
      <c r="F201" s="507"/>
      <c r="G201" s="507"/>
      <c r="H201" s="507"/>
      <c r="I201" s="507"/>
      <c r="J201" s="507"/>
      <c r="K201" s="507"/>
      <c r="L201" s="508"/>
      <c r="M201" s="211">
        <v>2</v>
      </c>
      <c r="N201" s="211">
        <v>3</v>
      </c>
      <c r="O201" s="477" t="s">
        <v>400</v>
      </c>
      <c r="P201" s="478" t="s">
        <v>27</v>
      </c>
      <c r="Q201" s="509"/>
      <c r="R201" s="510"/>
      <c r="S201" s="479">
        <f>+'11'!U507</f>
        <v>1.7658700000000001</v>
      </c>
      <c r="T201" s="479">
        <f>+'11'!V507</f>
        <v>0</v>
      </c>
      <c r="U201" s="225">
        <f t="shared" si="3"/>
        <v>0</v>
      </c>
      <c r="V201" s="511"/>
      <c r="W201" s="511"/>
      <c r="X201" s="511"/>
      <c r="Y201" s="511"/>
      <c r="Z201" s="511"/>
      <c r="AA201" s="511"/>
      <c r="AB201" s="511"/>
      <c r="AC201" s="135"/>
    </row>
    <row r="202" spans="1:29" ht="12.75" customHeight="1" thickBot="1" x14ac:dyDescent="0.25">
      <c r="A202" s="123"/>
      <c r="B202" s="507" t="s">
        <v>341</v>
      </c>
      <c r="C202" s="507"/>
      <c r="D202" s="507"/>
      <c r="E202" s="507"/>
      <c r="F202" s="507"/>
      <c r="G202" s="507"/>
      <c r="H202" s="507"/>
      <c r="I202" s="507"/>
      <c r="J202" s="507"/>
      <c r="K202" s="507"/>
      <c r="L202" s="508"/>
      <c r="M202" s="211">
        <v>2</v>
      </c>
      <c r="N202" s="211">
        <v>3</v>
      </c>
      <c r="O202" s="477" t="s">
        <v>400</v>
      </c>
      <c r="P202" s="478" t="s">
        <v>29</v>
      </c>
      <c r="Q202" s="509"/>
      <c r="R202" s="510"/>
      <c r="S202" s="479">
        <f>+'11'!U508</f>
        <v>1.7658700000000001</v>
      </c>
      <c r="T202" s="479">
        <f>+'11'!V508</f>
        <v>0</v>
      </c>
      <c r="U202" s="225">
        <f t="shared" si="3"/>
        <v>0</v>
      </c>
      <c r="V202" s="511"/>
      <c r="W202" s="511"/>
      <c r="X202" s="511"/>
      <c r="Y202" s="511"/>
      <c r="Z202" s="511"/>
      <c r="AA202" s="511"/>
      <c r="AB202" s="511"/>
      <c r="AC202" s="135"/>
    </row>
    <row r="203" spans="1:29" ht="12.75" customHeight="1" thickBot="1" x14ac:dyDescent="0.25">
      <c r="A203" s="123"/>
      <c r="B203" s="507" t="s">
        <v>62</v>
      </c>
      <c r="C203" s="507"/>
      <c r="D203" s="507"/>
      <c r="E203" s="507"/>
      <c r="F203" s="507"/>
      <c r="G203" s="507"/>
      <c r="H203" s="507"/>
      <c r="I203" s="507"/>
      <c r="J203" s="507"/>
      <c r="K203" s="507"/>
      <c r="L203" s="508"/>
      <c r="M203" s="211">
        <v>2</v>
      </c>
      <c r="N203" s="211">
        <v>3</v>
      </c>
      <c r="O203" s="477" t="s">
        <v>400</v>
      </c>
      <c r="P203" s="478" t="s">
        <v>103</v>
      </c>
      <c r="Q203" s="509"/>
      <c r="R203" s="510"/>
      <c r="S203" s="479">
        <f>+'11'!U695</f>
        <v>669.2</v>
      </c>
      <c r="T203" s="479">
        <f>+'11'!V695</f>
        <v>502.64</v>
      </c>
      <c r="U203" s="225">
        <f t="shared" si="3"/>
        <v>75.110579796772257</v>
      </c>
      <c r="V203" s="511"/>
      <c r="W203" s="511"/>
      <c r="X203" s="511"/>
      <c r="Y203" s="511"/>
      <c r="Z203" s="511"/>
      <c r="AA203" s="511"/>
      <c r="AB203" s="511"/>
      <c r="AC203" s="135"/>
    </row>
    <row r="204" spans="1:29" ht="12.75" customHeight="1" thickBot="1" x14ac:dyDescent="0.25">
      <c r="A204" s="123"/>
      <c r="B204" s="507" t="s">
        <v>104</v>
      </c>
      <c r="C204" s="507"/>
      <c r="D204" s="507"/>
      <c r="E204" s="507"/>
      <c r="F204" s="507"/>
      <c r="G204" s="507"/>
      <c r="H204" s="507"/>
      <c r="I204" s="507"/>
      <c r="J204" s="507"/>
      <c r="K204" s="507"/>
      <c r="L204" s="508"/>
      <c r="M204" s="211">
        <v>2</v>
      </c>
      <c r="N204" s="211">
        <v>3</v>
      </c>
      <c r="O204" s="477" t="s">
        <v>400</v>
      </c>
      <c r="P204" s="478" t="s">
        <v>105</v>
      </c>
      <c r="Q204" s="509"/>
      <c r="R204" s="510"/>
      <c r="S204" s="479">
        <f>+'11'!U696</f>
        <v>669.2</v>
      </c>
      <c r="T204" s="479">
        <f>+'11'!V696</f>
        <v>502.64</v>
      </c>
      <c r="U204" s="225">
        <f t="shared" si="3"/>
        <v>75.110579796772257</v>
      </c>
      <c r="V204" s="511"/>
      <c r="W204" s="511"/>
      <c r="X204" s="511"/>
      <c r="Y204" s="511"/>
      <c r="Z204" s="511"/>
      <c r="AA204" s="511"/>
      <c r="AB204" s="511"/>
      <c r="AC204" s="135"/>
    </row>
    <row r="205" spans="1:29" ht="23.25" customHeight="1" thickBot="1" x14ac:dyDescent="0.25">
      <c r="A205" s="123"/>
      <c r="B205" s="512" t="s">
        <v>404</v>
      </c>
      <c r="C205" s="512"/>
      <c r="D205" s="512"/>
      <c r="E205" s="512"/>
      <c r="F205" s="512"/>
      <c r="G205" s="512"/>
      <c r="H205" s="512"/>
      <c r="I205" s="512"/>
      <c r="J205" s="512"/>
      <c r="K205" s="512"/>
      <c r="L205" s="513"/>
      <c r="M205" s="469">
        <v>3</v>
      </c>
      <c r="N205" s="469">
        <v>0</v>
      </c>
      <c r="O205" s="470">
        <v>0</v>
      </c>
      <c r="P205" s="471">
        <v>0</v>
      </c>
      <c r="Q205" s="514"/>
      <c r="R205" s="515"/>
      <c r="S205" s="472">
        <f>+'11'!U509</f>
        <v>1415.99062</v>
      </c>
      <c r="T205" s="472">
        <f>+'11'!V509</f>
        <v>1201.5065</v>
      </c>
      <c r="U205" s="225">
        <f t="shared" si="3"/>
        <v>84.852716044121806</v>
      </c>
      <c r="V205" s="516"/>
      <c r="W205" s="516"/>
      <c r="X205" s="516"/>
      <c r="Y205" s="516"/>
      <c r="Z205" s="516"/>
      <c r="AA205" s="516"/>
      <c r="AB205" s="516"/>
      <c r="AC205" s="135"/>
    </row>
    <row r="206" spans="1:29" ht="30" customHeight="1" thickBot="1" x14ac:dyDescent="0.25">
      <c r="A206" s="123"/>
      <c r="B206" s="502" t="s">
        <v>405</v>
      </c>
      <c r="C206" s="502"/>
      <c r="D206" s="502"/>
      <c r="E206" s="502"/>
      <c r="F206" s="502"/>
      <c r="G206" s="502"/>
      <c r="H206" s="502"/>
      <c r="I206" s="502"/>
      <c r="J206" s="502"/>
      <c r="K206" s="502"/>
      <c r="L206" s="503"/>
      <c r="M206" s="473">
        <v>3</v>
      </c>
      <c r="N206" s="473">
        <v>9</v>
      </c>
      <c r="O206" s="474">
        <v>0</v>
      </c>
      <c r="P206" s="475">
        <v>0</v>
      </c>
      <c r="Q206" s="504"/>
      <c r="R206" s="505"/>
      <c r="S206" s="472">
        <f>+'11'!U510</f>
        <v>1415.99062</v>
      </c>
      <c r="T206" s="472">
        <f>+'11'!V510</f>
        <v>1201.5065</v>
      </c>
      <c r="U206" s="225">
        <f t="shared" si="3"/>
        <v>84.852716044121806</v>
      </c>
      <c r="V206" s="506"/>
      <c r="W206" s="506"/>
      <c r="X206" s="506"/>
      <c r="Y206" s="506"/>
      <c r="Z206" s="506"/>
      <c r="AA206" s="506"/>
      <c r="AB206" s="506"/>
      <c r="AC206" s="135"/>
    </row>
    <row r="207" spans="1:29" ht="21.75" customHeight="1" thickBot="1" x14ac:dyDescent="0.25">
      <c r="A207" s="123"/>
      <c r="B207" s="507" t="s">
        <v>406</v>
      </c>
      <c r="C207" s="507"/>
      <c r="D207" s="507"/>
      <c r="E207" s="507"/>
      <c r="F207" s="507"/>
      <c r="G207" s="507"/>
      <c r="H207" s="507"/>
      <c r="I207" s="507"/>
      <c r="J207" s="507"/>
      <c r="K207" s="507"/>
      <c r="L207" s="508"/>
      <c r="M207" s="211">
        <v>3</v>
      </c>
      <c r="N207" s="211">
        <v>9</v>
      </c>
      <c r="O207" s="477" t="s">
        <v>407</v>
      </c>
      <c r="P207" s="478">
        <v>0</v>
      </c>
      <c r="Q207" s="509"/>
      <c r="R207" s="510"/>
      <c r="S207" s="472">
        <f>+'11'!U511</f>
        <v>1415.99062</v>
      </c>
      <c r="T207" s="472">
        <f>+'11'!V511</f>
        <v>1201.5065</v>
      </c>
      <c r="U207" s="225">
        <f t="shared" si="3"/>
        <v>84.852716044121806</v>
      </c>
      <c r="V207" s="511"/>
      <c r="W207" s="511"/>
      <c r="X207" s="511"/>
      <c r="Y207" s="511"/>
      <c r="Z207" s="511"/>
      <c r="AA207" s="511"/>
      <c r="AB207" s="511"/>
      <c r="AC207" s="135"/>
    </row>
    <row r="208" spans="1:29" ht="12.75" customHeight="1" thickBot="1" x14ac:dyDescent="0.25">
      <c r="A208" s="123"/>
      <c r="B208" s="507" t="s">
        <v>408</v>
      </c>
      <c r="C208" s="507"/>
      <c r="D208" s="507"/>
      <c r="E208" s="507"/>
      <c r="F208" s="507"/>
      <c r="G208" s="507"/>
      <c r="H208" s="507"/>
      <c r="I208" s="507"/>
      <c r="J208" s="507"/>
      <c r="K208" s="507"/>
      <c r="L208" s="508"/>
      <c r="M208" s="211">
        <v>3</v>
      </c>
      <c r="N208" s="211">
        <v>9</v>
      </c>
      <c r="O208" s="477" t="s">
        <v>409</v>
      </c>
      <c r="P208" s="478">
        <v>0</v>
      </c>
      <c r="Q208" s="509"/>
      <c r="R208" s="510"/>
      <c r="S208" s="472">
        <f>+'11'!U512</f>
        <v>1345.99062</v>
      </c>
      <c r="T208" s="472">
        <f>+'11'!V512</f>
        <v>1157.43786</v>
      </c>
      <c r="U208" s="225">
        <f t="shared" si="3"/>
        <v>85.991524963227448</v>
      </c>
      <c r="V208" s="511"/>
      <c r="W208" s="511"/>
      <c r="X208" s="511"/>
      <c r="Y208" s="511"/>
      <c r="Z208" s="511"/>
      <c r="AA208" s="511"/>
      <c r="AB208" s="511"/>
      <c r="AC208" s="135"/>
    </row>
    <row r="209" spans="1:29" ht="53.25" customHeight="1" thickBot="1" x14ac:dyDescent="0.25">
      <c r="A209" s="123"/>
      <c r="B209" s="507" t="s">
        <v>17</v>
      </c>
      <c r="C209" s="507"/>
      <c r="D209" s="507"/>
      <c r="E209" s="507"/>
      <c r="F209" s="507"/>
      <c r="G209" s="507"/>
      <c r="H209" s="507"/>
      <c r="I209" s="507"/>
      <c r="J209" s="507"/>
      <c r="K209" s="507"/>
      <c r="L209" s="508"/>
      <c r="M209" s="211">
        <v>3</v>
      </c>
      <c r="N209" s="211">
        <v>9</v>
      </c>
      <c r="O209" s="477" t="s">
        <v>409</v>
      </c>
      <c r="P209" s="478" t="s">
        <v>18</v>
      </c>
      <c r="Q209" s="509"/>
      <c r="R209" s="510"/>
      <c r="S209" s="472">
        <f>+'11'!U513</f>
        <v>1345.99062</v>
      </c>
      <c r="T209" s="472">
        <f>+'11'!V513</f>
        <v>1157.43786</v>
      </c>
      <c r="U209" s="225">
        <f t="shared" si="3"/>
        <v>85.991524963227448</v>
      </c>
      <c r="V209" s="511"/>
      <c r="W209" s="511"/>
      <c r="X209" s="511"/>
      <c r="Y209" s="511"/>
      <c r="Z209" s="511"/>
      <c r="AA209" s="511"/>
      <c r="AB209" s="511"/>
      <c r="AC209" s="135"/>
    </row>
    <row r="210" spans="1:29" ht="12.75" customHeight="1" thickBot="1" x14ac:dyDescent="0.25">
      <c r="A210" s="123"/>
      <c r="B210" s="507" t="s">
        <v>19</v>
      </c>
      <c r="C210" s="507"/>
      <c r="D210" s="507"/>
      <c r="E210" s="507"/>
      <c r="F210" s="507"/>
      <c r="G210" s="507"/>
      <c r="H210" s="507"/>
      <c r="I210" s="507"/>
      <c r="J210" s="507"/>
      <c r="K210" s="507"/>
      <c r="L210" s="508"/>
      <c r="M210" s="211">
        <v>3</v>
      </c>
      <c r="N210" s="211">
        <v>9</v>
      </c>
      <c r="O210" s="477" t="s">
        <v>409</v>
      </c>
      <c r="P210" s="478" t="s">
        <v>20</v>
      </c>
      <c r="Q210" s="509"/>
      <c r="R210" s="510"/>
      <c r="S210" s="472">
        <f>+'11'!U514</f>
        <v>1345.99062</v>
      </c>
      <c r="T210" s="472">
        <f>+'11'!V514</f>
        <v>1157.43786</v>
      </c>
      <c r="U210" s="225">
        <f t="shared" si="3"/>
        <v>85.991524963227448</v>
      </c>
      <c r="V210" s="511"/>
      <c r="W210" s="511"/>
      <c r="X210" s="511"/>
      <c r="Y210" s="511"/>
      <c r="Z210" s="511"/>
      <c r="AA210" s="511"/>
      <c r="AB210" s="511"/>
      <c r="AC210" s="135"/>
    </row>
    <row r="211" spans="1:29" ht="12.75" customHeight="1" thickBot="1" x14ac:dyDescent="0.25">
      <c r="A211" s="123"/>
      <c r="B211" s="507" t="s">
        <v>401</v>
      </c>
      <c r="C211" s="507"/>
      <c r="D211" s="507"/>
      <c r="E211" s="507"/>
      <c r="F211" s="507"/>
      <c r="G211" s="507"/>
      <c r="H211" s="507"/>
      <c r="I211" s="507"/>
      <c r="J211" s="507"/>
      <c r="K211" s="507"/>
      <c r="L211" s="508"/>
      <c r="M211" s="211">
        <v>3</v>
      </c>
      <c r="N211" s="211">
        <v>9</v>
      </c>
      <c r="O211" s="477" t="s">
        <v>409</v>
      </c>
      <c r="P211" s="478" t="s">
        <v>21</v>
      </c>
      <c r="Q211" s="509"/>
      <c r="R211" s="510"/>
      <c r="S211" s="472">
        <f>+'11'!U515</f>
        <v>1033.7869599999999</v>
      </c>
      <c r="T211" s="472">
        <f>+'11'!V515</f>
        <v>888.96916999999996</v>
      </c>
      <c r="U211" s="225">
        <f t="shared" si="3"/>
        <v>85.991524791529585</v>
      </c>
      <c r="V211" s="511"/>
      <c r="W211" s="511"/>
      <c r="X211" s="511"/>
      <c r="Y211" s="511"/>
      <c r="Z211" s="511"/>
      <c r="AA211" s="511"/>
      <c r="AB211" s="511"/>
      <c r="AC211" s="135"/>
    </row>
    <row r="212" spans="1:29" ht="32.25" customHeight="1" thickBot="1" x14ac:dyDescent="0.25">
      <c r="A212" s="123"/>
      <c r="B212" s="507" t="s">
        <v>403</v>
      </c>
      <c r="C212" s="507"/>
      <c r="D212" s="507"/>
      <c r="E212" s="507"/>
      <c r="F212" s="507"/>
      <c r="G212" s="507"/>
      <c r="H212" s="507"/>
      <c r="I212" s="507"/>
      <c r="J212" s="507"/>
      <c r="K212" s="507"/>
      <c r="L212" s="508"/>
      <c r="M212" s="211">
        <v>3</v>
      </c>
      <c r="N212" s="211">
        <v>9</v>
      </c>
      <c r="O212" s="477" t="s">
        <v>409</v>
      </c>
      <c r="P212" s="478" t="s">
        <v>23</v>
      </c>
      <c r="Q212" s="509"/>
      <c r="R212" s="510"/>
      <c r="S212" s="472">
        <f>+'11'!U516</f>
        <v>312.20366000000001</v>
      </c>
      <c r="T212" s="472">
        <f>+'11'!V516</f>
        <v>268.46868999999998</v>
      </c>
      <c r="U212" s="225">
        <f t="shared" si="3"/>
        <v>85.991525531763457</v>
      </c>
      <c r="V212" s="511"/>
      <c r="W212" s="511"/>
      <c r="X212" s="511"/>
      <c r="Y212" s="511"/>
      <c r="Z212" s="511"/>
      <c r="AA212" s="511"/>
      <c r="AB212" s="511"/>
      <c r="AC212" s="135"/>
    </row>
    <row r="213" spans="1:29" ht="12.75" customHeight="1" thickBot="1" x14ac:dyDescent="0.25">
      <c r="A213" s="123"/>
      <c r="B213" s="507" t="s">
        <v>410</v>
      </c>
      <c r="C213" s="507"/>
      <c r="D213" s="507"/>
      <c r="E213" s="507"/>
      <c r="F213" s="507"/>
      <c r="G213" s="507"/>
      <c r="H213" s="507"/>
      <c r="I213" s="507"/>
      <c r="J213" s="507"/>
      <c r="K213" s="507"/>
      <c r="L213" s="508"/>
      <c r="M213" s="211">
        <v>3</v>
      </c>
      <c r="N213" s="211">
        <v>9</v>
      </c>
      <c r="O213" s="477" t="s">
        <v>411</v>
      </c>
      <c r="P213" s="478">
        <v>0</v>
      </c>
      <c r="Q213" s="509"/>
      <c r="R213" s="510"/>
      <c r="S213" s="472">
        <f>+'11'!U517</f>
        <v>70</v>
      </c>
      <c r="T213" s="472">
        <f>+'11'!V517</f>
        <v>44.068640000000002</v>
      </c>
      <c r="U213" s="225">
        <f t="shared" si="3"/>
        <v>62.955199999999998</v>
      </c>
      <c r="V213" s="511"/>
      <c r="W213" s="511"/>
      <c r="X213" s="511"/>
      <c r="Y213" s="511"/>
      <c r="Z213" s="511"/>
      <c r="AA213" s="511"/>
      <c r="AB213" s="511"/>
      <c r="AC213" s="135"/>
    </row>
    <row r="214" spans="1:29" ht="21.75" customHeight="1" thickBot="1" x14ac:dyDescent="0.25">
      <c r="A214" s="123"/>
      <c r="B214" s="507" t="s">
        <v>338</v>
      </c>
      <c r="C214" s="507"/>
      <c r="D214" s="507"/>
      <c r="E214" s="507"/>
      <c r="F214" s="507"/>
      <c r="G214" s="507"/>
      <c r="H214" s="507"/>
      <c r="I214" s="507"/>
      <c r="J214" s="507"/>
      <c r="K214" s="507"/>
      <c r="L214" s="508"/>
      <c r="M214" s="211">
        <v>3</v>
      </c>
      <c r="N214" s="211">
        <v>9</v>
      </c>
      <c r="O214" s="477" t="s">
        <v>411</v>
      </c>
      <c r="P214" s="478" t="s">
        <v>25</v>
      </c>
      <c r="Q214" s="509"/>
      <c r="R214" s="510"/>
      <c r="S214" s="472">
        <f>+'11'!U518</f>
        <v>70</v>
      </c>
      <c r="T214" s="472">
        <f>+'11'!V518</f>
        <v>44.068640000000002</v>
      </c>
      <c r="U214" s="225">
        <f t="shared" si="3"/>
        <v>62.955199999999998</v>
      </c>
      <c r="V214" s="511"/>
      <c r="W214" s="511"/>
      <c r="X214" s="511"/>
      <c r="Y214" s="511"/>
      <c r="Z214" s="511"/>
      <c r="AA214" s="511"/>
      <c r="AB214" s="511"/>
      <c r="AC214" s="135"/>
    </row>
    <row r="215" spans="1:29" ht="21.75" customHeight="1" thickBot="1" x14ac:dyDescent="0.25">
      <c r="A215" s="123"/>
      <c r="B215" s="507" t="s">
        <v>339</v>
      </c>
      <c r="C215" s="507"/>
      <c r="D215" s="507"/>
      <c r="E215" s="507"/>
      <c r="F215" s="507"/>
      <c r="G215" s="507"/>
      <c r="H215" s="507"/>
      <c r="I215" s="507"/>
      <c r="J215" s="507"/>
      <c r="K215" s="507"/>
      <c r="L215" s="508"/>
      <c r="M215" s="211">
        <v>3</v>
      </c>
      <c r="N215" s="211">
        <v>9</v>
      </c>
      <c r="O215" s="477" t="s">
        <v>411</v>
      </c>
      <c r="P215" s="478" t="s">
        <v>27</v>
      </c>
      <c r="Q215" s="509"/>
      <c r="R215" s="510"/>
      <c r="S215" s="472">
        <f>+'11'!U519</f>
        <v>70</v>
      </c>
      <c r="T215" s="472">
        <f>+'11'!V519</f>
        <v>44.068640000000002</v>
      </c>
      <c r="U215" s="225">
        <f t="shared" si="3"/>
        <v>62.955199999999998</v>
      </c>
      <c r="V215" s="511"/>
      <c r="W215" s="511"/>
      <c r="X215" s="511"/>
      <c r="Y215" s="511"/>
      <c r="Z215" s="511"/>
      <c r="AA215" s="511"/>
      <c r="AB215" s="511"/>
      <c r="AC215" s="135"/>
    </row>
    <row r="216" spans="1:29" ht="21.75" customHeight="1" thickBot="1" x14ac:dyDescent="0.25">
      <c r="A216" s="123"/>
      <c r="B216" s="507" t="s">
        <v>340</v>
      </c>
      <c r="C216" s="507"/>
      <c r="D216" s="507"/>
      <c r="E216" s="507"/>
      <c r="F216" s="507"/>
      <c r="G216" s="507"/>
      <c r="H216" s="507"/>
      <c r="I216" s="507"/>
      <c r="J216" s="507"/>
      <c r="K216" s="507"/>
      <c r="L216" s="508"/>
      <c r="M216" s="211">
        <v>3</v>
      </c>
      <c r="N216" s="211">
        <v>9</v>
      </c>
      <c r="O216" s="477" t="s">
        <v>411</v>
      </c>
      <c r="P216" s="478" t="s">
        <v>28</v>
      </c>
      <c r="Q216" s="509"/>
      <c r="R216" s="510"/>
      <c r="S216" s="472">
        <f>+'11'!U520</f>
        <v>70</v>
      </c>
      <c r="T216" s="472">
        <f>+'11'!V520</f>
        <v>44.068640000000002</v>
      </c>
      <c r="U216" s="225">
        <f t="shared" si="3"/>
        <v>62.955199999999998</v>
      </c>
      <c r="V216" s="511"/>
      <c r="W216" s="511"/>
      <c r="X216" s="511"/>
      <c r="Y216" s="511"/>
      <c r="Z216" s="511"/>
      <c r="AA216" s="511"/>
      <c r="AB216" s="511"/>
      <c r="AC216" s="135"/>
    </row>
    <row r="217" spans="1:29" ht="12.75" hidden="1" customHeight="1" thickBot="1" x14ac:dyDescent="0.25">
      <c r="A217" s="123"/>
      <c r="B217" s="507" t="s">
        <v>341</v>
      </c>
      <c r="C217" s="507"/>
      <c r="D217" s="507"/>
      <c r="E217" s="507"/>
      <c r="F217" s="507"/>
      <c r="G217" s="507"/>
      <c r="H217" s="507"/>
      <c r="I217" s="507"/>
      <c r="J217" s="507"/>
      <c r="K217" s="507"/>
      <c r="L217" s="508"/>
      <c r="M217" s="211">
        <v>3</v>
      </c>
      <c r="N217" s="211">
        <v>9</v>
      </c>
      <c r="O217" s="477" t="s">
        <v>411</v>
      </c>
      <c r="P217" s="478" t="s">
        <v>29</v>
      </c>
      <c r="Q217" s="509"/>
      <c r="R217" s="510"/>
      <c r="S217" s="472">
        <f>+'11'!U521</f>
        <v>0</v>
      </c>
      <c r="T217" s="472">
        <f>+'11'!V521</f>
        <v>0</v>
      </c>
      <c r="U217" s="225" t="e">
        <f t="shared" si="3"/>
        <v>#DIV/0!</v>
      </c>
      <c r="V217" s="511"/>
      <c r="W217" s="511"/>
      <c r="X217" s="511"/>
      <c r="Y217" s="511"/>
      <c r="Z217" s="511"/>
      <c r="AA217" s="511"/>
      <c r="AB217" s="511"/>
      <c r="AC217" s="135"/>
    </row>
    <row r="218" spans="1:29" ht="12.75" customHeight="1" thickBot="1" x14ac:dyDescent="0.25">
      <c r="A218" s="123"/>
      <c r="B218" s="512" t="s">
        <v>412</v>
      </c>
      <c r="C218" s="512"/>
      <c r="D218" s="512"/>
      <c r="E218" s="512"/>
      <c r="F218" s="512"/>
      <c r="G218" s="512"/>
      <c r="H218" s="512"/>
      <c r="I218" s="512"/>
      <c r="J218" s="512"/>
      <c r="K218" s="512"/>
      <c r="L218" s="513"/>
      <c r="M218" s="469">
        <v>4</v>
      </c>
      <c r="N218" s="469">
        <v>0</v>
      </c>
      <c r="O218" s="470">
        <v>0</v>
      </c>
      <c r="P218" s="471">
        <v>0</v>
      </c>
      <c r="Q218" s="514"/>
      <c r="R218" s="515"/>
      <c r="S218" s="472">
        <f>+S219+S250+S257</f>
        <v>5446.2929000000004</v>
      </c>
      <c r="T218" s="472">
        <f>+T219+T250+T257</f>
        <v>3005.7871199999995</v>
      </c>
      <c r="U218" s="225">
        <f t="shared" si="3"/>
        <v>55.189597313064077</v>
      </c>
      <c r="V218" s="516"/>
      <c r="W218" s="516"/>
      <c r="X218" s="516"/>
      <c r="Y218" s="516"/>
      <c r="Z218" s="516"/>
      <c r="AA218" s="516"/>
      <c r="AB218" s="516"/>
      <c r="AC218" s="135"/>
    </row>
    <row r="219" spans="1:29" ht="12.75" customHeight="1" thickBot="1" x14ac:dyDescent="0.25">
      <c r="A219" s="123"/>
      <c r="B219" s="502" t="s">
        <v>63</v>
      </c>
      <c r="C219" s="502"/>
      <c r="D219" s="502"/>
      <c r="E219" s="502"/>
      <c r="F219" s="502"/>
      <c r="G219" s="502"/>
      <c r="H219" s="502"/>
      <c r="I219" s="502"/>
      <c r="J219" s="502"/>
      <c r="K219" s="502"/>
      <c r="L219" s="503"/>
      <c r="M219" s="473">
        <v>4</v>
      </c>
      <c r="N219" s="473">
        <v>5</v>
      </c>
      <c r="O219" s="474">
        <v>0</v>
      </c>
      <c r="P219" s="475">
        <v>0</v>
      </c>
      <c r="Q219" s="504"/>
      <c r="R219" s="505"/>
      <c r="S219" s="476">
        <f>+'11'!U205</f>
        <v>3021.0012999999999</v>
      </c>
      <c r="T219" s="476">
        <f>+'11'!V205</f>
        <v>2499.5113399999996</v>
      </c>
      <c r="U219" s="225">
        <f t="shared" si="3"/>
        <v>82.737843906257154</v>
      </c>
      <c r="V219" s="506"/>
      <c r="W219" s="506"/>
      <c r="X219" s="506"/>
      <c r="Y219" s="506"/>
      <c r="Z219" s="506"/>
      <c r="AA219" s="506"/>
      <c r="AB219" s="506"/>
      <c r="AC219" s="135"/>
    </row>
    <row r="220" spans="1:29" ht="21.75" customHeight="1" thickBot="1" x14ac:dyDescent="0.25">
      <c r="A220" s="123"/>
      <c r="B220" s="507" t="s">
        <v>65</v>
      </c>
      <c r="C220" s="507"/>
      <c r="D220" s="507"/>
      <c r="E220" s="507"/>
      <c r="F220" s="507"/>
      <c r="G220" s="507"/>
      <c r="H220" s="507"/>
      <c r="I220" s="507"/>
      <c r="J220" s="507"/>
      <c r="K220" s="507"/>
      <c r="L220" s="508"/>
      <c r="M220" s="211">
        <v>4</v>
      </c>
      <c r="N220" s="211">
        <v>5</v>
      </c>
      <c r="O220" s="477" t="s">
        <v>413</v>
      </c>
      <c r="P220" s="478">
        <v>0</v>
      </c>
      <c r="Q220" s="509"/>
      <c r="R220" s="510"/>
      <c r="S220" s="476">
        <f>+'11'!U206</f>
        <v>420.35127999999997</v>
      </c>
      <c r="T220" s="476">
        <f>+'11'!V206</f>
        <v>389.86768000000001</v>
      </c>
      <c r="U220" s="225">
        <f t="shared" si="3"/>
        <v>92.748065379984098</v>
      </c>
      <c r="V220" s="511"/>
      <c r="W220" s="511"/>
      <c r="X220" s="511"/>
      <c r="Y220" s="511"/>
      <c r="Z220" s="511"/>
      <c r="AA220" s="511"/>
      <c r="AB220" s="511"/>
      <c r="AC220" s="135"/>
    </row>
    <row r="221" spans="1:29" ht="32.25" customHeight="1" thickBot="1" x14ac:dyDescent="0.25">
      <c r="A221" s="123"/>
      <c r="B221" s="507" t="s">
        <v>68</v>
      </c>
      <c r="C221" s="507"/>
      <c r="D221" s="507"/>
      <c r="E221" s="507"/>
      <c r="F221" s="507"/>
      <c r="G221" s="507"/>
      <c r="H221" s="507"/>
      <c r="I221" s="507"/>
      <c r="J221" s="507"/>
      <c r="K221" s="507"/>
      <c r="L221" s="508"/>
      <c r="M221" s="211">
        <v>4</v>
      </c>
      <c r="N221" s="211">
        <v>5</v>
      </c>
      <c r="O221" s="477" t="s">
        <v>414</v>
      </c>
      <c r="P221" s="478">
        <v>0</v>
      </c>
      <c r="Q221" s="509"/>
      <c r="R221" s="510"/>
      <c r="S221" s="476">
        <f>+'11'!U207</f>
        <v>420.35127999999997</v>
      </c>
      <c r="T221" s="476">
        <f>+'11'!V207</f>
        <v>389.86768000000001</v>
      </c>
      <c r="U221" s="225">
        <f t="shared" si="3"/>
        <v>92.748065379984098</v>
      </c>
      <c r="V221" s="511"/>
      <c r="W221" s="511"/>
      <c r="X221" s="511"/>
      <c r="Y221" s="511"/>
      <c r="Z221" s="511"/>
      <c r="AA221" s="511"/>
      <c r="AB221" s="511"/>
      <c r="AC221" s="135"/>
    </row>
    <row r="222" spans="1:29" ht="12.75" customHeight="1" thickBot="1" x14ac:dyDescent="0.25">
      <c r="A222" s="123"/>
      <c r="B222" s="507" t="s">
        <v>415</v>
      </c>
      <c r="C222" s="507"/>
      <c r="D222" s="507"/>
      <c r="E222" s="507"/>
      <c r="F222" s="507"/>
      <c r="G222" s="507"/>
      <c r="H222" s="507"/>
      <c r="I222" s="507"/>
      <c r="J222" s="507"/>
      <c r="K222" s="507"/>
      <c r="L222" s="508"/>
      <c r="M222" s="211">
        <v>4</v>
      </c>
      <c r="N222" s="211">
        <v>5</v>
      </c>
      <c r="O222" s="477" t="s">
        <v>416</v>
      </c>
      <c r="P222" s="478">
        <v>0</v>
      </c>
      <c r="Q222" s="509"/>
      <c r="R222" s="510"/>
      <c r="S222" s="476">
        <f>+'11'!U208</f>
        <v>420.35127999999997</v>
      </c>
      <c r="T222" s="476">
        <f>+'11'!V208</f>
        <v>389.86768000000001</v>
      </c>
      <c r="U222" s="225">
        <f t="shared" si="3"/>
        <v>92.748065379984098</v>
      </c>
      <c r="V222" s="511"/>
      <c r="W222" s="511"/>
      <c r="X222" s="511"/>
      <c r="Y222" s="511"/>
      <c r="Z222" s="511"/>
      <c r="AA222" s="511"/>
      <c r="AB222" s="511"/>
      <c r="AC222" s="135"/>
    </row>
    <row r="223" spans="1:29" ht="21.75" customHeight="1" thickBot="1" x14ac:dyDescent="0.25">
      <c r="A223" s="123"/>
      <c r="B223" s="507" t="s">
        <v>338</v>
      </c>
      <c r="C223" s="507"/>
      <c r="D223" s="507"/>
      <c r="E223" s="507"/>
      <c r="F223" s="507"/>
      <c r="G223" s="507"/>
      <c r="H223" s="507"/>
      <c r="I223" s="507"/>
      <c r="J223" s="507"/>
      <c r="K223" s="507"/>
      <c r="L223" s="508"/>
      <c r="M223" s="211">
        <v>4</v>
      </c>
      <c r="N223" s="211">
        <v>5</v>
      </c>
      <c r="O223" s="477" t="s">
        <v>416</v>
      </c>
      <c r="P223" s="478" t="s">
        <v>25</v>
      </c>
      <c r="Q223" s="509"/>
      <c r="R223" s="510"/>
      <c r="S223" s="476">
        <f>+'11'!U209</f>
        <v>189.928</v>
      </c>
      <c r="T223" s="476">
        <f>+'11'!V209</f>
        <v>189.928</v>
      </c>
      <c r="U223" s="225">
        <f t="shared" ref="U223:U286" si="5">T223/S223*100</f>
        <v>100</v>
      </c>
      <c r="V223" s="511"/>
      <c r="W223" s="511"/>
      <c r="X223" s="511"/>
      <c r="Y223" s="511"/>
      <c r="Z223" s="511"/>
      <c r="AA223" s="511"/>
      <c r="AB223" s="511"/>
      <c r="AC223" s="135"/>
    </row>
    <row r="224" spans="1:29" ht="21.75" customHeight="1" thickBot="1" x14ac:dyDescent="0.25">
      <c r="A224" s="123"/>
      <c r="B224" s="507" t="s">
        <v>339</v>
      </c>
      <c r="C224" s="507"/>
      <c r="D224" s="507"/>
      <c r="E224" s="507"/>
      <c r="F224" s="507"/>
      <c r="G224" s="507"/>
      <c r="H224" s="507"/>
      <c r="I224" s="507"/>
      <c r="J224" s="507"/>
      <c r="K224" s="507"/>
      <c r="L224" s="508"/>
      <c r="M224" s="211">
        <v>4</v>
      </c>
      <c r="N224" s="211">
        <v>5</v>
      </c>
      <c r="O224" s="477" t="s">
        <v>416</v>
      </c>
      <c r="P224" s="478" t="s">
        <v>27</v>
      </c>
      <c r="Q224" s="509"/>
      <c r="R224" s="510"/>
      <c r="S224" s="476">
        <f>+'11'!U210</f>
        <v>189.928</v>
      </c>
      <c r="T224" s="476">
        <f>+'11'!V210</f>
        <v>189.928</v>
      </c>
      <c r="U224" s="225">
        <f t="shared" si="5"/>
        <v>100</v>
      </c>
      <c r="V224" s="511"/>
      <c r="W224" s="511"/>
      <c r="X224" s="511"/>
      <c r="Y224" s="511"/>
      <c r="Z224" s="511"/>
      <c r="AA224" s="511"/>
      <c r="AB224" s="511"/>
      <c r="AC224" s="135"/>
    </row>
    <row r="225" spans="1:29" ht="12.75" customHeight="1" thickBot="1" x14ac:dyDescent="0.25">
      <c r="A225" s="123"/>
      <c r="B225" s="507" t="s">
        <v>341</v>
      </c>
      <c r="C225" s="507"/>
      <c r="D225" s="507"/>
      <c r="E225" s="507"/>
      <c r="F225" s="507"/>
      <c r="G225" s="507"/>
      <c r="H225" s="507"/>
      <c r="I225" s="507"/>
      <c r="J225" s="507"/>
      <c r="K225" s="507"/>
      <c r="L225" s="508"/>
      <c r="M225" s="211">
        <v>4</v>
      </c>
      <c r="N225" s="211">
        <v>5</v>
      </c>
      <c r="O225" s="477" t="s">
        <v>416</v>
      </c>
      <c r="P225" s="478" t="s">
        <v>29</v>
      </c>
      <c r="Q225" s="509"/>
      <c r="R225" s="510"/>
      <c r="S225" s="476">
        <f>+'11'!U211</f>
        <v>189.928</v>
      </c>
      <c r="T225" s="476">
        <f>+'11'!V211</f>
        <v>189.928</v>
      </c>
      <c r="U225" s="225">
        <f t="shared" si="5"/>
        <v>100</v>
      </c>
      <c r="V225" s="511"/>
      <c r="W225" s="511"/>
      <c r="X225" s="511"/>
      <c r="Y225" s="511"/>
      <c r="Z225" s="511"/>
      <c r="AA225" s="511"/>
      <c r="AB225" s="511"/>
      <c r="AC225" s="135"/>
    </row>
    <row r="226" spans="1:29" ht="12.75" customHeight="1" thickBot="1" x14ac:dyDescent="0.25">
      <c r="A226" s="123"/>
      <c r="B226" s="507" t="s">
        <v>30</v>
      </c>
      <c r="C226" s="507"/>
      <c r="D226" s="507"/>
      <c r="E226" s="507"/>
      <c r="F226" s="507"/>
      <c r="G226" s="507"/>
      <c r="H226" s="507"/>
      <c r="I226" s="507"/>
      <c r="J226" s="507"/>
      <c r="K226" s="507"/>
      <c r="L226" s="508"/>
      <c r="M226" s="211">
        <v>4</v>
      </c>
      <c r="N226" s="211">
        <v>5</v>
      </c>
      <c r="O226" s="477" t="s">
        <v>416</v>
      </c>
      <c r="P226" s="478" t="s">
        <v>31</v>
      </c>
      <c r="Q226" s="509"/>
      <c r="R226" s="510"/>
      <c r="S226" s="476">
        <f>+'11'!U212</f>
        <v>230.42328000000001</v>
      </c>
      <c r="T226" s="476">
        <f>+'11'!V212</f>
        <v>199.93968000000001</v>
      </c>
      <c r="U226" s="225">
        <f t="shared" si="5"/>
        <v>86.770607553195148</v>
      </c>
      <c r="V226" s="511"/>
      <c r="W226" s="511"/>
      <c r="X226" s="511"/>
      <c r="Y226" s="511"/>
      <c r="Z226" s="511"/>
      <c r="AA226" s="511"/>
      <c r="AB226" s="511"/>
      <c r="AC226" s="135"/>
    </row>
    <row r="227" spans="1:29" ht="42.75" customHeight="1" thickBot="1" x14ac:dyDescent="0.25">
      <c r="A227" s="123"/>
      <c r="B227" s="507" t="s">
        <v>417</v>
      </c>
      <c r="C227" s="507"/>
      <c r="D227" s="507"/>
      <c r="E227" s="507"/>
      <c r="F227" s="507"/>
      <c r="G227" s="507"/>
      <c r="H227" s="507"/>
      <c r="I227" s="507"/>
      <c r="J227" s="507"/>
      <c r="K227" s="507"/>
      <c r="L227" s="508"/>
      <c r="M227" s="211">
        <v>4</v>
      </c>
      <c r="N227" s="211">
        <v>5</v>
      </c>
      <c r="O227" s="477" t="s">
        <v>416</v>
      </c>
      <c r="P227" s="478" t="s">
        <v>67</v>
      </c>
      <c r="Q227" s="509"/>
      <c r="R227" s="510"/>
      <c r="S227" s="476">
        <f>+'11'!U213</f>
        <v>230.42328000000001</v>
      </c>
      <c r="T227" s="476">
        <f>+'11'!V213</f>
        <v>199.93968000000001</v>
      </c>
      <c r="U227" s="225">
        <f t="shared" si="5"/>
        <v>86.770607553195148</v>
      </c>
      <c r="V227" s="511"/>
      <c r="W227" s="511"/>
      <c r="X227" s="511"/>
      <c r="Y227" s="511"/>
      <c r="Z227" s="511"/>
      <c r="AA227" s="511"/>
      <c r="AB227" s="511"/>
      <c r="AC227" s="135"/>
    </row>
    <row r="228" spans="1:29" ht="74.25" hidden="1" customHeight="1" thickBot="1" x14ac:dyDescent="0.25">
      <c r="A228" s="123"/>
      <c r="B228" s="507" t="s">
        <v>418</v>
      </c>
      <c r="C228" s="507"/>
      <c r="D228" s="507"/>
      <c r="E228" s="507"/>
      <c r="F228" s="507"/>
      <c r="G228" s="507"/>
      <c r="H228" s="507"/>
      <c r="I228" s="507"/>
      <c r="J228" s="507"/>
      <c r="K228" s="507"/>
      <c r="L228" s="508"/>
      <c r="M228" s="211">
        <v>4</v>
      </c>
      <c r="N228" s="211">
        <v>5</v>
      </c>
      <c r="O228" s="477" t="s">
        <v>416</v>
      </c>
      <c r="P228" s="478" t="s">
        <v>113</v>
      </c>
      <c r="Q228" s="509"/>
      <c r="R228" s="510"/>
      <c r="S228" s="476">
        <f>+'11'!U214</f>
        <v>0</v>
      </c>
      <c r="T228" s="476">
        <f>+'11'!V214</f>
        <v>0</v>
      </c>
      <c r="U228" s="225" t="e">
        <f t="shared" si="5"/>
        <v>#DIV/0!</v>
      </c>
      <c r="V228" s="511"/>
      <c r="W228" s="511"/>
      <c r="X228" s="511"/>
      <c r="Y228" s="511"/>
      <c r="Z228" s="511"/>
      <c r="AA228" s="511"/>
      <c r="AB228" s="511"/>
      <c r="AC228" s="135"/>
    </row>
    <row r="229" spans="1:29" ht="74.25" customHeight="1" thickBot="1" x14ac:dyDescent="0.25">
      <c r="A229" s="123"/>
      <c r="B229" s="173"/>
      <c r="C229" s="173"/>
      <c r="D229" s="173"/>
      <c r="E229" s="173"/>
      <c r="F229" s="173"/>
      <c r="G229" s="173"/>
      <c r="H229" s="173"/>
      <c r="I229" s="173"/>
      <c r="J229" s="173"/>
      <c r="K229" s="173"/>
      <c r="L229" s="174" t="str">
        <f>+'11'!M215</f>
        <v xml:space="preserve"> Субсидии (гранты в форме субсидий)
на финансовое обеспечение затрат в связи с производством
(реализацией) товаров, выполнением работ, оказанием услуг,
порядком (правилами) предоставления которых не установлены
требования о последующем подтверждении их использования
в соответствии с условиями и (или) целями предоставления</v>
      </c>
      <c r="M229" s="211">
        <f>+'11'!O215</f>
        <v>4</v>
      </c>
      <c r="N229" s="211">
        <f>+'11'!P215</f>
        <v>5</v>
      </c>
      <c r="O229" s="211" t="str">
        <f>+'11'!Q215</f>
        <v>0420170060</v>
      </c>
      <c r="P229" s="211">
        <f>+'11'!R215</f>
        <v>813</v>
      </c>
      <c r="Q229" s="211">
        <f>+'11'!S215</f>
        <v>0</v>
      </c>
      <c r="R229" s="211">
        <f>+'11'!T215</f>
        <v>0</v>
      </c>
      <c r="S229" s="459">
        <f>+'11'!U215</f>
        <v>230.42328000000001</v>
      </c>
      <c r="T229" s="459">
        <f>+'11'!V215</f>
        <v>199.93968000000001</v>
      </c>
      <c r="U229" s="225">
        <f t="shared" si="5"/>
        <v>86.770607553195148</v>
      </c>
      <c r="V229" s="175"/>
      <c r="W229" s="175"/>
      <c r="X229" s="175"/>
      <c r="Y229" s="175"/>
      <c r="Z229" s="175"/>
      <c r="AA229" s="175"/>
      <c r="AB229" s="175"/>
      <c r="AC229" s="135"/>
    </row>
    <row r="230" spans="1:29" ht="21.75" customHeight="1" thickBot="1" x14ac:dyDescent="0.25">
      <c r="A230" s="123"/>
      <c r="B230" s="507" t="s">
        <v>60</v>
      </c>
      <c r="C230" s="507"/>
      <c r="D230" s="507"/>
      <c r="E230" s="507"/>
      <c r="F230" s="507"/>
      <c r="G230" s="507"/>
      <c r="H230" s="507"/>
      <c r="I230" s="507"/>
      <c r="J230" s="507"/>
      <c r="K230" s="507"/>
      <c r="L230" s="508"/>
      <c r="M230" s="211">
        <v>4</v>
      </c>
      <c r="N230" s="211">
        <v>5</v>
      </c>
      <c r="O230" s="477" t="s">
        <v>356</v>
      </c>
      <c r="P230" s="478">
        <v>0</v>
      </c>
      <c r="Q230" s="509"/>
      <c r="R230" s="510"/>
      <c r="S230" s="476">
        <f>+'11'!U216</f>
        <v>2600.65002</v>
      </c>
      <c r="T230" s="476">
        <f>+'11'!V216</f>
        <v>2109.6436599999997</v>
      </c>
      <c r="U230" s="225">
        <f t="shared" si="5"/>
        <v>81.119860180186791</v>
      </c>
      <c r="V230" s="511"/>
      <c r="W230" s="511"/>
      <c r="X230" s="511"/>
      <c r="Y230" s="511"/>
      <c r="Z230" s="511"/>
      <c r="AA230" s="511"/>
      <c r="AB230" s="511"/>
      <c r="AC230" s="135"/>
    </row>
    <row r="231" spans="1:29" ht="42.75" customHeight="1" thickBot="1" x14ac:dyDescent="0.25">
      <c r="A231" s="123"/>
      <c r="B231" s="507" t="s">
        <v>357</v>
      </c>
      <c r="C231" s="507"/>
      <c r="D231" s="507"/>
      <c r="E231" s="507"/>
      <c r="F231" s="507"/>
      <c r="G231" s="507"/>
      <c r="H231" s="507"/>
      <c r="I231" s="507"/>
      <c r="J231" s="507"/>
      <c r="K231" s="507"/>
      <c r="L231" s="508"/>
      <c r="M231" s="211">
        <v>4</v>
      </c>
      <c r="N231" s="211">
        <v>5</v>
      </c>
      <c r="O231" s="477" t="s">
        <v>358</v>
      </c>
      <c r="P231" s="478">
        <v>0</v>
      </c>
      <c r="Q231" s="509"/>
      <c r="R231" s="510"/>
      <c r="S231" s="476">
        <f>+'11'!U217</f>
        <v>2137.9681</v>
      </c>
      <c r="T231" s="476">
        <f>+'11'!V217</f>
        <v>1735.27783</v>
      </c>
      <c r="U231" s="225">
        <f t="shared" si="5"/>
        <v>81.164813918411596</v>
      </c>
      <c r="V231" s="511"/>
      <c r="W231" s="511"/>
      <c r="X231" s="511"/>
      <c r="Y231" s="511"/>
      <c r="Z231" s="511"/>
      <c r="AA231" s="511"/>
      <c r="AB231" s="511"/>
      <c r="AC231" s="135"/>
    </row>
    <row r="232" spans="1:29" ht="53.25" customHeight="1" thickBot="1" x14ac:dyDescent="0.25">
      <c r="A232" s="123"/>
      <c r="B232" s="507" t="s">
        <v>17</v>
      </c>
      <c r="C232" s="507"/>
      <c r="D232" s="507"/>
      <c r="E232" s="507"/>
      <c r="F232" s="507"/>
      <c r="G232" s="507"/>
      <c r="H232" s="507"/>
      <c r="I232" s="507"/>
      <c r="J232" s="507"/>
      <c r="K232" s="507"/>
      <c r="L232" s="508"/>
      <c r="M232" s="211">
        <v>4</v>
      </c>
      <c r="N232" s="211">
        <v>5</v>
      </c>
      <c r="O232" s="477" t="s">
        <v>358</v>
      </c>
      <c r="P232" s="478" t="s">
        <v>18</v>
      </c>
      <c r="Q232" s="509"/>
      <c r="R232" s="510"/>
      <c r="S232" s="476">
        <f>+'11'!U218</f>
        <v>2137.9681</v>
      </c>
      <c r="T232" s="476">
        <f>+'11'!V218</f>
        <v>1735.27783</v>
      </c>
      <c r="U232" s="225">
        <f t="shared" si="5"/>
        <v>81.164813918411596</v>
      </c>
      <c r="V232" s="511"/>
      <c r="W232" s="511"/>
      <c r="X232" s="511"/>
      <c r="Y232" s="511"/>
      <c r="Z232" s="511"/>
      <c r="AA232" s="511"/>
      <c r="AB232" s="511"/>
      <c r="AC232" s="135"/>
    </row>
    <row r="233" spans="1:29" ht="21.75" customHeight="1" thickBot="1" x14ac:dyDescent="0.25">
      <c r="A233" s="123"/>
      <c r="B233" s="507" t="s">
        <v>38</v>
      </c>
      <c r="C233" s="507"/>
      <c r="D233" s="507"/>
      <c r="E233" s="507"/>
      <c r="F233" s="507"/>
      <c r="G233" s="507"/>
      <c r="H233" s="507"/>
      <c r="I233" s="507"/>
      <c r="J233" s="507"/>
      <c r="K233" s="507"/>
      <c r="L233" s="508"/>
      <c r="M233" s="211">
        <v>4</v>
      </c>
      <c r="N233" s="211">
        <v>5</v>
      </c>
      <c r="O233" s="477" t="s">
        <v>358</v>
      </c>
      <c r="P233" s="478" t="s">
        <v>39</v>
      </c>
      <c r="Q233" s="509"/>
      <c r="R233" s="510"/>
      <c r="S233" s="476">
        <f>+'11'!U219</f>
        <v>2137.9681</v>
      </c>
      <c r="T233" s="476">
        <f>+'11'!V219</f>
        <v>1735.27783</v>
      </c>
      <c r="U233" s="225">
        <f t="shared" si="5"/>
        <v>81.164813918411596</v>
      </c>
      <c r="V233" s="511"/>
      <c r="W233" s="511"/>
      <c r="X233" s="511"/>
      <c r="Y233" s="511"/>
      <c r="Z233" s="511"/>
      <c r="AA233" s="511"/>
      <c r="AB233" s="511"/>
      <c r="AC233" s="135"/>
    </row>
    <row r="234" spans="1:29" ht="21.75" customHeight="1" thickBot="1" x14ac:dyDescent="0.25">
      <c r="A234" s="123"/>
      <c r="B234" s="507" t="s">
        <v>326</v>
      </c>
      <c r="C234" s="507"/>
      <c r="D234" s="507"/>
      <c r="E234" s="507"/>
      <c r="F234" s="507"/>
      <c r="G234" s="507"/>
      <c r="H234" s="507"/>
      <c r="I234" s="507"/>
      <c r="J234" s="507"/>
      <c r="K234" s="507"/>
      <c r="L234" s="508"/>
      <c r="M234" s="211">
        <v>4</v>
      </c>
      <c r="N234" s="211">
        <v>5</v>
      </c>
      <c r="O234" s="477" t="s">
        <v>358</v>
      </c>
      <c r="P234" s="478" t="s">
        <v>40</v>
      </c>
      <c r="Q234" s="509"/>
      <c r="R234" s="510"/>
      <c r="S234" s="476">
        <f>+'11'!U220</f>
        <v>1642.0645999999999</v>
      </c>
      <c r="T234" s="476">
        <f>+'11'!V220</f>
        <v>1335.5436500000001</v>
      </c>
      <c r="U234" s="225">
        <f t="shared" si="5"/>
        <v>81.333197853482758</v>
      </c>
      <c r="V234" s="511"/>
      <c r="W234" s="511"/>
      <c r="X234" s="511"/>
      <c r="Y234" s="511"/>
      <c r="Z234" s="511"/>
      <c r="AA234" s="511"/>
      <c r="AB234" s="511"/>
      <c r="AC234" s="135"/>
    </row>
    <row r="235" spans="1:29" ht="32.25" customHeight="1" thickBot="1" x14ac:dyDescent="0.25">
      <c r="A235" s="123"/>
      <c r="B235" s="507" t="s">
        <v>327</v>
      </c>
      <c r="C235" s="507"/>
      <c r="D235" s="507"/>
      <c r="E235" s="507"/>
      <c r="F235" s="507"/>
      <c r="G235" s="507"/>
      <c r="H235" s="507"/>
      <c r="I235" s="507"/>
      <c r="J235" s="507"/>
      <c r="K235" s="507"/>
      <c r="L235" s="508"/>
      <c r="M235" s="211">
        <v>4</v>
      </c>
      <c r="N235" s="211">
        <v>5</v>
      </c>
      <c r="O235" s="477" t="s">
        <v>358</v>
      </c>
      <c r="P235" s="478" t="s">
        <v>42</v>
      </c>
      <c r="Q235" s="509"/>
      <c r="R235" s="510"/>
      <c r="S235" s="476">
        <f>+'11'!U221</f>
        <v>495.90350000000001</v>
      </c>
      <c r="T235" s="476">
        <f>+'11'!V221</f>
        <v>399.73417999999998</v>
      </c>
      <c r="U235" s="225">
        <f t="shared" si="5"/>
        <v>80.607251209156615</v>
      </c>
      <c r="V235" s="511"/>
      <c r="W235" s="511"/>
      <c r="X235" s="511"/>
      <c r="Y235" s="511"/>
      <c r="Z235" s="511"/>
      <c r="AA235" s="511"/>
      <c r="AB235" s="511"/>
      <c r="AC235" s="135"/>
    </row>
    <row r="236" spans="1:29" ht="21.75" customHeight="1" thickBot="1" x14ac:dyDescent="0.25">
      <c r="A236" s="123"/>
      <c r="B236" s="507" t="s">
        <v>60</v>
      </c>
      <c r="C236" s="507"/>
      <c r="D236" s="507"/>
      <c r="E236" s="507"/>
      <c r="F236" s="507"/>
      <c r="G236" s="507"/>
      <c r="H236" s="507"/>
      <c r="I236" s="507"/>
      <c r="J236" s="507"/>
      <c r="K236" s="507"/>
      <c r="L236" s="508"/>
      <c r="M236" s="211">
        <v>4</v>
      </c>
      <c r="N236" s="211">
        <v>5</v>
      </c>
      <c r="O236" s="477" t="s">
        <v>359</v>
      </c>
      <c r="P236" s="478">
        <v>0</v>
      </c>
      <c r="Q236" s="509"/>
      <c r="R236" s="510"/>
      <c r="S236" s="476">
        <f>+'11'!U222</f>
        <v>462.68191999999993</v>
      </c>
      <c r="T236" s="476">
        <f>+'11'!V222</f>
        <v>374.36582999999996</v>
      </c>
      <c r="U236" s="225">
        <f t="shared" si="5"/>
        <v>80.912137219453058</v>
      </c>
      <c r="V236" s="511"/>
      <c r="W236" s="511"/>
      <c r="X236" s="511"/>
      <c r="Y236" s="511"/>
      <c r="Z236" s="511"/>
      <c r="AA236" s="511"/>
      <c r="AB236" s="511"/>
      <c r="AC236" s="135"/>
    </row>
    <row r="237" spans="1:29" ht="21.75" customHeight="1" thickBot="1" x14ac:dyDescent="0.25">
      <c r="A237" s="123"/>
      <c r="B237" s="507" t="s">
        <v>338</v>
      </c>
      <c r="C237" s="507"/>
      <c r="D237" s="507"/>
      <c r="E237" s="507"/>
      <c r="F237" s="507"/>
      <c r="G237" s="507"/>
      <c r="H237" s="507"/>
      <c r="I237" s="507"/>
      <c r="J237" s="507"/>
      <c r="K237" s="507"/>
      <c r="L237" s="508"/>
      <c r="M237" s="211">
        <v>4</v>
      </c>
      <c r="N237" s="211">
        <v>5</v>
      </c>
      <c r="O237" s="477" t="s">
        <v>359</v>
      </c>
      <c r="P237" s="478" t="s">
        <v>25</v>
      </c>
      <c r="Q237" s="509"/>
      <c r="R237" s="510"/>
      <c r="S237" s="476">
        <f>+'11'!U223</f>
        <v>456.61591999999996</v>
      </c>
      <c r="T237" s="476">
        <f>+'11'!V223</f>
        <v>373.17282999999998</v>
      </c>
      <c r="U237" s="225">
        <f t="shared" si="5"/>
        <v>81.725759802680557</v>
      </c>
      <c r="V237" s="511"/>
      <c r="W237" s="511"/>
      <c r="X237" s="511"/>
      <c r="Y237" s="511"/>
      <c r="Z237" s="511"/>
      <c r="AA237" s="511"/>
      <c r="AB237" s="511"/>
      <c r="AC237" s="135"/>
    </row>
    <row r="238" spans="1:29" ht="21.75" customHeight="1" thickBot="1" x14ac:dyDescent="0.25">
      <c r="A238" s="123"/>
      <c r="B238" s="507" t="s">
        <v>339</v>
      </c>
      <c r="C238" s="507"/>
      <c r="D238" s="507"/>
      <c r="E238" s="507"/>
      <c r="F238" s="507"/>
      <c r="G238" s="507"/>
      <c r="H238" s="507"/>
      <c r="I238" s="507"/>
      <c r="J238" s="507"/>
      <c r="K238" s="507"/>
      <c r="L238" s="508"/>
      <c r="M238" s="211">
        <v>4</v>
      </c>
      <c r="N238" s="211">
        <v>5</v>
      </c>
      <c r="O238" s="477" t="s">
        <v>359</v>
      </c>
      <c r="P238" s="478" t="s">
        <v>27</v>
      </c>
      <c r="Q238" s="509"/>
      <c r="R238" s="510"/>
      <c r="S238" s="476">
        <f>+'11'!U224</f>
        <v>456.61591999999996</v>
      </c>
      <c r="T238" s="476">
        <f>+'11'!V224</f>
        <v>373.17282999999998</v>
      </c>
      <c r="U238" s="225">
        <f t="shared" si="5"/>
        <v>81.725759802680557</v>
      </c>
      <c r="V238" s="511"/>
      <c r="W238" s="511"/>
      <c r="X238" s="511"/>
      <c r="Y238" s="511"/>
      <c r="Z238" s="511"/>
      <c r="AA238" s="511"/>
      <c r="AB238" s="511"/>
      <c r="AC238" s="135"/>
    </row>
    <row r="239" spans="1:29" ht="21.75" customHeight="1" thickBot="1" x14ac:dyDescent="0.25">
      <c r="A239" s="123"/>
      <c r="B239" s="507" t="s">
        <v>340</v>
      </c>
      <c r="C239" s="507"/>
      <c r="D239" s="507"/>
      <c r="E239" s="507"/>
      <c r="F239" s="507"/>
      <c r="G239" s="507"/>
      <c r="H239" s="507"/>
      <c r="I239" s="507"/>
      <c r="J239" s="507"/>
      <c r="K239" s="507"/>
      <c r="L239" s="508"/>
      <c r="M239" s="211">
        <v>4</v>
      </c>
      <c r="N239" s="211">
        <v>5</v>
      </c>
      <c r="O239" s="477" t="s">
        <v>359</v>
      </c>
      <c r="P239" s="478" t="s">
        <v>28</v>
      </c>
      <c r="Q239" s="509"/>
      <c r="R239" s="510"/>
      <c r="S239" s="476">
        <f>+'11'!U225</f>
        <v>111.19192</v>
      </c>
      <c r="T239" s="476">
        <f>+'11'!V225</f>
        <v>88.972830000000002</v>
      </c>
      <c r="U239" s="225">
        <f t="shared" si="5"/>
        <v>80.017351980251803</v>
      </c>
      <c r="V239" s="511"/>
      <c r="W239" s="511"/>
      <c r="X239" s="511"/>
      <c r="Y239" s="511"/>
      <c r="Z239" s="511"/>
      <c r="AA239" s="511"/>
      <c r="AB239" s="511"/>
      <c r="AC239" s="135"/>
    </row>
    <row r="240" spans="1:29" ht="12.75" customHeight="1" thickBot="1" x14ac:dyDescent="0.25">
      <c r="A240" s="123"/>
      <c r="B240" s="507" t="s">
        <v>341</v>
      </c>
      <c r="C240" s="507"/>
      <c r="D240" s="507"/>
      <c r="E240" s="507"/>
      <c r="F240" s="507"/>
      <c r="G240" s="507"/>
      <c r="H240" s="507"/>
      <c r="I240" s="507"/>
      <c r="J240" s="507"/>
      <c r="K240" s="507"/>
      <c r="L240" s="508"/>
      <c r="M240" s="211">
        <v>4</v>
      </c>
      <c r="N240" s="211">
        <v>5</v>
      </c>
      <c r="O240" s="477" t="s">
        <v>359</v>
      </c>
      <c r="P240" s="478" t="s">
        <v>29</v>
      </c>
      <c r="Q240" s="509"/>
      <c r="R240" s="510"/>
      <c r="S240" s="476">
        <f>+'11'!U226</f>
        <v>345.42399999999998</v>
      </c>
      <c r="T240" s="476">
        <f>+'11'!V226</f>
        <v>284.2</v>
      </c>
      <c r="U240" s="225">
        <f t="shared" si="5"/>
        <v>82.275695956274035</v>
      </c>
      <c r="V240" s="511"/>
      <c r="W240" s="511"/>
      <c r="X240" s="511"/>
      <c r="Y240" s="511"/>
      <c r="Z240" s="511"/>
      <c r="AA240" s="511"/>
      <c r="AB240" s="511"/>
      <c r="AC240" s="135"/>
    </row>
    <row r="241" spans="1:29" ht="12.75" customHeight="1" thickBot="1" x14ac:dyDescent="0.25">
      <c r="A241" s="123"/>
      <c r="B241" s="507" t="s">
        <v>30</v>
      </c>
      <c r="C241" s="507"/>
      <c r="D241" s="507"/>
      <c r="E241" s="507"/>
      <c r="F241" s="507"/>
      <c r="G241" s="507"/>
      <c r="H241" s="507"/>
      <c r="I241" s="507"/>
      <c r="J241" s="507"/>
      <c r="K241" s="507"/>
      <c r="L241" s="508"/>
      <c r="M241" s="211">
        <v>4</v>
      </c>
      <c r="N241" s="211">
        <v>5</v>
      </c>
      <c r="O241" s="477" t="s">
        <v>359</v>
      </c>
      <c r="P241" s="478" t="s">
        <v>31</v>
      </c>
      <c r="Q241" s="509"/>
      <c r="R241" s="510"/>
      <c r="S241" s="476">
        <f>+'11'!U227</f>
        <v>6.0660000000000007</v>
      </c>
      <c r="T241" s="476">
        <f>+'11'!V227</f>
        <v>1.1930000000000001</v>
      </c>
      <c r="U241" s="225">
        <f t="shared" si="5"/>
        <v>19.666996373227828</v>
      </c>
      <c r="V241" s="511"/>
      <c r="W241" s="511"/>
      <c r="X241" s="511"/>
      <c r="Y241" s="511"/>
      <c r="Z241" s="511"/>
      <c r="AA241" s="511"/>
      <c r="AB241" s="511"/>
      <c r="AC241" s="135"/>
    </row>
    <row r="242" spans="1:29" ht="12.75" customHeight="1" thickBot="1" x14ac:dyDescent="0.25">
      <c r="A242" s="123"/>
      <c r="B242" s="507" t="s">
        <v>342</v>
      </c>
      <c r="C242" s="507"/>
      <c r="D242" s="507"/>
      <c r="E242" s="507"/>
      <c r="F242" s="507"/>
      <c r="G242" s="507"/>
      <c r="H242" s="507"/>
      <c r="I242" s="507"/>
      <c r="J242" s="507"/>
      <c r="K242" s="507"/>
      <c r="L242" s="508"/>
      <c r="M242" s="211">
        <v>4</v>
      </c>
      <c r="N242" s="211">
        <v>5</v>
      </c>
      <c r="O242" s="477" t="s">
        <v>359</v>
      </c>
      <c r="P242" s="478" t="s">
        <v>32</v>
      </c>
      <c r="Q242" s="509"/>
      <c r="R242" s="510"/>
      <c r="S242" s="476">
        <f>+'11'!U228</f>
        <v>6.0660000000000007</v>
      </c>
      <c r="T242" s="476">
        <f>+'11'!V228</f>
        <v>1.1930000000000001</v>
      </c>
      <c r="U242" s="225">
        <f t="shared" si="5"/>
        <v>19.666996373227828</v>
      </c>
      <c r="V242" s="511"/>
      <c r="W242" s="511"/>
      <c r="X242" s="511"/>
      <c r="Y242" s="511"/>
      <c r="Z242" s="511"/>
      <c r="AA242" s="511"/>
      <c r="AB242" s="511"/>
      <c r="AC242" s="135"/>
    </row>
    <row r="243" spans="1:29" ht="21.75" customHeight="1" thickBot="1" x14ac:dyDescent="0.25">
      <c r="A243" s="123"/>
      <c r="B243" s="507" t="s">
        <v>33</v>
      </c>
      <c r="C243" s="507"/>
      <c r="D243" s="507"/>
      <c r="E243" s="507"/>
      <c r="F243" s="507"/>
      <c r="G243" s="507"/>
      <c r="H243" s="507"/>
      <c r="I243" s="507"/>
      <c r="J243" s="507"/>
      <c r="K243" s="507"/>
      <c r="L243" s="508"/>
      <c r="M243" s="211">
        <v>4</v>
      </c>
      <c r="N243" s="211">
        <v>5</v>
      </c>
      <c r="O243" s="477" t="s">
        <v>359</v>
      </c>
      <c r="P243" s="478" t="s">
        <v>34</v>
      </c>
      <c r="Q243" s="509"/>
      <c r="R243" s="510"/>
      <c r="S243" s="476">
        <f>+'11'!U229</f>
        <v>4.4260000000000002</v>
      </c>
      <c r="T243" s="476">
        <f>+'11'!V229</f>
        <v>0.46600000000000003</v>
      </c>
      <c r="U243" s="225">
        <f t="shared" si="5"/>
        <v>10.528694080433802</v>
      </c>
      <c r="V243" s="511"/>
      <c r="W243" s="511"/>
      <c r="X243" s="511"/>
      <c r="Y243" s="511"/>
      <c r="Z243" s="511"/>
      <c r="AA243" s="511"/>
      <c r="AB243" s="511"/>
      <c r="AC243" s="135"/>
    </row>
    <row r="244" spans="1:29" ht="12.75" customHeight="1" thickBot="1" x14ac:dyDescent="0.25">
      <c r="A244" s="123"/>
      <c r="B244" s="507" t="s">
        <v>343</v>
      </c>
      <c r="C244" s="507"/>
      <c r="D244" s="507"/>
      <c r="E244" s="507"/>
      <c r="F244" s="507"/>
      <c r="G244" s="507"/>
      <c r="H244" s="507"/>
      <c r="I244" s="507"/>
      <c r="J244" s="507"/>
      <c r="K244" s="507"/>
      <c r="L244" s="508"/>
      <c r="M244" s="211">
        <v>4</v>
      </c>
      <c r="N244" s="211">
        <v>5</v>
      </c>
      <c r="O244" s="477" t="s">
        <v>359</v>
      </c>
      <c r="P244" s="478" t="s">
        <v>35</v>
      </c>
      <c r="Q244" s="509"/>
      <c r="R244" s="510"/>
      <c r="S244" s="476">
        <f>+'11'!U230</f>
        <v>1.24</v>
      </c>
      <c r="T244" s="476">
        <f>+'11'!V230</f>
        <v>0.72699999999999998</v>
      </c>
      <c r="U244" s="225">
        <f t="shared" si="5"/>
        <v>58.62903225806452</v>
      </c>
      <c r="V244" s="511"/>
      <c r="W244" s="511"/>
      <c r="X244" s="511"/>
      <c r="Y244" s="511"/>
      <c r="Z244" s="511"/>
      <c r="AA244" s="511"/>
      <c r="AB244" s="511"/>
      <c r="AC244" s="135"/>
    </row>
    <row r="245" spans="1:29" ht="12.75" customHeight="1" thickBot="1" x14ac:dyDescent="0.25">
      <c r="A245" s="123"/>
      <c r="B245" s="507" t="s">
        <v>82</v>
      </c>
      <c r="C245" s="507"/>
      <c r="D245" s="507"/>
      <c r="E245" s="507"/>
      <c r="F245" s="507"/>
      <c r="G245" s="507"/>
      <c r="H245" s="507"/>
      <c r="I245" s="507"/>
      <c r="J245" s="507"/>
      <c r="K245" s="507"/>
      <c r="L245" s="508"/>
      <c r="M245" s="211">
        <v>4</v>
      </c>
      <c r="N245" s="211">
        <v>5</v>
      </c>
      <c r="O245" s="477" t="s">
        <v>359</v>
      </c>
      <c r="P245" s="478" t="s">
        <v>83</v>
      </c>
      <c r="Q245" s="509"/>
      <c r="R245" s="510"/>
      <c r="S245" s="476">
        <f>+'11'!U231</f>
        <v>0.4</v>
      </c>
      <c r="T245" s="476">
        <f>+'11'!V231</f>
        <v>0</v>
      </c>
      <c r="U245" s="225">
        <f t="shared" si="5"/>
        <v>0</v>
      </c>
      <c r="V245" s="511"/>
      <c r="W245" s="511"/>
      <c r="X245" s="511"/>
      <c r="Y245" s="511"/>
      <c r="Z245" s="511"/>
      <c r="AA245" s="511"/>
      <c r="AB245" s="511"/>
      <c r="AC245" s="135"/>
    </row>
    <row r="246" spans="1:29" ht="42.75" hidden="1" customHeight="1" thickBot="1" x14ac:dyDescent="0.25">
      <c r="A246" s="123"/>
      <c r="B246" s="507" t="s">
        <v>360</v>
      </c>
      <c r="C246" s="507"/>
      <c r="D246" s="507"/>
      <c r="E246" s="507"/>
      <c r="F246" s="507"/>
      <c r="G246" s="507"/>
      <c r="H246" s="507"/>
      <c r="I246" s="507"/>
      <c r="J246" s="507"/>
      <c r="K246" s="507"/>
      <c r="L246" s="508"/>
      <c r="M246" s="211">
        <v>4</v>
      </c>
      <c r="N246" s="211">
        <v>5</v>
      </c>
      <c r="O246" s="477" t="s">
        <v>361</v>
      </c>
      <c r="P246" s="478">
        <v>0</v>
      </c>
      <c r="Q246" s="509"/>
      <c r="R246" s="510"/>
      <c r="S246" s="476">
        <f>+'11'!U232</f>
        <v>0</v>
      </c>
      <c r="T246" s="476">
        <f>+'11'!V232</f>
        <v>0</v>
      </c>
      <c r="U246" s="225" t="e">
        <f t="shared" si="5"/>
        <v>#DIV/0!</v>
      </c>
      <c r="V246" s="511"/>
      <c r="W246" s="511"/>
      <c r="X246" s="511"/>
      <c r="Y246" s="511"/>
      <c r="Z246" s="511"/>
      <c r="AA246" s="511"/>
      <c r="AB246" s="511"/>
      <c r="AC246" s="135"/>
    </row>
    <row r="247" spans="1:29" ht="53.25" hidden="1" customHeight="1" thickBot="1" x14ac:dyDescent="0.25">
      <c r="A247" s="123"/>
      <c r="B247" s="507" t="s">
        <v>17</v>
      </c>
      <c r="C247" s="507"/>
      <c r="D247" s="507"/>
      <c r="E247" s="507"/>
      <c r="F247" s="507"/>
      <c r="G247" s="507"/>
      <c r="H247" s="507"/>
      <c r="I247" s="507"/>
      <c r="J247" s="507"/>
      <c r="K247" s="507"/>
      <c r="L247" s="508"/>
      <c r="M247" s="211">
        <v>4</v>
      </c>
      <c r="N247" s="211">
        <v>5</v>
      </c>
      <c r="O247" s="477" t="s">
        <v>361</v>
      </c>
      <c r="P247" s="478" t="s">
        <v>18</v>
      </c>
      <c r="Q247" s="509"/>
      <c r="R247" s="510"/>
      <c r="S247" s="476">
        <f>+'11'!U233</f>
        <v>0</v>
      </c>
      <c r="T247" s="476">
        <f>+'11'!V233</f>
        <v>0</v>
      </c>
      <c r="U247" s="225" t="e">
        <f t="shared" si="5"/>
        <v>#DIV/0!</v>
      </c>
      <c r="V247" s="511"/>
      <c r="W247" s="511"/>
      <c r="X247" s="511"/>
      <c r="Y247" s="511"/>
      <c r="Z247" s="511"/>
      <c r="AA247" s="511"/>
      <c r="AB247" s="511"/>
      <c r="AC247" s="135"/>
    </row>
    <row r="248" spans="1:29" ht="21.75" hidden="1" customHeight="1" thickBot="1" x14ac:dyDescent="0.25">
      <c r="A248" s="123"/>
      <c r="B248" s="507" t="s">
        <v>38</v>
      </c>
      <c r="C248" s="507"/>
      <c r="D248" s="507"/>
      <c r="E248" s="507"/>
      <c r="F248" s="507"/>
      <c r="G248" s="507"/>
      <c r="H248" s="507"/>
      <c r="I248" s="507"/>
      <c r="J248" s="507"/>
      <c r="K248" s="507"/>
      <c r="L248" s="508"/>
      <c r="M248" s="211">
        <v>4</v>
      </c>
      <c r="N248" s="211">
        <v>5</v>
      </c>
      <c r="O248" s="477" t="s">
        <v>361</v>
      </c>
      <c r="P248" s="478" t="s">
        <v>39</v>
      </c>
      <c r="Q248" s="509"/>
      <c r="R248" s="510"/>
      <c r="S248" s="476">
        <f>+'11'!U234</f>
        <v>0</v>
      </c>
      <c r="T248" s="476">
        <f>+'11'!V234</f>
        <v>0</v>
      </c>
      <c r="U248" s="225" t="e">
        <f t="shared" si="5"/>
        <v>#DIV/0!</v>
      </c>
      <c r="V248" s="511"/>
      <c r="W248" s="511"/>
      <c r="X248" s="511"/>
      <c r="Y248" s="511"/>
      <c r="Z248" s="511"/>
      <c r="AA248" s="511"/>
      <c r="AB248" s="511"/>
      <c r="AC248" s="135"/>
    </row>
    <row r="249" spans="1:29" ht="32.25" hidden="1" customHeight="1" thickBot="1" x14ac:dyDescent="0.25">
      <c r="A249" s="123"/>
      <c r="B249" s="507" t="s">
        <v>346</v>
      </c>
      <c r="C249" s="507"/>
      <c r="D249" s="507"/>
      <c r="E249" s="507"/>
      <c r="F249" s="507"/>
      <c r="G249" s="507"/>
      <c r="H249" s="507"/>
      <c r="I249" s="507"/>
      <c r="J249" s="507"/>
      <c r="K249" s="507"/>
      <c r="L249" s="508"/>
      <c r="M249" s="211">
        <v>4</v>
      </c>
      <c r="N249" s="211">
        <v>5</v>
      </c>
      <c r="O249" s="477" t="s">
        <v>361</v>
      </c>
      <c r="P249" s="478" t="s">
        <v>41</v>
      </c>
      <c r="Q249" s="509"/>
      <c r="R249" s="510"/>
      <c r="S249" s="476">
        <f>+'11'!U235</f>
        <v>0</v>
      </c>
      <c r="T249" s="476">
        <f>+'11'!V235</f>
        <v>0</v>
      </c>
      <c r="U249" s="225" t="e">
        <f t="shared" si="5"/>
        <v>#DIV/0!</v>
      </c>
      <c r="V249" s="511"/>
      <c r="W249" s="511"/>
      <c r="X249" s="511"/>
      <c r="Y249" s="511"/>
      <c r="Z249" s="511"/>
      <c r="AA249" s="511"/>
      <c r="AB249" s="511"/>
      <c r="AC249" s="135"/>
    </row>
    <row r="250" spans="1:29" ht="12.75" customHeight="1" thickBot="1" x14ac:dyDescent="0.25">
      <c r="A250" s="123"/>
      <c r="B250" s="502" t="s">
        <v>90</v>
      </c>
      <c r="C250" s="502"/>
      <c r="D250" s="502"/>
      <c r="E250" s="502"/>
      <c r="F250" s="502"/>
      <c r="G250" s="502"/>
      <c r="H250" s="502"/>
      <c r="I250" s="502"/>
      <c r="J250" s="502"/>
      <c r="K250" s="502"/>
      <c r="L250" s="503"/>
      <c r="M250" s="473">
        <v>4</v>
      </c>
      <c r="N250" s="473">
        <v>9</v>
      </c>
      <c r="O250" s="474">
        <v>0</v>
      </c>
      <c r="P250" s="475">
        <v>0</v>
      </c>
      <c r="Q250" s="504"/>
      <c r="R250" s="505"/>
      <c r="S250" s="476">
        <f>+'11'!U523</f>
        <v>955.37059999999997</v>
      </c>
      <c r="T250" s="476">
        <f>+'11'!V523</f>
        <v>125</v>
      </c>
      <c r="U250" s="225">
        <f t="shared" si="5"/>
        <v>13.083927849569582</v>
      </c>
      <c r="V250" s="506"/>
      <c r="W250" s="506"/>
      <c r="X250" s="506"/>
      <c r="Y250" s="506"/>
      <c r="Z250" s="506"/>
      <c r="AA250" s="506"/>
      <c r="AB250" s="506"/>
      <c r="AC250" s="135"/>
    </row>
    <row r="251" spans="1:29" ht="21.75" customHeight="1" thickBot="1" x14ac:dyDescent="0.25">
      <c r="A251" s="123"/>
      <c r="B251" s="507" t="s">
        <v>91</v>
      </c>
      <c r="C251" s="507"/>
      <c r="D251" s="507"/>
      <c r="E251" s="507"/>
      <c r="F251" s="507"/>
      <c r="G251" s="507"/>
      <c r="H251" s="507"/>
      <c r="I251" s="507"/>
      <c r="J251" s="507"/>
      <c r="K251" s="507"/>
      <c r="L251" s="508"/>
      <c r="M251" s="211">
        <v>4</v>
      </c>
      <c r="N251" s="211">
        <v>9</v>
      </c>
      <c r="O251" s="477" t="s">
        <v>419</v>
      </c>
      <c r="P251" s="478">
        <v>0</v>
      </c>
      <c r="Q251" s="509"/>
      <c r="R251" s="510"/>
      <c r="S251" s="476">
        <f>+'11'!U524</f>
        <v>955.37059999999997</v>
      </c>
      <c r="T251" s="476">
        <f>+'11'!V524</f>
        <v>125</v>
      </c>
      <c r="U251" s="225">
        <f t="shared" si="5"/>
        <v>13.083927849569582</v>
      </c>
      <c r="V251" s="511"/>
      <c r="W251" s="511"/>
      <c r="X251" s="511"/>
      <c r="Y251" s="511"/>
      <c r="Z251" s="511"/>
      <c r="AA251" s="511"/>
      <c r="AB251" s="511"/>
      <c r="AC251" s="135"/>
    </row>
    <row r="252" spans="1:29" ht="21.75" customHeight="1" thickBot="1" x14ac:dyDescent="0.25">
      <c r="A252" s="123"/>
      <c r="B252" s="507" t="s">
        <v>295</v>
      </c>
      <c r="C252" s="507"/>
      <c r="D252" s="507"/>
      <c r="E252" s="507"/>
      <c r="F252" s="507"/>
      <c r="G252" s="507"/>
      <c r="H252" s="507"/>
      <c r="I252" s="507"/>
      <c r="J252" s="507"/>
      <c r="K252" s="507"/>
      <c r="L252" s="508"/>
      <c r="M252" s="211">
        <v>4</v>
      </c>
      <c r="N252" s="211">
        <v>9</v>
      </c>
      <c r="O252" s="477" t="s">
        <v>420</v>
      </c>
      <c r="P252" s="478">
        <v>0</v>
      </c>
      <c r="Q252" s="509"/>
      <c r="R252" s="510"/>
      <c r="S252" s="476">
        <f>+'11'!U525</f>
        <v>955.37059999999997</v>
      </c>
      <c r="T252" s="476">
        <f>+'11'!V525</f>
        <v>125</v>
      </c>
      <c r="U252" s="225">
        <f t="shared" si="5"/>
        <v>13.083927849569582</v>
      </c>
      <c r="V252" s="511"/>
      <c r="W252" s="511"/>
      <c r="X252" s="511"/>
      <c r="Y252" s="511"/>
      <c r="Z252" s="511"/>
      <c r="AA252" s="511"/>
      <c r="AB252" s="511"/>
      <c r="AC252" s="135"/>
    </row>
    <row r="253" spans="1:29" ht="42.75" customHeight="1" thickBot="1" x14ac:dyDescent="0.25">
      <c r="A253" s="123"/>
      <c r="B253" s="507" t="s">
        <v>92</v>
      </c>
      <c r="C253" s="507"/>
      <c r="D253" s="507"/>
      <c r="E253" s="507"/>
      <c r="F253" s="507"/>
      <c r="G253" s="507"/>
      <c r="H253" s="507"/>
      <c r="I253" s="507"/>
      <c r="J253" s="507"/>
      <c r="K253" s="507"/>
      <c r="L253" s="508"/>
      <c r="M253" s="211">
        <v>4</v>
      </c>
      <c r="N253" s="211">
        <v>9</v>
      </c>
      <c r="O253" s="477" t="s">
        <v>421</v>
      </c>
      <c r="P253" s="478">
        <v>0</v>
      </c>
      <c r="Q253" s="509"/>
      <c r="R253" s="510"/>
      <c r="S253" s="476">
        <f>+'11'!U526</f>
        <v>955.37059999999997</v>
      </c>
      <c r="T253" s="476">
        <f>+'11'!V526</f>
        <v>125</v>
      </c>
      <c r="U253" s="225">
        <f t="shared" si="5"/>
        <v>13.083927849569582</v>
      </c>
      <c r="V253" s="511"/>
      <c r="W253" s="511"/>
      <c r="X253" s="511"/>
      <c r="Y253" s="511"/>
      <c r="Z253" s="511"/>
      <c r="AA253" s="511"/>
      <c r="AB253" s="511"/>
      <c r="AC253" s="135"/>
    </row>
    <row r="254" spans="1:29" ht="21.75" customHeight="1" thickBot="1" x14ac:dyDescent="0.25">
      <c r="A254" s="123"/>
      <c r="B254" s="507" t="s">
        <v>338</v>
      </c>
      <c r="C254" s="507"/>
      <c r="D254" s="507"/>
      <c r="E254" s="507"/>
      <c r="F254" s="507"/>
      <c r="G254" s="507"/>
      <c r="H254" s="507"/>
      <c r="I254" s="507"/>
      <c r="J254" s="507"/>
      <c r="K254" s="507"/>
      <c r="L254" s="508"/>
      <c r="M254" s="211">
        <v>4</v>
      </c>
      <c r="N254" s="211">
        <v>9</v>
      </c>
      <c r="O254" s="477" t="s">
        <v>421</v>
      </c>
      <c r="P254" s="478" t="s">
        <v>25</v>
      </c>
      <c r="Q254" s="509"/>
      <c r="R254" s="510"/>
      <c r="S254" s="476">
        <f>+'11'!U527</f>
        <v>955.37059999999997</v>
      </c>
      <c r="T254" s="476">
        <f>+'11'!V527</f>
        <v>125</v>
      </c>
      <c r="U254" s="225">
        <f t="shared" si="5"/>
        <v>13.083927849569582</v>
      </c>
      <c r="V254" s="511"/>
      <c r="W254" s="511"/>
      <c r="X254" s="511"/>
      <c r="Y254" s="511"/>
      <c r="Z254" s="511"/>
      <c r="AA254" s="511"/>
      <c r="AB254" s="511"/>
      <c r="AC254" s="135"/>
    </row>
    <row r="255" spans="1:29" ht="21.75" customHeight="1" thickBot="1" x14ac:dyDescent="0.25">
      <c r="A255" s="123"/>
      <c r="B255" s="507" t="s">
        <v>339</v>
      </c>
      <c r="C255" s="507"/>
      <c r="D255" s="507"/>
      <c r="E255" s="507"/>
      <c r="F255" s="507"/>
      <c r="G255" s="507"/>
      <c r="H255" s="507"/>
      <c r="I255" s="507"/>
      <c r="J255" s="507"/>
      <c r="K255" s="507"/>
      <c r="L255" s="508"/>
      <c r="M255" s="211">
        <v>4</v>
      </c>
      <c r="N255" s="211">
        <v>9</v>
      </c>
      <c r="O255" s="477" t="s">
        <v>421</v>
      </c>
      <c r="P255" s="478" t="s">
        <v>27</v>
      </c>
      <c r="Q255" s="509"/>
      <c r="R255" s="510"/>
      <c r="S255" s="476">
        <f>+'11'!U528</f>
        <v>955.37059999999997</v>
      </c>
      <c r="T255" s="476">
        <f>+'11'!V528</f>
        <v>125</v>
      </c>
      <c r="U255" s="225">
        <f t="shared" si="5"/>
        <v>13.083927849569582</v>
      </c>
      <c r="V255" s="511"/>
      <c r="W255" s="511"/>
      <c r="X255" s="511"/>
      <c r="Y255" s="511"/>
      <c r="Z255" s="511"/>
      <c r="AA255" s="511"/>
      <c r="AB255" s="511"/>
      <c r="AC255" s="135"/>
    </row>
    <row r="256" spans="1:29" ht="12.75" customHeight="1" thickBot="1" x14ac:dyDescent="0.25">
      <c r="A256" s="123"/>
      <c r="B256" s="507" t="s">
        <v>341</v>
      </c>
      <c r="C256" s="507"/>
      <c r="D256" s="507"/>
      <c r="E256" s="507"/>
      <c r="F256" s="507"/>
      <c r="G256" s="507"/>
      <c r="H256" s="507"/>
      <c r="I256" s="507"/>
      <c r="J256" s="507"/>
      <c r="K256" s="507"/>
      <c r="L256" s="508"/>
      <c r="M256" s="211">
        <v>4</v>
      </c>
      <c r="N256" s="211">
        <v>9</v>
      </c>
      <c r="O256" s="477" t="s">
        <v>421</v>
      </c>
      <c r="P256" s="478" t="s">
        <v>29</v>
      </c>
      <c r="Q256" s="509"/>
      <c r="R256" s="510"/>
      <c r="S256" s="476">
        <f>+'11'!U529</f>
        <v>955.37059999999997</v>
      </c>
      <c r="T256" s="476">
        <f>+'11'!V529</f>
        <v>125</v>
      </c>
      <c r="U256" s="225">
        <f t="shared" si="5"/>
        <v>13.083927849569582</v>
      </c>
      <c r="V256" s="511"/>
      <c r="W256" s="511"/>
      <c r="X256" s="511"/>
      <c r="Y256" s="511"/>
      <c r="Z256" s="511"/>
      <c r="AA256" s="511"/>
      <c r="AB256" s="511"/>
      <c r="AC256" s="135"/>
    </row>
    <row r="257" spans="1:29" ht="20.25" customHeight="1" thickBot="1" x14ac:dyDescent="0.25">
      <c r="A257" s="123"/>
      <c r="B257" s="502" t="s">
        <v>422</v>
      </c>
      <c r="C257" s="502"/>
      <c r="D257" s="502"/>
      <c r="E257" s="502"/>
      <c r="F257" s="502"/>
      <c r="G257" s="502"/>
      <c r="H257" s="502"/>
      <c r="I257" s="502"/>
      <c r="J257" s="502"/>
      <c r="K257" s="502"/>
      <c r="L257" s="503"/>
      <c r="M257" s="473">
        <v>4</v>
      </c>
      <c r="N257" s="473">
        <v>12</v>
      </c>
      <c r="O257" s="474">
        <v>0</v>
      </c>
      <c r="P257" s="475">
        <v>0</v>
      </c>
      <c r="Q257" s="504"/>
      <c r="R257" s="505"/>
      <c r="S257" s="476">
        <f>+S258+S264</f>
        <v>1469.921</v>
      </c>
      <c r="T257" s="476">
        <f>+T258+T264</f>
        <v>381.27578</v>
      </c>
      <c r="U257" s="225">
        <f t="shared" si="5"/>
        <v>25.938521866141105</v>
      </c>
      <c r="V257" s="506"/>
      <c r="W257" s="506"/>
      <c r="X257" s="506"/>
      <c r="Y257" s="506"/>
      <c r="Z257" s="506"/>
      <c r="AA257" s="506"/>
      <c r="AB257" s="506"/>
      <c r="AC257" s="135"/>
    </row>
    <row r="258" spans="1:29" ht="32.25" customHeight="1" thickBot="1" x14ac:dyDescent="0.25">
      <c r="A258" s="123"/>
      <c r="B258" s="507" t="s">
        <v>93</v>
      </c>
      <c r="C258" s="507"/>
      <c r="D258" s="507"/>
      <c r="E258" s="507"/>
      <c r="F258" s="507"/>
      <c r="G258" s="507"/>
      <c r="H258" s="507"/>
      <c r="I258" s="507"/>
      <c r="J258" s="507"/>
      <c r="K258" s="507"/>
      <c r="L258" s="508"/>
      <c r="M258" s="211">
        <v>4</v>
      </c>
      <c r="N258" s="211">
        <v>12</v>
      </c>
      <c r="O258" s="477" t="s">
        <v>423</v>
      </c>
      <c r="P258" s="478">
        <v>0</v>
      </c>
      <c r="Q258" s="509"/>
      <c r="R258" s="510"/>
      <c r="S258" s="479">
        <f>+'11'!U531</f>
        <v>1101.7</v>
      </c>
      <c r="T258" s="479">
        <f>+'11'!V531</f>
        <v>78.645189999999999</v>
      </c>
      <c r="U258" s="225">
        <f t="shared" si="5"/>
        <v>7.1385304529363705</v>
      </c>
      <c r="V258" s="511"/>
      <c r="W258" s="511"/>
      <c r="X258" s="511"/>
      <c r="Y258" s="511"/>
      <c r="Z258" s="511"/>
      <c r="AA258" s="511"/>
      <c r="AB258" s="511"/>
      <c r="AC258" s="135"/>
    </row>
    <row r="259" spans="1:29" ht="21.75" customHeight="1" thickBot="1" x14ac:dyDescent="0.25">
      <c r="A259" s="123"/>
      <c r="B259" s="507" t="s">
        <v>94</v>
      </c>
      <c r="C259" s="507"/>
      <c r="D259" s="507"/>
      <c r="E259" s="507"/>
      <c r="F259" s="507"/>
      <c r="G259" s="507"/>
      <c r="H259" s="507"/>
      <c r="I259" s="507"/>
      <c r="J259" s="507"/>
      <c r="K259" s="507"/>
      <c r="L259" s="508"/>
      <c r="M259" s="211">
        <v>4</v>
      </c>
      <c r="N259" s="211">
        <v>12</v>
      </c>
      <c r="O259" s="477" t="s">
        <v>424</v>
      </c>
      <c r="P259" s="478">
        <v>0</v>
      </c>
      <c r="Q259" s="509"/>
      <c r="R259" s="510"/>
      <c r="S259" s="479">
        <f>+'11'!U532</f>
        <v>1101.7</v>
      </c>
      <c r="T259" s="479">
        <f>+'11'!V532</f>
        <v>78.645189999999999</v>
      </c>
      <c r="U259" s="225">
        <f t="shared" si="5"/>
        <v>7.1385304529363705</v>
      </c>
      <c r="V259" s="511"/>
      <c r="W259" s="511"/>
      <c r="X259" s="511"/>
      <c r="Y259" s="511"/>
      <c r="Z259" s="511"/>
      <c r="AA259" s="511"/>
      <c r="AB259" s="511"/>
      <c r="AC259" s="135"/>
    </row>
    <row r="260" spans="1:29" ht="21.75" customHeight="1" thickBot="1" x14ac:dyDescent="0.25">
      <c r="A260" s="123"/>
      <c r="B260" s="507" t="s">
        <v>95</v>
      </c>
      <c r="C260" s="507"/>
      <c r="D260" s="507"/>
      <c r="E260" s="507"/>
      <c r="F260" s="507"/>
      <c r="G260" s="507"/>
      <c r="H260" s="507"/>
      <c r="I260" s="507"/>
      <c r="J260" s="507"/>
      <c r="K260" s="507"/>
      <c r="L260" s="508"/>
      <c r="M260" s="211">
        <v>4</v>
      </c>
      <c r="N260" s="211">
        <v>12</v>
      </c>
      <c r="O260" s="477" t="s">
        <v>425</v>
      </c>
      <c r="P260" s="478">
        <v>0</v>
      </c>
      <c r="Q260" s="509"/>
      <c r="R260" s="510"/>
      <c r="S260" s="479">
        <f>+'11'!U533</f>
        <v>1101.7</v>
      </c>
      <c r="T260" s="479">
        <f>+'11'!V533</f>
        <v>78.645189999999999</v>
      </c>
      <c r="U260" s="225">
        <f t="shared" si="5"/>
        <v>7.1385304529363705</v>
      </c>
      <c r="V260" s="511"/>
      <c r="W260" s="511"/>
      <c r="X260" s="511"/>
      <c r="Y260" s="511"/>
      <c r="Z260" s="511"/>
      <c r="AA260" s="511"/>
      <c r="AB260" s="511"/>
      <c r="AC260" s="135"/>
    </row>
    <row r="261" spans="1:29" ht="21.75" customHeight="1" thickBot="1" x14ac:dyDescent="0.25">
      <c r="A261" s="123"/>
      <c r="B261" s="507" t="s">
        <v>338</v>
      </c>
      <c r="C261" s="507"/>
      <c r="D261" s="507"/>
      <c r="E261" s="507"/>
      <c r="F261" s="507"/>
      <c r="G261" s="507"/>
      <c r="H261" s="507"/>
      <c r="I261" s="507"/>
      <c r="J261" s="507"/>
      <c r="K261" s="507"/>
      <c r="L261" s="508"/>
      <c r="M261" s="211">
        <v>4</v>
      </c>
      <c r="N261" s="211">
        <v>12</v>
      </c>
      <c r="O261" s="477" t="s">
        <v>425</v>
      </c>
      <c r="P261" s="478" t="s">
        <v>25</v>
      </c>
      <c r="Q261" s="509"/>
      <c r="R261" s="510"/>
      <c r="S261" s="479">
        <f>+'11'!U534</f>
        <v>1101.7</v>
      </c>
      <c r="T261" s="479">
        <f>+'11'!V534</f>
        <v>78.645189999999999</v>
      </c>
      <c r="U261" s="225">
        <f t="shared" si="5"/>
        <v>7.1385304529363705</v>
      </c>
      <c r="V261" s="511"/>
      <c r="W261" s="511"/>
      <c r="X261" s="511"/>
      <c r="Y261" s="511"/>
      <c r="Z261" s="511"/>
      <c r="AA261" s="511"/>
      <c r="AB261" s="511"/>
      <c r="AC261" s="135"/>
    </row>
    <row r="262" spans="1:29" ht="21.75" customHeight="1" thickBot="1" x14ac:dyDescent="0.25">
      <c r="A262" s="123"/>
      <c r="B262" s="507" t="s">
        <v>339</v>
      </c>
      <c r="C262" s="507"/>
      <c r="D262" s="507"/>
      <c r="E262" s="507"/>
      <c r="F262" s="507"/>
      <c r="G262" s="507"/>
      <c r="H262" s="507"/>
      <c r="I262" s="507"/>
      <c r="J262" s="507"/>
      <c r="K262" s="507"/>
      <c r="L262" s="508"/>
      <c r="M262" s="211">
        <v>4</v>
      </c>
      <c r="N262" s="211">
        <v>12</v>
      </c>
      <c r="O262" s="477" t="s">
        <v>425</v>
      </c>
      <c r="P262" s="478" t="s">
        <v>27</v>
      </c>
      <c r="Q262" s="509"/>
      <c r="R262" s="510"/>
      <c r="S262" s="479">
        <f>+'11'!U535</f>
        <v>1101.7</v>
      </c>
      <c r="T262" s="479">
        <f>+'11'!V535</f>
        <v>78.645189999999999</v>
      </c>
      <c r="U262" s="225">
        <f t="shared" si="5"/>
        <v>7.1385304529363705</v>
      </c>
      <c r="V262" s="511"/>
      <c r="W262" s="511"/>
      <c r="X262" s="511"/>
      <c r="Y262" s="511"/>
      <c r="Z262" s="511"/>
      <c r="AA262" s="511"/>
      <c r="AB262" s="511"/>
      <c r="AC262" s="135"/>
    </row>
    <row r="263" spans="1:29" ht="12.75" customHeight="1" thickBot="1" x14ac:dyDescent="0.25">
      <c r="A263" s="123"/>
      <c r="B263" s="507" t="s">
        <v>341</v>
      </c>
      <c r="C263" s="507"/>
      <c r="D263" s="507"/>
      <c r="E263" s="507"/>
      <c r="F263" s="507"/>
      <c r="G263" s="507"/>
      <c r="H263" s="507"/>
      <c r="I263" s="507"/>
      <c r="J263" s="507"/>
      <c r="K263" s="507"/>
      <c r="L263" s="508"/>
      <c r="M263" s="211">
        <v>4</v>
      </c>
      <c r="N263" s="211">
        <v>12</v>
      </c>
      <c r="O263" s="477" t="s">
        <v>425</v>
      </c>
      <c r="P263" s="478" t="s">
        <v>29</v>
      </c>
      <c r="Q263" s="509"/>
      <c r="R263" s="510"/>
      <c r="S263" s="479">
        <f>+'11'!U536</f>
        <v>1101.7</v>
      </c>
      <c r="T263" s="479">
        <f>+'11'!V536</f>
        <v>78.645189999999999</v>
      </c>
      <c r="U263" s="225">
        <f t="shared" si="5"/>
        <v>7.1385304529363705</v>
      </c>
      <c r="V263" s="511"/>
      <c r="W263" s="511"/>
      <c r="X263" s="511"/>
      <c r="Y263" s="511"/>
      <c r="Z263" s="511"/>
      <c r="AA263" s="511"/>
      <c r="AB263" s="511"/>
      <c r="AC263" s="135"/>
    </row>
    <row r="264" spans="1:29" ht="21.75" customHeight="1" thickBot="1" x14ac:dyDescent="0.25">
      <c r="A264" s="123"/>
      <c r="B264" s="507" t="s">
        <v>60</v>
      </c>
      <c r="C264" s="507"/>
      <c r="D264" s="507"/>
      <c r="E264" s="507"/>
      <c r="F264" s="507"/>
      <c r="G264" s="507"/>
      <c r="H264" s="507"/>
      <c r="I264" s="507"/>
      <c r="J264" s="507"/>
      <c r="K264" s="507"/>
      <c r="L264" s="508"/>
      <c r="M264" s="211">
        <v>4</v>
      </c>
      <c r="N264" s="211">
        <v>12</v>
      </c>
      <c r="O264" s="477" t="s">
        <v>356</v>
      </c>
      <c r="P264" s="478">
        <v>0</v>
      </c>
      <c r="Q264" s="509"/>
      <c r="R264" s="510"/>
      <c r="S264" s="479">
        <f>+'11'!U237</f>
        <v>368.221</v>
      </c>
      <c r="T264" s="479">
        <f>+'11'!V237</f>
        <v>302.63058999999998</v>
      </c>
      <c r="U264" s="225">
        <f t="shared" si="5"/>
        <v>82.187216372776135</v>
      </c>
      <c r="V264" s="511"/>
      <c r="W264" s="511"/>
      <c r="X264" s="511"/>
      <c r="Y264" s="511"/>
      <c r="Z264" s="511"/>
      <c r="AA264" s="511"/>
      <c r="AB264" s="511"/>
      <c r="AC264" s="135"/>
    </row>
    <row r="265" spans="1:29" ht="21.75" customHeight="1" thickBot="1" x14ac:dyDescent="0.25">
      <c r="A265" s="123"/>
      <c r="B265" s="507" t="s">
        <v>392</v>
      </c>
      <c r="C265" s="507"/>
      <c r="D265" s="507"/>
      <c r="E265" s="507"/>
      <c r="F265" s="507"/>
      <c r="G265" s="507"/>
      <c r="H265" s="507"/>
      <c r="I265" s="507"/>
      <c r="J265" s="507"/>
      <c r="K265" s="507"/>
      <c r="L265" s="508"/>
      <c r="M265" s="211">
        <v>4</v>
      </c>
      <c r="N265" s="211">
        <v>12</v>
      </c>
      <c r="O265" s="477" t="s">
        <v>393</v>
      </c>
      <c r="P265" s="478">
        <v>0</v>
      </c>
      <c r="Q265" s="509"/>
      <c r="R265" s="510"/>
      <c r="S265" s="479">
        <f>+'11'!U238</f>
        <v>368.221</v>
      </c>
      <c r="T265" s="479">
        <f>+'11'!V238</f>
        <v>302.63058999999998</v>
      </c>
      <c r="U265" s="225">
        <f t="shared" si="5"/>
        <v>82.187216372776135</v>
      </c>
      <c r="V265" s="511"/>
      <c r="W265" s="511"/>
      <c r="X265" s="511"/>
      <c r="Y265" s="511"/>
      <c r="Z265" s="511"/>
      <c r="AA265" s="511"/>
      <c r="AB265" s="511"/>
      <c r="AC265" s="135"/>
    </row>
    <row r="266" spans="1:29" ht="53.25" customHeight="1" thickBot="1" x14ac:dyDescent="0.25">
      <c r="A266" s="123"/>
      <c r="B266" s="507" t="s">
        <v>17</v>
      </c>
      <c r="C266" s="507"/>
      <c r="D266" s="507"/>
      <c r="E266" s="507"/>
      <c r="F266" s="507"/>
      <c r="G266" s="507"/>
      <c r="H266" s="507"/>
      <c r="I266" s="507"/>
      <c r="J266" s="507"/>
      <c r="K266" s="507"/>
      <c r="L266" s="508"/>
      <c r="M266" s="211">
        <v>4</v>
      </c>
      <c r="N266" s="211">
        <v>12</v>
      </c>
      <c r="O266" s="477" t="s">
        <v>393</v>
      </c>
      <c r="P266" s="478" t="s">
        <v>18</v>
      </c>
      <c r="Q266" s="509"/>
      <c r="R266" s="510"/>
      <c r="S266" s="479">
        <f>+'11'!U239</f>
        <v>368.221</v>
      </c>
      <c r="T266" s="479">
        <f>+'11'!V239</f>
        <v>302.63058999999998</v>
      </c>
      <c r="U266" s="225">
        <f t="shared" si="5"/>
        <v>82.187216372776135</v>
      </c>
      <c r="V266" s="511"/>
      <c r="W266" s="511"/>
      <c r="X266" s="511"/>
      <c r="Y266" s="511"/>
      <c r="Z266" s="511"/>
      <c r="AA266" s="511"/>
      <c r="AB266" s="511"/>
      <c r="AC266" s="135"/>
    </row>
    <row r="267" spans="1:29" ht="21.75" customHeight="1" thickBot="1" x14ac:dyDescent="0.25">
      <c r="A267" s="123"/>
      <c r="B267" s="507" t="s">
        <v>38</v>
      </c>
      <c r="C267" s="507"/>
      <c r="D267" s="507"/>
      <c r="E267" s="507"/>
      <c r="F267" s="507"/>
      <c r="G267" s="507"/>
      <c r="H267" s="507"/>
      <c r="I267" s="507"/>
      <c r="J267" s="507"/>
      <c r="K267" s="507"/>
      <c r="L267" s="508"/>
      <c r="M267" s="211">
        <v>4</v>
      </c>
      <c r="N267" s="211">
        <v>12</v>
      </c>
      <c r="O267" s="477" t="s">
        <v>393</v>
      </c>
      <c r="P267" s="478" t="s">
        <v>39</v>
      </c>
      <c r="Q267" s="509"/>
      <c r="R267" s="510"/>
      <c r="S267" s="479">
        <f>+'11'!U240</f>
        <v>368.221</v>
      </c>
      <c r="T267" s="479">
        <f>+'11'!V240</f>
        <v>302.63058999999998</v>
      </c>
      <c r="U267" s="225">
        <f t="shared" si="5"/>
        <v>82.187216372776135</v>
      </c>
      <c r="V267" s="511"/>
      <c r="W267" s="511"/>
      <c r="X267" s="511"/>
      <c r="Y267" s="511"/>
      <c r="Z267" s="511"/>
      <c r="AA267" s="511"/>
      <c r="AB267" s="511"/>
      <c r="AC267" s="135"/>
    </row>
    <row r="268" spans="1:29" ht="21.75" customHeight="1" thickBot="1" x14ac:dyDescent="0.25">
      <c r="A268" s="123"/>
      <c r="B268" s="507" t="s">
        <v>326</v>
      </c>
      <c r="C268" s="507"/>
      <c r="D268" s="507"/>
      <c r="E268" s="507"/>
      <c r="F268" s="507"/>
      <c r="G268" s="507"/>
      <c r="H268" s="507"/>
      <c r="I268" s="507"/>
      <c r="J268" s="507"/>
      <c r="K268" s="507"/>
      <c r="L268" s="508"/>
      <c r="M268" s="211">
        <v>4</v>
      </c>
      <c r="N268" s="211">
        <v>12</v>
      </c>
      <c r="O268" s="477" t="s">
        <v>393</v>
      </c>
      <c r="P268" s="478" t="s">
        <v>40</v>
      </c>
      <c r="Q268" s="509"/>
      <c r="R268" s="510"/>
      <c r="S268" s="479">
        <f>+'11'!U241</f>
        <v>282.81182999999999</v>
      </c>
      <c r="T268" s="479">
        <f>+'11'!V241</f>
        <v>232.43517</v>
      </c>
      <c r="U268" s="225">
        <f t="shared" si="5"/>
        <v>82.187216142973938</v>
      </c>
      <c r="V268" s="511"/>
      <c r="W268" s="511"/>
      <c r="X268" s="511"/>
      <c r="Y268" s="511"/>
      <c r="Z268" s="511"/>
      <c r="AA268" s="511"/>
      <c r="AB268" s="511"/>
      <c r="AC268" s="135"/>
    </row>
    <row r="269" spans="1:29" ht="32.25" customHeight="1" thickBot="1" x14ac:dyDescent="0.25">
      <c r="A269" s="123"/>
      <c r="B269" s="507" t="s">
        <v>327</v>
      </c>
      <c r="C269" s="507"/>
      <c r="D269" s="507"/>
      <c r="E269" s="507"/>
      <c r="F269" s="507"/>
      <c r="G269" s="507"/>
      <c r="H269" s="507"/>
      <c r="I269" s="507"/>
      <c r="J269" s="507"/>
      <c r="K269" s="507"/>
      <c r="L269" s="508"/>
      <c r="M269" s="211">
        <v>4</v>
      </c>
      <c r="N269" s="211">
        <v>12</v>
      </c>
      <c r="O269" s="477" t="s">
        <v>393</v>
      </c>
      <c r="P269" s="478" t="s">
        <v>42</v>
      </c>
      <c r="Q269" s="509"/>
      <c r="R269" s="510"/>
      <c r="S269" s="479">
        <f>+'11'!U242</f>
        <v>85.409170000000003</v>
      </c>
      <c r="T269" s="479">
        <f>+'11'!V242</f>
        <v>70.195419999999999</v>
      </c>
      <c r="U269" s="225">
        <f t="shared" si="5"/>
        <v>82.187217133710575</v>
      </c>
      <c r="V269" s="511"/>
      <c r="W269" s="511"/>
      <c r="X269" s="511"/>
      <c r="Y269" s="511"/>
      <c r="Z269" s="511"/>
      <c r="AA269" s="511"/>
      <c r="AB269" s="511"/>
      <c r="AC269" s="135"/>
    </row>
    <row r="270" spans="1:29" ht="12.75" customHeight="1" thickBot="1" x14ac:dyDescent="0.25">
      <c r="A270" s="123"/>
      <c r="B270" s="512" t="s">
        <v>426</v>
      </c>
      <c r="C270" s="512"/>
      <c r="D270" s="512"/>
      <c r="E270" s="512"/>
      <c r="F270" s="512"/>
      <c r="G270" s="512"/>
      <c r="H270" s="512"/>
      <c r="I270" s="512"/>
      <c r="J270" s="512"/>
      <c r="K270" s="512"/>
      <c r="L270" s="513"/>
      <c r="M270" s="469">
        <v>5</v>
      </c>
      <c r="N270" s="469">
        <v>0</v>
      </c>
      <c r="O270" s="470">
        <v>0</v>
      </c>
      <c r="P270" s="471">
        <v>0</v>
      </c>
      <c r="Q270" s="514"/>
      <c r="R270" s="515"/>
      <c r="S270" s="472">
        <f>+S271+S287</f>
        <v>7660</v>
      </c>
      <c r="T270" s="472">
        <f>+T271+T287</f>
        <v>575.94137999999998</v>
      </c>
      <c r="U270" s="225">
        <f t="shared" si="5"/>
        <v>7.5188169712793727</v>
      </c>
      <c r="V270" s="516"/>
      <c r="W270" s="516"/>
      <c r="X270" s="516"/>
      <c r="Y270" s="516"/>
      <c r="Z270" s="516"/>
      <c r="AA270" s="516"/>
      <c r="AB270" s="516"/>
      <c r="AC270" s="135"/>
    </row>
    <row r="271" spans="1:29" ht="12.75" customHeight="1" thickBot="1" x14ac:dyDescent="0.25">
      <c r="A271" s="123"/>
      <c r="B271" s="502" t="s">
        <v>165</v>
      </c>
      <c r="C271" s="502"/>
      <c r="D271" s="502"/>
      <c r="E271" s="502"/>
      <c r="F271" s="502"/>
      <c r="G271" s="502"/>
      <c r="H271" s="502"/>
      <c r="I271" s="502"/>
      <c r="J271" s="502"/>
      <c r="K271" s="502"/>
      <c r="L271" s="503"/>
      <c r="M271" s="473">
        <v>5</v>
      </c>
      <c r="N271" s="473">
        <v>2</v>
      </c>
      <c r="O271" s="474">
        <v>0</v>
      </c>
      <c r="P271" s="475">
        <v>0</v>
      </c>
      <c r="Q271" s="504"/>
      <c r="R271" s="505"/>
      <c r="S271" s="472">
        <f>+S272+S281</f>
        <v>3660</v>
      </c>
      <c r="T271" s="472">
        <f>+T272+T281</f>
        <v>0</v>
      </c>
      <c r="U271" s="225">
        <f t="shared" si="5"/>
        <v>0</v>
      </c>
      <c r="V271" s="506"/>
      <c r="W271" s="506"/>
      <c r="X271" s="506"/>
      <c r="Y271" s="506"/>
      <c r="Z271" s="506"/>
      <c r="AA271" s="506"/>
      <c r="AB271" s="506"/>
      <c r="AC271" s="135"/>
    </row>
    <row r="272" spans="1:29" ht="33" customHeight="1" thickBot="1" x14ac:dyDescent="0.25">
      <c r="A272" s="123"/>
      <c r="B272" s="517" t="str">
        <f>+'11'!B538:M538</f>
        <v>Программа "Содержание и развитие муниципального хозяйства"</v>
      </c>
      <c r="C272" s="517"/>
      <c r="D272" s="517"/>
      <c r="E272" s="517"/>
      <c r="F272" s="517"/>
      <c r="G272" s="517"/>
      <c r="H272" s="517"/>
      <c r="I272" s="517"/>
      <c r="J272" s="517"/>
      <c r="K272" s="517"/>
      <c r="L272" s="518"/>
      <c r="M272" s="443">
        <f>+'11'!O538</f>
        <v>5</v>
      </c>
      <c r="N272" s="443">
        <f>+'11'!P538</f>
        <v>2</v>
      </c>
      <c r="O272" s="443" t="str">
        <f>+'11'!Q538</f>
        <v>0300000000</v>
      </c>
      <c r="P272" s="443">
        <f>+'11'!R538</f>
        <v>0</v>
      </c>
      <c r="Q272" s="443">
        <f>+'11'!S538</f>
        <v>0</v>
      </c>
      <c r="R272" s="443">
        <f>+'11'!T538</f>
        <v>0</v>
      </c>
      <c r="S272" s="479">
        <f>+'11'!U538</f>
        <v>1368</v>
      </c>
      <c r="T272" s="479">
        <f>+'11'!V538</f>
        <v>0</v>
      </c>
      <c r="U272" s="225">
        <f t="shared" si="5"/>
        <v>0</v>
      </c>
      <c r="V272" s="210"/>
      <c r="W272" s="210"/>
      <c r="X272" s="210"/>
      <c r="Y272" s="210"/>
      <c r="Z272" s="210"/>
      <c r="AA272" s="210"/>
      <c r="AB272" s="210"/>
      <c r="AC272" s="135"/>
    </row>
    <row r="273" spans="1:29" ht="12.75" customHeight="1" thickBot="1" x14ac:dyDescent="0.25">
      <c r="A273" s="123"/>
      <c r="B273" s="517" t="str">
        <f>+'11'!B539:M539</f>
        <v>Подпрограмма "Благоустройство"</v>
      </c>
      <c r="C273" s="517"/>
      <c r="D273" s="517"/>
      <c r="E273" s="517"/>
      <c r="F273" s="517"/>
      <c r="G273" s="517"/>
      <c r="H273" s="517"/>
      <c r="I273" s="517"/>
      <c r="J273" s="517"/>
      <c r="K273" s="517"/>
      <c r="L273" s="518"/>
      <c r="M273" s="443">
        <f>+'11'!O539</f>
        <v>5</v>
      </c>
      <c r="N273" s="443">
        <f>+'11'!P539</f>
        <v>2</v>
      </c>
      <c r="O273" s="443" t="str">
        <f>+'11'!Q539</f>
        <v>0310000000</v>
      </c>
      <c r="P273" s="443">
        <f>+'11'!R539</f>
        <v>0</v>
      </c>
      <c r="Q273" s="443">
        <f>+'11'!S539</f>
        <v>0</v>
      </c>
      <c r="R273" s="443">
        <f>+'11'!T539</f>
        <v>0</v>
      </c>
      <c r="S273" s="479">
        <f>+'11'!U539</f>
        <v>1368</v>
      </c>
      <c r="T273" s="479">
        <f>+'11'!V539</f>
        <v>0</v>
      </c>
      <c r="U273" s="225">
        <f t="shared" si="5"/>
        <v>0</v>
      </c>
      <c r="V273" s="210"/>
      <c r="W273" s="210"/>
      <c r="X273" s="210"/>
      <c r="Y273" s="210"/>
      <c r="Z273" s="210"/>
      <c r="AA273" s="210"/>
      <c r="AB273" s="210"/>
      <c r="AC273" s="135"/>
    </row>
    <row r="274" spans="1:29" ht="12.75" customHeight="1" thickBot="1" x14ac:dyDescent="0.25">
      <c r="A274" s="123"/>
      <c r="B274" s="517" t="str">
        <f>+'11'!B540:M540</f>
        <v>Строительство локальных систем водоснабжения</v>
      </c>
      <c r="C274" s="517"/>
      <c r="D274" s="517"/>
      <c r="E274" s="517"/>
      <c r="F274" s="517"/>
      <c r="G274" s="517"/>
      <c r="H274" s="517"/>
      <c r="I274" s="517"/>
      <c r="J274" s="517"/>
      <c r="K274" s="517"/>
      <c r="L274" s="518"/>
      <c r="M274" s="443">
        <f>+'11'!O540</f>
        <v>5</v>
      </c>
      <c r="N274" s="443">
        <f>+'11'!P540</f>
        <v>2</v>
      </c>
      <c r="O274" s="443">
        <f>+'11'!Q540</f>
        <v>310275030</v>
      </c>
      <c r="P274" s="443">
        <f>+'11'!R540</f>
        <v>0</v>
      </c>
      <c r="Q274" s="443">
        <f>+'11'!S540</f>
        <v>0</v>
      </c>
      <c r="R274" s="443">
        <f>+'11'!T540</f>
        <v>0</v>
      </c>
      <c r="S274" s="479">
        <f>+'11'!U540</f>
        <v>1368</v>
      </c>
      <c r="T274" s="479">
        <f>+'11'!V540</f>
        <v>0</v>
      </c>
      <c r="U274" s="225">
        <f t="shared" si="5"/>
        <v>0</v>
      </c>
      <c r="V274" s="210"/>
      <c r="W274" s="210"/>
      <c r="X274" s="210"/>
      <c r="Y274" s="210"/>
      <c r="Z274" s="210"/>
      <c r="AA274" s="210"/>
      <c r="AB274" s="210"/>
      <c r="AC274" s="135"/>
    </row>
    <row r="275" spans="1:29" ht="29.25" customHeight="1" thickBot="1" x14ac:dyDescent="0.25">
      <c r="A275" s="123"/>
      <c r="B275" s="517" t="str">
        <f>+'11'!B541:M541</f>
        <v>Закупка товаров, работ и услуг для обеспечения государственных (муниципальных) нужд</v>
      </c>
      <c r="C275" s="517"/>
      <c r="D275" s="517"/>
      <c r="E275" s="517"/>
      <c r="F275" s="517"/>
      <c r="G275" s="517"/>
      <c r="H275" s="517"/>
      <c r="I275" s="517"/>
      <c r="J275" s="517"/>
      <c r="K275" s="517"/>
      <c r="L275" s="518"/>
      <c r="M275" s="443">
        <f>+'11'!O541</f>
        <v>5</v>
      </c>
      <c r="N275" s="443">
        <f>+'11'!P541</f>
        <v>2</v>
      </c>
      <c r="O275" s="443" t="str">
        <f>+'11'!Q541</f>
        <v>0310275030</v>
      </c>
      <c r="P275" s="443" t="str">
        <f>+'11'!R541</f>
        <v>200</v>
      </c>
      <c r="Q275" s="443">
        <f>+'11'!S541</f>
        <v>0</v>
      </c>
      <c r="R275" s="443">
        <f>+'11'!T541</f>
        <v>0</v>
      </c>
      <c r="S275" s="479">
        <f>+'11'!U541</f>
        <v>25</v>
      </c>
      <c r="T275" s="479">
        <f>+'11'!V541</f>
        <v>0</v>
      </c>
      <c r="U275" s="225">
        <f t="shared" si="5"/>
        <v>0</v>
      </c>
      <c r="V275" s="210"/>
      <c r="W275" s="210"/>
      <c r="X275" s="210"/>
      <c r="Y275" s="210"/>
      <c r="Z275" s="210"/>
      <c r="AA275" s="210"/>
      <c r="AB275" s="210"/>
      <c r="AC275" s="135"/>
    </row>
    <row r="276" spans="1:29" ht="27" customHeight="1" thickBot="1" x14ac:dyDescent="0.25">
      <c r="A276" s="123"/>
      <c r="B276" s="517" t="str">
        <f>+'11'!B542:M542</f>
        <v>Иные закупки товаров, работ и услуг для обеспечения государственных (муниципальных) нужд</v>
      </c>
      <c r="C276" s="517"/>
      <c r="D276" s="517"/>
      <c r="E276" s="517"/>
      <c r="F276" s="517"/>
      <c r="G276" s="517"/>
      <c r="H276" s="517"/>
      <c r="I276" s="517"/>
      <c r="J276" s="517"/>
      <c r="K276" s="517"/>
      <c r="L276" s="518"/>
      <c r="M276" s="443">
        <f>+'11'!O542</f>
        <v>5</v>
      </c>
      <c r="N276" s="443">
        <f>+'11'!P542</f>
        <v>2</v>
      </c>
      <c r="O276" s="443" t="str">
        <f>+'11'!Q542</f>
        <v>0310275030</v>
      </c>
      <c r="P276" s="443" t="str">
        <f>+'11'!R542</f>
        <v>240</v>
      </c>
      <c r="Q276" s="443">
        <f>+'11'!S542</f>
        <v>0</v>
      </c>
      <c r="R276" s="443">
        <f>+'11'!T542</f>
        <v>0</v>
      </c>
      <c r="S276" s="479">
        <f>+'11'!U542</f>
        <v>25</v>
      </c>
      <c r="T276" s="479">
        <f>+'11'!V542</f>
        <v>0</v>
      </c>
      <c r="U276" s="225">
        <f t="shared" si="5"/>
        <v>0</v>
      </c>
      <c r="V276" s="210"/>
      <c r="W276" s="210"/>
      <c r="X276" s="210"/>
      <c r="Y276" s="210"/>
      <c r="Z276" s="210"/>
      <c r="AA276" s="210"/>
      <c r="AB276" s="210"/>
      <c r="AC276" s="135"/>
    </row>
    <row r="277" spans="1:29" ht="12.75" customHeight="1" thickBot="1" x14ac:dyDescent="0.25">
      <c r="A277" s="123"/>
      <c r="B277" s="517" t="str">
        <f>+'11'!B543:M543</f>
        <v>Прочая закупка товаров, работ и услуг</v>
      </c>
      <c r="C277" s="517"/>
      <c r="D277" s="517"/>
      <c r="E277" s="517"/>
      <c r="F277" s="517"/>
      <c r="G277" s="517"/>
      <c r="H277" s="517"/>
      <c r="I277" s="517"/>
      <c r="J277" s="517"/>
      <c r="K277" s="517"/>
      <c r="L277" s="518"/>
      <c r="M277" s="443">
        <f>+'11'!O543</f>
        <v>5</v>
      </c>
      <c r="N277" s="443">
        <f>+'11'!P543</f>
        <v>2</v>
      </c>
      <c r="O277" s="443" t="str">
        <f>+'11'!Q543</f>
        <v>0310275030</v>
      </c>
      <c r="P277" s="443" t="str">
        <f>+'11'!R543</f>
        <v>244</v>
      </c>
      <c r="Q277" s="443">
        <f>+'11'!S543</f>
        <v>0</v>
      </c>
      <c r="R277" s="443">
        <f>+'11'!T543</f>
        <v>0</v>
      </c>
      <c r="S277" s="479">
        <f>+'11'!U543</f>
        <v>25</v>
      </c>
      <c r="T277" s="479">
        <f>+'11'!V543</f>
        <v>0</v>
      </c>
      <c r="U277" s="225">
        <f t="shared" si="5"/>
        <v>0</v>
      </c>
      <c r="V277" s="210"/>
      <c r="W277" s="210"/>
      <c r="X277" s="210"/>
      <c r="Y277" s="210"/>
      <c r="Z277" s="210"/>
      <c r="AA277" s="210"/>
      <c r="AB277" s="210"/>
      <c r="AC277" s="135"/>
    </row>
    <row r="278" spans="1:29" ht="12.75" customHeight="1" thickBot="1" x14ac:dyDescent="0.25">
      <c r="A278" s="123"/>
      <c r="B278" s="517" t="str">
        <f>+'11'!B544:M544</f>
        <v>Капитальные вложения в объекты государственной (муниципальной) собственности</v>
      </c>
      <c r="C278" s="517"/>
      <c r="D278" s="517"/>
      <c r="E278" s="517"/>
      <c r="F278" s="517"/>
      <c r="G278" s="517"/>
      <c r="H278" s="517"/>
      <c r="I278" s="517"/>
      <c r="J278" s="517"/>
      <c r="K278" s="517"/>
      <c r="L278" s="518"/>
      <c r="M278" s="443">
        <f>+'11'!O544</f>
        <v>5</v>
      </c>
      <c r="N278" s="443">
        <f>+'11'!P544</f>
        <v>2</v>
      </c>
      <c r="O278" s="443" t="str">
        <f>+'11'!Q544</f>
        <v>0310275030</v>
      </c>
      <c r="P278" s="443" t="str">
        <f>+'11'!R544</f>
        <v>400</v>
      </c>
      <c r="Q278" s="443">
        <f>+'11'!S544</f>
        <v>0</v>
      </c>
      <c r="R278" s="443">
        <f>+'11'!T544</f>
        <v>0</v>
      </c>
      <c r="S278" s="479">
        <f>+'11'!U544</f>
        <v>1343</v>
      </c>
      <c r="T278" s="479">
        <f>+'11'!V544</f>
        <v>0</v>
      </c>
      <c r="U278" s="225">
        <f t="shared" si="5"/>
        <v>0</v>
      </c>
      <c r="V278" s="210"/>
      <c r="W278" s="210"/>
      <c r="X278" s="210"/>
      <c r="Y278" s="210"/>
      <c r="Z278" s="210"/>
      <c r="AA278" s="210"/>
      <c r="AB278" s="210"/>
      <c r="AC278" s="135"/>
    </row>
    <row r="279" spans="1:29" ht="12.75" customHeight="1" thickBot="1" x14ac:dyDescent="0.25">
      <c r="A279" s="123"/>
      <c r="B279" s="517" t="s">
        <v>165</v>
      </c>
      <c r="C279" s="517"/>
      <c r="D279" s="517"/>
      <c r="E279" s="517"/>
      <c r="F279" s="517"/>
      <c r="G279" s="517"/>
      <c r="H279" s="517"/>
      <c r="I279" s="517"/>
      <c r="J279" s="517"/>
      <c r="K279" s="517"/>
      <c r="L279" s="518"/>
      <c r="M279" s="443">
        <f>+'11'!O545</f>
        <v>5</v>
      </c>
      <c r="N279" s="443">
        <f>+'11'!P545</f>
        <v>2</v>
      </c>
      <c r="O279" s="443" t="str">
        <f>+'11'!Q545</f>
        <v>0310275030</v>
      </c>
      <c r="P279" s="443" t="str">
        <f>+'11'!R545</f>
        <v>410</v>
      </c>
      <c r="Q279" s="443">
        <f>+'11'!S545</f>
        <v>0</v>
      </c>
      <c r="R279" s="443">
        <f>+'11'!T545</f>
        <v>0</v>
      </c>
      <c r="S279" s="479">
        <f>+'11'!U545</f>
        <v>1343</v>
      </c>
      <c r="T279" s="479">
        <f>+'11'!V545</f>
        <v>0</v>
      </c>
      <c r="U279" s="225">
        <f t="shared" si="5"/>
        <v>0</v>
      </c>
      <c r="V279" s="210"/>
      <c r="W279" s="210"/>
      <c r="X279" s="210"/>
      <c r="Y279" s="210"/>
      <c r="Z279" s="210"/>
      <c r="AA279" s="210"/>
      <c r="AB279" s="210"/>
      <c r="AC279" s="135"/>
    </row>
    <row r="280" spans="1:29" ht="12.75" customHeight="1" thickBot="1" x14ac:dyDescent="0.25">
      <c r="A280" s="123"/>
      <c r="B280" s="517" t="s">
        <v>165</v>
      </c>
      <c r="C280" s="517"/>
      <c r="D280" s="517"/>
      <c r="E280" s="517"/>
      <c r="F280" s="517"/>
      <c r="G280" s="517"/>
      <c r="H280" s="517"/>
      <c r="I280" s="517"/>
      <c r="J280" s="517"/>
      <c r="K280" s="517"/>
      <c r="L280" s="518"/>
      <c r="M280" s="443">
        <f>+'11'!O546</f>
        <v>5</v>
      </c>
      <c r="N280" s="443">
        <f>+'11'!P546</f>
        <v>2</v>
      </c>
      <c r="O280" s="443" t="str">
        <f>+'11'!Q546</f>
        <v>0310275030</v>
      </c>
      <c r="P280" s="443" t="str">
        <f>+'11'!R546</f>
        <v>414</v>
      </c>
      <c r="Q280" s="443">
        <f>+'11'!S546</f>
        <v>0</v>
      </c>
      <c r="R280" s="443">
        <f>+'11'!T546</f>
        <v>0</v>
      </c>
      <c r="S280" s="479">
        <f>+'11'!U546</f>
        <v>1343</v>
      </c>
      <c r="T280" s="479">
        <f>+'11'!V546</f>
        <v>0</v>
      </c>
      <c r="U280" s="225">
        <f t="shared" si="5"/>
        <v>0</v>
      </c>
      <c r="V280" s="210"/>
      <c r="W280" s="210"/>
      <c r="X280" s="210"/>
      <c r="Y280" s="210"/>
      <c r="Z280" s="210"/>
      <c r="AA280" s="210"/>
      <c r="AB280" s="210"/>
      <c r="AC280" s="135"/>
    </row>
    <row r="281" spans="1:29" ht="21.75" customHeight="1" thickBot="1" x14ac:dyDescent="0.25">
      <c r="A281" s="123"/>
      <c r="B281" s="507" t="s">
        <v>91</v>
      </c>
      <c r="C281" s="507"/>
      <c r="D281" s="507"/>
      <c r="E281" s="507"/>
      <c r="F281" s="507"/>
      <c r="G281" s="507"/>
      <c r="H281" s="507"/>
      <c r="I281" s="507"/>
      <c r="J281" s="507"/>
      <c r="K281" s="507"/>
      <c r="L281" s="508"/>
      <c r="M281" s="211">
        <v>5</v>
      </c>
      <c r="N281" s="211">
        <v>2</v>
      </c>
      <c r="O281" s="477" t="s">
        <v>419</v>
      </c>
      <c r="P281" s="478">
        <v>0</v>
      </c>
      <c r="Q281" s="509"/>
      <c r="R281" s="510"/>
      <c r="S281" s="472">
        <f>+'11'!U548</f>
        <v>2292</v>
      </c>
      <c r="T281" s="472">
        <f>+'11'!V548</f>
        <v>0</v>
      </c>
      <c r="U281" s="225">
        <f t="shared" si="5"/>
        <v>0</v>
      </c>
      <c r="V281" s="511"/>
      <c r="W281" s="511"/>
      <c r="X281" s="511"/>
      <c r="Y281" s="511"/>
      <c r="Z281" s="511"/>
      <c r="AA281" s="511"/>
      <c r="AB281" s="511"/>
      <c r="AC281" s="135"/>
    </row>
    <row r="282" spans="1:29" ht="21.75" customHeight="1" thickBot="1" x14ac:dyDescent="0.25">
      <c r="A282" s="123"/>
      <c r="B282" s="507" t="s">
        <v>295</v>
      </c>
      <c r="C282" s="507"/>
      <c r="D282" s="507"/>
      <c r="E282" s="507"/>
      <c r="F282" s="507"/>
      <c r="G282" s="507"/>
      <c r="H282" s="507"/>
      <c r="I282" s="507"/>
      <c r="J282" s="507"/>
      <c r="K282" s="507"/>
      <c r="L282" s="508"/>
      <c r="M282" s="211">
        <v>5</v>
      </c>
      <c r="N282" s="211">
        <v>2</v>
      </c>
      <c r="O282" s="477" t="s">
        <v>420</v>
      </c>
      <c r="P282" s="478">
        <v>0</v>
      </c>
      <c r="Q282" s="509"/>
      <c r="R282" s="510"/>
      <c r="S282" s="472">
        <f>+'11'!U549</f>
        <v>2292</v>
      </c>
      <c r="T282" s="472">
        <f>+'11'!V549</f>
        <v>0</v>
      </c>
      <c r="U282" s="225">
        <f t="shared" si="5"/>
        <v>0</v>
      </c>
      <c r="V282" s="511"/>
      <c r="W282" s="511"/>
      <c r="X282" s="511"/>
      <c r="Y282" s="511"/>
      <c r="Z282" s="511"/>
      <c r="AA282" s="511"/>
      <c r="AB282" s="511"/>
      <c r="AC282" s="135"/>
    </row>
    <row r="283" spans="1:29" ht="21.75" customHeight="1" thickBot="1" x14ac:dyDescent="0.25">
      <c r="A283" s="123"/>
      <c r="B283" s="507" t="s">
        <v>24</v>
      </c>
      <c r="C283" s="507"/>
      <c r="D283" s="507"/>
      <c r="E283" s="507"/>
      <c r="F283" s="507"/>
      <c r="G283" s="507"/>
      <c r="H283" s="507"/>
      <c r="I283" s="507"/>
      <c r="J283" s="507"/>
      <c r="K283" s="507"/>
      <c r="L283" s="508"/>
      <c r="M283" s="211">
        <v>5</v>
      </c>
      <c r="N283" s="211">
        <v>2</v>
      </c>
      <c r="O283" s="477" t="s">
        <v>427</v>
      </c>
      <c r="P283" s="478">
        <v>0</v>
      </c>
      <c r="Q283" s="509"/>
      <c r="R283" s="510"/>
      <c r="S283" s="472">
        <f>+'11'!U550</f>
        <v>2292</v>
      </c>
      <c r="T283" s="472">
        <f>+'11'!V550</f>
        <v>0</v>
      </c>
      <c r="U283" s="225">
        <f t="shared" si="5"/>
        <v>0</v>
      </c>
      <c r="V283" s="511"/>
      <c r="W283" s="511"/>
      <c r="X283" s="511"/>
      <c r="Y283" s="511"/>
      <c r="Z283" s="511"/>
      <c r="AA283" s="511"/>
      <c r="AB283" s="511"/>
      <c r="AC283" s="135"/>
    </row>
    <row r="284" spans="1:29" ht="21.75" customHeight="1" thickBot="1" x14ac:dyDescent="0.25">
      <c r="A284" s="123"/>
      <c r="B284" s="507" t="s">
        <v>338</v>
      </c>
      <c r="C284" s="507"/>
      <c r="D284" s="507"/>
      <c r="E284" s="507"/>
      <c r="F284" s="507"/>
      <c r="G284" s="507"/>
      <c r="H284" s="507"/>
      <c r="I284" s="507"/>
      <c r="J284" s="507"/>
      <c r="K284" s="507"/>
      <c r="L284" s="508"/>
      <c r="M284" s="211">
        <v>5</v>
      </c>
      <c r="N284" s="211">
        <v>2</v>
      </c>
      <c r="O284" s="477" t="s">
        <v>427</v>
      </c>
      <c r="P284" s="478" t="s">
        <v>25</v>
      </c>
      <c r="Q284" s="509"/>
      <c r="R284" s="510"/>
      <c r="S284" s="472">
        <f>+'11'!U551</f>
        <v>2292</v>
      </c>
      <c r="T284" s="472">
        <f>+'11'!V551</f>
        <v>0</v>
      </c>
      <c r="U284" s="225">
        <f t="shared" si="5"/>
        <v>0</v>
      </c>
      <c r="V284" s="511"/>
      <c r="W284" s="511"/>
      <c r="X284" s="511"/>
      <c r="Y284" s="511"/>
      <c r="Z284" s="511"/>
      <c r="AA284" s="511"/>
      <c r="AB284" s="511"/>
      <c r="AC284" s="135"/>
    </row>
    <row r="285" spans="1:29" ht="21.75" customHeight="1" thickBot="1" x14ac:dyDescent="0.25">
      <c r="A285" s="123"/>
      <c r="B285" s="507" t="s">
        <v>339</v>
      </c>
      <c r="C285" s="507"/>
      <c r="D285" s="507"/>
      <c r="E285" s="507"/>
      <c r="F285" s="507"/>
      <c r="G285" s="507"/>
      <c r="H285" s="507"/>
      <c r="I285" s="507"/>
      <c r="J285" s="507"/>
      <c r="K285" s="507"/>
      <c r="L285" s="508"/>
      <c r="M285" s="211">
        <v>5</v>
      </c>
      <c r="N285" s="211">
        <v>2</v>
      </c>
      <c r="O285" s="477" t="s">
        <v>427</v>
      </c>
      <c r="P285" s="478" t="s">
        <v>27</v>
      </c>
      <c r="Q285" s="509"/>
      <c r="R285" s="510"/>
      <c r="S285" s="472">
        <f>+'11'!U552</f>
        <v>2292</v>
      </c>
      <c r="T285" s="472">
        <f>+'11'!V552</f>
        <v>0</v>
      </c>
      <c r="U285" s="225">
        <f t="shared" si="5"/>
        <v>0</v>
      </c>
      <c r="V285" s="511"/>
      <c r="W285" s="511"/>
      <c r="X285" s="511"/>
      <c r="Y285" s="511"/>
      <c r="Z285" s="511"/>
      <c r="AA285" s="511"/>
      <c r="AB285" s="511"/>
      <c r="AC285" s="135"/>
    </row>
    <row r="286" spans="1:29" ht="12.75" customHeight="1" thickBot="1" x14ac:dyDescent="0.25">
      <c r="A286" s="123"/>
      <c r="B286" s="507" t="s">
        <v>341</v>
      </c>
      <c r="C286" s="507"/>
      <c r="D286" s="507"/>
      <c r="E286" s="507"/>
      <c r="F286" s="507"/>
      <c r="G286" s="507"/>
      <c r="H286" s="507"/>
      <c r="I286" s="507"/>
      <c r="J286" s="507"/>
      <c r="K286" s="507"/>
      <c r="L286" s="508"/>
      <c r="M286" s="211">
        <v>5</v>
      </c>
      <c r="N286" s="211">
        <v>2</v>
      </c>
      <c r="O286" s="477" t="s">
        <v>427</v>
      </c>
      <c r="P286" s="478" t="s">
        <v>29</v>
      </c>
      <c r="Q286" s="509"/>
      <c r="R286" s="510"/>
      <c r="S286" s="472">
        <f>+'11'!U553</f>
        <v>2292</v>
      </c>
      <c r="T286" s="472">
        <f>+'11'!V553</f>
        <v>0</v>
      </c>
      <c r="U286" s="225">
        <f t="shared" si="5"/>
        <v>0</v>
      </c>
      <c r="V286" s="511"/>
      <c r="W286" s="511"/>
      <c r="X286" s="511"/>
      <c r="Y286" s="511"/>
      <c r="Z286" s="511"/>
      <c r="AA286" s="511"/>
      <c r="AB286" s="511"/>
      <c r="AC286" s="135"/>
    </row>
    <row r="287" spans="1:29" ht="12.75" customHeight="1" thickBot="1" x14ac:dyDescent="0.25">
      <c r="A287" s="123"/>
      <c r="B287" s="502" t="s">
        <v>96</v>
      </c>
      <c r="C287" s="502"/>
      <c r="D287" s="502"/>
      <c r="E287" s="502"/>
      <c r="F287" s="502"/>
      <c r="G287" s="502"/>
      <c r="H287" s="502"/>
      <c r="I287" s="502"/>
      <c r="J287" s="502"/>
      <c r="K287" s="502"/>
      <c r="L287" s="503"/>
      <c r="M287" s="473">
        <v>5</v>
      </c>
      <c r="N287" s="473">
        <v>3</v>
      </c>
      <c r="O287" s="474">
        <v>0</v>
      </c>
      <c r="P287" s="475">
        <v>0</v>
      </c>
      <c r="Q287" s="504"/>
      <c r="R287" s="505"/>
      <c r="S287" s="472">
        <f>+S288+S294</f>
        <v>4000</v>
      </c>
      <c r="T287" s="472">
        <f>+T288+T294</f>
        <v>575.94137999999998</v>
      </c>
      <c r="U287" s="225">
        <f t="shared" ref="U287:U356" si="6">T287/S287*100</f>
        <v>14.398534499999998</v>
      </c>
      <c r="V287" s="506"/>
      <c r="W287" s="506"/>
      <c r="X287" s="506"/>
      <c r="Y287" s="506"/>
      <c r="Z287" s="506"/>
      <c r="AA287" s="506"/>
      <c r="AB287" s="506"/>
      <c r="AC287" s="135"/>
    </row>
    <row r="288" spans="1:29" ht="27" customHeight="1" thickBot="1" x14ac:dyDescent="0.25">
      <c r="A288" s="123"/>
      <c r="B288" s="507" t="s">
        <v>91</v>
      </c>
      <c r="C288" s="507"/>
      <c r="D288" s="507"/>
      <c r="E288" s="507"/>
      <c r="F288" s="507"/>
      <c r="G288" s="507"/>
      <c r="H288" s="507"/>
      <c r="I288" s="507"/>
      <c r="J288" s="507"/>
      <c r="K288" s="507"/>
      <c r="L288" s="508"/>
      <c r="M288" s="211">
        <v>5</v>
      </c>
      <c r="N288" s="211">
        <v>3</v>
      </c>
      <c r="O288" s="477" t="s">
        <v>419</v>
      </c>
      <c r="P288" s="478">
        <v>0</v>
      </c>
      <c r="Q288" s="509"/>
      <c r="R288" s="510"/>
      <c r="S288" s="472">
        <f>+'11'!U555</f>
        <v>842</v>
      </c>
      <c r="T288" s="472">
        <f>+'11'!V555</f>
        <v>575.94137999999998</v>
      </c>
      <c r="U288" s="225">
        <f t="shared" si="6"/>
        <v>68.401589073634199</v>
      </c>
      <c r="V288" s="511"/>
      <c r="W288" s="511"/>
      <c r="X288" s="511"/>
      <c r="Y288" s="511"/>
      <c r="Z288" s="511"/>
      <c r="AA288" s="511"/>
      <c r="AB288" s="511"/>
      <c r="AC288" s="135"/>
    </row>
    <row r="289" spans="1:29" ht="13.5" thickBot="1" x14ac:dyDescent="0.25">
      <c r="A289" s="123"/>
      <c r="B289" s="507" t="s">
        <v>97</v>
      </c>
      <c r="C289" s="507"/>
      <c r="D289" s="507"/>
      <c r="E289" s="507"/>
      <c r="F289" s="507"/>
      <c r="G289" s="507"/>
      <c r="H289" s="507"/>
      <c r="I289" s="507"/>
      <c r="J289" s="507"/>
      <c r="K289" s="507"/>
      <c r="L289" s="508"/>
      <c r="M289" s="211">
        <v>5</v>
      </c>
      <c r="N289" s="211">
        <v>3</v>
      </c>
      <c r="O289" s="477" t="s">
        <v>428</v>
      </c>
      <c r="P289" s="478">
        <v>0</v>
      </c>
      <c r="Q289" s="509"/>
      <c r="R289" s="510"/>
      <c r="S289" s="472">
        <f>+'11'!U556</f>
        <v>842</v>
      </c>
      <c r="T289" s="472">
        <f>+'11'!V556</f>
        <v>575.94137999999998</v>
      </c>
      <c r="U289" s="225">
        <f t="shared" si="6"/>
        <v>68.401589073634199</v>
      </c>
      <c r="V289" s="511"/>
      <c r="W289" s="511"/>
      <c r="X289" s="511"/>
      <c r="Y289" s="511"/>
      <c r="Z289" s="511"/>
      <c r="AA289" s="511"/>
      <c r="AB289" s="511"/>
      <c r="AC289" s="135"/>
    </row>
    <row r="290" spans="1:29" ht="13.5" thickBot="1" x14ac:dyDescent="0.25">
      <c r="A290" s="123"/>
      <c r="B290" s="507" t="s">
        <v>98</v>
      </c>
      <c r="C290" s="507"/>
      <c r="D290" s="507"/>
      <c r="E290" s="507"/>
      <c r="F290" s="507"/>
      <c r="G290" s="507"/>
      <c r="H290" s="507"/>
      <c r="I290" s="507"/>
      <c r="J290" s="507"/>
      <c r="K290" s="507"/>
      <c r="L290" s="508"/>
      <c r="M290" s="211">
        <v>5</v>
      </c>
      <c r="N290" s="211">
        <v>3</v>
      </c>
      <c r="O290" s="477" t="s">
        <v>429</v>
      </c>
      <c r="P290" s="478">
        <v>0</v>
      </c>
      <c r="Q290" s="509"/>
      <c r="R290" s="510"/>
      <c r="S290" s="472">
        <f>+'11'!U557</f>
        <v>842</v>
      </c>
      <c r="T290" s="472">
        <f>+'11'!V557</f>
        <v>575.94137999999998</v>
      </c>
      <c r="U290" s="225">
        <f t="shared" si="6"/>
        <v>68.401589073634199</v>
      </c>
      <c r="V290" s="511"/>
      <c r="W290" s="511"/>
      <c r="X290" s="511"/>
      <c r="Y290" s="511"/>
      <c r="Z290" s="511"/>
      <c r="AA290" s="511"/>
      <c r="AB290" s="511"/>
      <c r="AC290" s="135"/>
    </row>
    <row r="291" spans="1:29" ht="24" customHeight="1" thickBot="1" x14ac:dyDescent="0.25">
      <c r="A291" s="123"/>
      <c r="B291" s="507" t="s">
        <v>338</v>
      </c>
      <c r="C291" s="507"/>
      <c r="D291" s="507"/>
      <c r="E291" s="507"/>
      <c r="F291" s="507"/>
      <c r="G291" s="507"/>
      <c r="H291" s="507"/>
      <c r="I291" s="507"/>
      <c r="J291" s="507"/>
      <c r="K291" s="507"/>
      <c r="L291" s="508"/>
      <c r="M291" s="211">
        <v>5</v>
      </c>
      <c r="N291" s="211">
        <v>3</v>
      </c>
      <c r="O291" s="477" t="s">
        <v>429</v>
      </c>
      <c r="P291" s="478" t="s">
        <v>25</v>
      </c>
      <c r="Q291" s="509"/>
      <c r="R291" s="510"/>
      <c r="S291" s="472">
        <f>+'11'!U558</f>
        <v>842</v>
      </c>
      <c r="T291" s="472">
        <f>+'11'!V558</f>
        <v>575.94137999999998</v>
      </c>
      <c r="U291" s="225">
        <f t="shared" si="6"/>
        <v>68.401589073634199</v>
      </c>
      <c r="V291" s="511"/>
      <c r="W291" s="511"/>
      <c r="X291" s="511"/>
      <c r="Y291" s="511"/>
      <c r="Z291" s="511"/>
      <c r="AA291" s="511"/>
      <c r="AB291" s="511"/>
      <c r="AC291" s="135"/>
    </row>
    <row r="292" spans="1:29" ht="24" customHeight="1" thickBot="1" x14ac:dyDescent="0.25">
      <c r="A292" s="123"/>
      <c r="B292" s="507" t="s">
        <v>339</v>
      </c>
      <c r="C292" s="507"/>
      <c r="D292" s="507"/>
      <c r="E292" s="507"/>
      <c r="F292" s="507"/>
      <c r="G292" s="507"/>
      <c r="H292" s="507"/>
      <c r="I292" s="507"/>
      <c r="J292" s="507"/>
      <c r="K292" s="507"/>
      <c r="L292" s="508"/>
      <c r="M292" s="211">
        <v>5</v>
      </c>
      <c r="N292" s="211">
        <v>3</v>
      </c>
      <c r="O292" s="477" t="s">
        <v>429</v>
      </c>
      <c r="P292" s="478" t="s">
        <v>27</v>
      </c>
      <c r="Q292" s="509"/>
      <c r="R292" s="510"/>
      <c r="S292" s="472">
        <f>+'11'!U559</f>
        <v>842</v>
      </c>
      <c r="T292" s="472">
        <f>+'11'!V559</f>
        <v>575.94137999999998</v>
      </c>
      <c r="U292" s="225">
        <f t="shared" si="6"/>
        <v>68.401589073634199</v>
      </c>
      <c r="V292" s="511"/>
      <c r="W292" s="511"/>
      <c r="X292" s="511"/>
      <c r="Y292" s="511"/>
      <c r="Z292" s="511"/>
      <c r="AA292" s="511"/>
      <c r="AB292" s="511"/>
      <c r="AC292" s="135"/>
    </row>
    <row r="293" spans="1:29" ht="13.5" thickBot="1" x14ac:dyDescent="0.25">
      <c r="A293" s="123"/>
      <c r="B293" s="507" t="s">
        <v>341</v>
      </c>
      <c r="C293" s="507"/>
      <c r="D293" s="507"/>
      <c r="E293" s="507"/>
      <c r="F293" s="507"/>
      <c r="G293" s="507"/>
      <c r="H293" s="507"/>
      <c r="I293" s="507"/>
      <c r="J293" s="507"/>
      <c r="K293" s="507"/>
      <c r="L293" s="508"/>
      <c r="M293" s="211">
        <v>5</v>
      </c>
      <c r="N293" s="211">
        <v>3</v>
      </c>
      <c r="O293" s="477" t="s">
        <v>429</v>
      </c>
      <c r="P293" s="478" t="s">
        <v>29</v>
      </c>
      <c r="Q293" s="509"/>
      <c r="R293" s="510"/>
      <c r="S293" s="472">
        <f>+'11'!U560</f>
        <v>842</v>
      </c>
      <c r="T293" s="472">
        <f>+'11'!V560</f>
        <v>575.94137999999998</v>
      </c>
      <c r="U293" s="225">
        <f t="shared" si="6"/>
        <v>68.401589073634199</v>
      </c>
      <c r="V293" s="511"/>
      <c r="W293" s="511"/>
      <c r="X293" s="511"/>
      <c r="Y293" s="511"/>
      <c r="Z293" s="511"/>
      <c r="AA293" s="511"/>
      <c r="AB293" s="511"/>
      <c r="AC293" s="135"/>
    </row>
    <row r="294" spans="1:29" ht="23.25" customHeight="1" thickBot="1" x14ac:dyDescent="0.25">
      <c r="A294" s="123"/>
      <c r="B294" s="507" t="str">
        <f>+'11'!B561:M561</f>
        <v>Программа "Содержание и развитие муниципального хозяйства"</v>
      </c>
      <c r="C294" s="507"/>
      <c r="D294" s="507"/>
      <c r="E294" s="507"/>
      <c r="F294" s="507"/>
      <c r="G294" s="507"/>
      <c r="H294" s="507"/>
      <c r="I294" s="507"/>
      <c r="J294" s="507"/>
      <c r="K294" s="507"/>
      <c r="L294" s="508"/>
      <c r="M294" s="211">
        <f>+'11'!O561</f>
        <v>5</v>
      </c>
      <c r="N294" s="211">
        <f>+'11'!P561</f>
        <v>3</v>
      </c>
      <c r="O294" s="211" t="str">
        <f>+'11'!Q561</f>
        <v>0300000000</v>
      </c>
      <c r="P294" s="211">
        <f>+'11'!R561</f>
        <v>0</v>
      </c>
      <c r="Q294" s="211">
        <f>+'11'!S561</f>
        <v>0</v>
      </c>
      <c r="R294" s="211">
        <f>+'11'!T561</f>
        <v>0</v>
      </c>
      <c r="S294" s="459">
        <f>+'11'!U561</f>
        <v>3158</v>
      </c>
      <c r="T294" s="459">
        <f>+'11'!V561</f>
        <v>0</v>
      </c>
      <c r="U294" s="225">
        <f t="shared" si="6"/>
        <v>0</v>
      </c>
      <c r="V294" s="209"/>
      <c r="W294" s="209"/>
      <c r="X294" s="209"/>
      <c r="Y294" s="209"/>
      <c r="Z294" s="209"/>
      <c r="AA294" s="209"/>
      <c r="AB294" s="209"/>
      <c r="AC294" s="135"/>
    </row>
    <row r="295" spans="1:29" ht="13.5" thickBot="1" x14ac:dyDescent="0.25">
      <c r="A295" s="123"/>
      <c r="B295" s="507" t="str">
        <f>+'11'!B562:M562</f>
        <v>Подпрограмма "Благоустройство"</v>
      </c>
      <c r="C295" s="507"/>
      <c r="D295" s="507"/>
      <c r="E295" s="507"/>
      <c r="F295" s="507"/>
      <c r="G295" s="507"/>
      <c r="H295" s="507"/>
      <c r="I295" s="507"/>
      <c r="J295" s="507"/>
      <c r="K295" s="507"/>
      <c r="L295" s="508"/>
      <c r="M295" s="211">
        <f>+'11'!O562</f>
        <v>5</v>
      </c>
      <c r="N295" s="211">
        <f>+'11'!P562</f>
        <v>3</v>
      </c>
      <c r="O295" s="211" t="str">
        <f>+'11'!Q562</f>
        <v>0310000000</v>
      </c>
      <c r="P295" s="211">
        <f>+'11'!R562</f>
        <v>0</v>
      </c>
      <c r="Q295" s="211">
        <f>+'11'!S562</f>
        <v>0</v>
      </c>
      <c r="R295" s="211">
        <f>+'11'!T562</f>
        <v>0</v>
      </c>
      <c r="S295" s="459">
        <f>+'11'!U562</f>
        <v>3158</v>
      </c>
      <c r="T295" s="459">
        <f>+'11'!V562</f>
        <v>0</v>
      </c>
      <c r="U295" s="225">
        <f t="shared" si="6"/>
        <v>0</v>
      </c>
      <c r="V295" s="209"/>
      <c r="W295" s="209"/>
      <c r="X295" s="209"/>
      <c r="Y295" s="209"/>
      <c r="Z295" s="209"/>
      <c r="AA295" s="209"/>
      <c r="AB295" s="209"/>
      <c r="AC295" s="135"/>
    </row>
    <row r="296" spans="1:29" ht="13.5" thickBot="1" x14ac:dyDescent="0.25">
      <c r="A296" s="123"/>
      <c r="B296" s="507" t="str">
        <f>+'11'!B563:M563</f>
        <v>Формирование современной городской среды</v>
      </c>
      <c r="C296" s="507"/>
      <c r="D296" s="507"/>
      <c r="E296" s="507"/>
      <c r="F296" s="507"/>
      <c r="G296" s="507"/>
      <c r="H296" s="507"/>
      <c r="I296" s="507"/>
      <c r="J296" s="507"/>
      <c r="K296" s="507"/>
      <c r="L296" s="508"/>
      <c r="M296" s="211">
        <f>+'11'!O563</f>
        <v>5</v>
      </c>
      <c r="N296" s="211">
        <f>+'11'!P563</f>
        <v>3</v>
      </c>
      <c r="O296" s="211" t="str">
        <f>+'11'!Q563</f>
        <v>031F255550</v>
      </c>
      <c r="P296" s="211">
        <f>+'11'!R563</f>
        <v>0</v>
      </c>
      <c r="Q296" s="211">
        <f>+'11'!S563</f>
        <v>0</v>
      </c>
      <c r="R296" s="211">
        <f>+'11'!T563</f>
        <v>0</v>
      </c>
      <c r="S296" s="459">
        <f>+'11'!U563</f>
        <v>3158</v>
      </c>
      <c r="T296" s="459">
        <f>+'11'!V563</f>
        <v>0</v>
      </c>
      <c r="U296" s="225">
        <f t="shared" si="6"/>
        <v>0</v>
      </c>
      <c r="V296" s="209"/>
      <c r="W296" s="209"/>
      <c r="X296" s="209"/>
      <c r="Y296" s="209"/>
      <c r="Z296" s="209"/>
      <c r="AA296" s="209"/>
      <c r="AB296" s="209"/>
      <c r="AC296" s="135"/>
    </row>
    <row r="297" spans="1:29" ht="27" customHeight="1" thickBot="1" x14ac:dyDescent="0.25">
      <c r="A297" s="123"/>
      <c r="B297" s="507" t="str">
        <f>+'11'!B564:M564</f>
        <v>Капитальные вложения в объекты государственной (муниципальной) собственности</v>
      </c>
      <c r="C297" s="507"/>
      <c r="D297" s="507"/>
      <c r="E297" s="507"/>
      <c r="F297" s="507"/>
      <c r="G297" s="507"/>
      <c r="H297" s="507"/>
      <c r="I297" s="507"/>
      <c r="J297" s="507"/>
      <c r="K297" s="507"/>
      <c r="L297" s="508"/>
      <c r="M297" s="211">
        <f>+'11'!O564</f>
        <v>5</v>
      </c>
      <c r="N297" s="211">
        <f>+'11'!P564</f>
        <v>3</v>
      </c>
      <c r="O297" s="211" t="str">
        <f>+'11'!Q564</f>
        <v>031F255550</v>
      </c>
      <c r="P297" s="211" t="str">
        <f>+'11'!R564</f>
        <v>400</v>
      </c>
      <c r="Q297" s="211">
        <f>+'11'!S564</f>
        <v>0</v>
      </c>
      <c r="R297" s="211">
        <f>+'11'!T564</f>
        <v>0</v>
      </c>
      <c r="S297" s="459">
        <f>+'11'!U564</f>
        <v>3158</v>
      </c>
      <c r="T297" s="459">
        <f>+'11'!V564</f>
        <v>0</v>
      </c>
      <c r="U297" s="225">
        <f t="shared" si="6"/>
        <v>0</v>
      </c>
      <c r="V297" s="209"/>
      <c r="W297" s="209"/>
      <c r="X297" s="209"/>
      <c r="Y297" s="209"/>
      <c r="Z297" s="209"/>
      <c r="AA297" s="209"/>
      <c r="AB297" s="209"/>
      <c r="AC297" s="135"/>
    </row>
    <row r="298" spans="1:29" ht="13.5" thickBot="1" x14ac:dyDescent="0.25">
      <c r="A298" s="123"/>
      <c r="B298" s="507" t="str">
        <f>+'11'!B565:M565</f>
        <v>Бюджетные инвестиции</v>
      </c>
      <c r="C298" s="507"/>
      <c r="D298" s="507"/>
      <c r="E298" s="507"/>
      <c r="F298" s="507"/>
      <c r="G298" s="507"/>
      <c r="H298" s="507"/>
      <c r="I298" s="507"/>
      <c r="J298" s="507"/>
      <c r="K298" s="507"/>
      <c r="L298" s="508"/>
      <c r="M298" s="211">
        <f>+'11'!O565</f>
        <v>5</v>
      </c>
      <c r="N298" s="211">
        <f>+'11'!P565</f>
        <v>3</v>
      </c>
      <c r="O298" s="211" t="str">
        <f>+'11'!Q565</f>
        <v>031F255550</v>
      </c>
      <c r="P298" s="211" t="str">
        <f>+'11'!R565</f>
        <v>410</v>
      </c>
      <c r="Q298" s="211">
        <f>+'11'!S565</f>
        <v>0</v>
      </c>
      <c r="R298" s="211">
        <f>+'11'!T565</f>
        <v>0</v>
      </c>
      <c r="S298" s="459">
        <f>+'11'!U565</f>
        <v>3158</v>
      </c>
      <c r="T298" s="459">
        <f>+'11'!V565</f>
        <v>0</v>
      </c>
      <c r="U298" s="225">
        <f t="shared" si="6"/>
        <v>0</v>
      </c>
      <c r="V298" s="209"/>
      <c r="W298" s="209"/>
      <c r="X298" s="209"/>
      <c r="Y298" s="209"/>
      <c r="Z298" s="209"/>
      <c r="AA298" s="209"/>
      <c r="AB298" s="209"/>
      <c r="AC298" s="135"/>
    </row>
    <row r="299" spans="1:29" ht="13.5" thickBot="1" x14ac:dyDescent="0.25">
      <c r="A299" s="123"/>
      <c r="B299" s="507" t="str">
        <f>+'11'!B566:M566</f>
        <v>Бюджетные инвестиции в объекты капитального строительства государственной (муниципальной) собственности</v>
      </c>
      <c r="C299" s="507"/>
      <c r="D299" s="507"/>
      <c r="E299" s="507"/>
      <c r="F299" s="507"/>
      <c r="G299" s="507"/>
      <c r="H299" s="507"/>
      <c r="I299" s="507"/>
      <c r="J299" s="507"/>
      <c r="K299" s="507"/>
      <c r="L299" s="508"/>
      <c r="M299" s="211">
        <f>+'11'!O566</f>
        <v>5</v>
      </c>
      <c r="N299" s="211">
        <f>+'11'!P566</f>
        <v>3</v>
      </c>
      <c r="O299" s="211" t="str">
        <f>+'11'!Q566</f>
        <v>031F255550</v>
      </c>
      <c r="P299" s="211" t="str">
        <f>+'11'!R566</f>
        <v>414</v>
      </c>
      <c r="Q299" s="211">
        <f>+'11'!S566</f>
        <v>0</v>
      </c>
      <c r="R299" s="211">
        <f>+'11'!T566</f>
        <v>0</v>
      </c>
      <c r="S299" s="459">
        <f>+'11'!U566</f>
        <v>3158</v>
      </c>
      <c r="T299" s="459">
        <f>+'11'!V566</f>
        <v>0</v>
      </c>
      <c r="U299" s="225">
        <f t="shared" si="6"/>
        <v>0</v>
      </c>
      <c r="V299" s="209"/>
      <c r="W299" s="209"/>
      <c r="X299" s="209"/>
      <c r="Y299" s="209"/>
      <c r="Z299" s="209"/>
      <c r="AA299" s="209"/>
      <c r="AB299" s="209"/>
      <c r="AC299" s="135"/>
    </row>
    <row r="300" spans="1:29" ht="13.5" thickBot="1" x14ac:dyDescent="0.25">
      <c r="A300" s="123"/>
      <c r="B300" s="512" t="s">
        <v>5</v>
      </c>
      <c r="C300" s="512"/>
      <c r="D300" s="512"/>
      <c r="E300" s="512"/>
      <c r="F300" s="512"/>
      <c r="G300" s="512"/>
      <c r="H300" s="512"/>
      <c r="I300" s="512"/>
      <c r="J300" s="512"/>
      <c r="K300" s="512"/>
      <c r="L300" s="513"/>
      <c r="M300" s="469">
        <v>7</v>
      </c>
      <c r="N300" s="469">
        <v>0</v>
      </c>
      <c r="O300" s="470">
        <v>0</v>
      </c>
      <c r="P300" s="471">
        <v>0</v>
      </c>
      <c r="Q300" s="514"/>
      <c r="R300" s="515"/>
      <c r="S300" s="472">
        <f>+S301+S314+S339+S346+S355+S362</f>
        <v>313944.98784999998</v>
      </c>
      <c r="T300" s="472">
        <f>+T301+T314+T339+T346+T355+T362</f>
        <v>241889.60567999998</v>
      </c>
      <c r="U300" s="225">
        <f t="shared" si="6"/>
        <v>77.048404988574816</v>
      </c>
      <c r="V300" s="516"/>
      <c r="W300" s="516"/>
      <c r="X300" s="516"/>
      <c r="Y300" s="516"/>
      <c r="Z300" s="516"/>
      <c r="AA300" s="516"/>
      <c r="AB300" s="516"/>
      <c r="AC300" s="135"/>
    </row>
    <row r="301" spans="1:29" ht="12.75" customHeight="1" thickBot="1" x14ac:dyDescent="0.25">
      <c r="A301" s="123"/>
      <c r="B301" s="502" t="s">
        <v>69</v>
      </c>
      <c r="C301" s="502"/>
      <c r="D301" s="502"/>
      <c r="E301" s="502"/>
      <c r="F301" s="502"/>
      <c r="G301" s="502"/>
      <c r="H301" s="502"/>
      <c r="I301" s="502"/>
      <c r="J301" s="502"/>
      <c r="K301" s="502"/>
      <c r="L301" s="503"/>
      <c r="M301" s="473">
        <v>7</v>
      </c>
      <c r="N301" s="473">
        <v>1</v>
      </c>
      <c r="O301" s="474">
        <v>0</v>
      </c>
      <c r="P301" s="475">
        <v>0</v>
      </c>
      <c r="Q301" s="504"/>
      <c r="R301" s="505"/>
      <c r="S301" s="476">
        <f>+'11'!U245</f>
        <v>97530.06581</v>
      </c>
      <c r="T301" s="476">
        <f>+'11'!V245</f>
        <v>75962.075389999998</v>
      </c>
      <c r="U301" s="225">
        <f t="shared" si="6"/>
        <v>77.885803479291226</v>
      </c>
      <c r="V301" s="506"/>
      <c r="W301" s="506"/>
      <c r="X301" s="506"/>
      <c r="Y301" s="506"/>
      <c r="Z301" s="506"/>
      <c r="AA301" s="506"/>
      <c r="AB301" s="506"/>
      <c r="AC301" s="135"/>
    </row>
    <row r="302" spans="1:29" ht="21.75" customHeight="1" thickBot="1" x14ac:dyDescent="0.25">
      <c r="A302" s="123"/>
      <c r="B302" s="507" t="s">
        <v>430</v>
      </c>
      <c r="C302" s="507"/>
      <c r="D302" s="507"/>
      <c r="E302" s="507"/>
      <c r="F302" s="507"/>
      <c r="G302" s="507"/>
      <c r="H302" s="507"/>
      <c r="I302" s="507"/>
      <c r="J302" s="507"/>
      <c r="K302" s="507"/>
      <c r="L302" s="508"/>
      <c r="M302" s="211">
        <v>7</v>
      </c>
      <c r="N302" s="211">
        <v>1</v>
      </c>
      <c r="O302" s="477" t="s">
        <v>431</v>
      </c>
      <c r="P302" s="478">
        <v>0</v>
      </c>
      <c r="Q302" s="509"/>
      <c r="R302" s="510"/>
      <c r="S302" s="476">
        <f>+'11'!U246</f>
        <v>39366.775809999999</v>
      </c>
      <c r="T302" s="476">
        <f>+'11'!V246</f>
        <v>31520.020100000002</v>
      </c>
      <c r="U302" s="225">
        <f t="shared" si="6"/>
        <v>80.067568276681783</v>
      </c>
      <c r="V302" s="511"/>
      <c r="W302" s="511"/>
      <c r="X302" s="511"/>
      <c r="Y302" s="511"/>
      <c r="Z302" s="511"/>
      <c r="AA302" s="511"/>
      <c r="AB302" s="511"/>
      <c r="AC302" s="135"/>
    </row>
    <row r="303" spans="1:29" ht="12.75" customHeight="1" thickBot="1" x14ac:dyDescent="0.25">
      <c r="A303" s="123"/>
      <c r="B303" s="507" t="s">
        <v>432</v>
      </c>
      <c r="C303" s="507"/>
      <c r="D303" s="507"/>
      <c r="E303" s="507"/>
      <c r="F303" s="507"/>
      <c r="G303" s="507"/>
      <c r="H303" s="507"/>
      <c r="I303" s="507"/>
      <c r="J303" s="507"/>
      <c r="K303" s="507"/>
      <c r="L303" s="508"/>
      <c r="M303" s="211">
        <v>7</v>
      </c>
      <c r="N303" s="211">
        <v>1</v>
      </c>
      <c r="O303" s="477" t="s">
        <v>433</v>
      </c>
      <c r="P303" s="478">
        <v>0</v>
      </c>
      <c r="Q303" s="509"/>
      <c r="R303" s="510"/>
      <c r="S303" s="476">
        <f>+'11'!U247</f>
        <v>39366.775809999999</v>
      </c>
      <c r="T303" s="476">
        <f>+'11'!V247</f>
        <v>31520.020100000002</v>
      </c>
      <c r="U303" s="225">
        <f t="shared" si="6"/>
        <v>80.067568276681783</v>
      </c>
      <c r="V303" s="511"/>
      <c r="W303" s="511"/>
      <c r="X303" s="511"/>
      <c r="Y303" s="511"/>
      <c r="Z303" s="511"/>
      <c r="AA303" s="511"/>
      <c r="AB303" s="511"/>
      <c r="AC303" s="135"/>
    </row>
    <row r="304" spans="1:29" ht="21.75" customHeight="1" thickBot="1" x14ac:dyDescent="0.25">
      <c r="A304" s="123"/>
      <c r="B304" s="507" t="s">
        <v>70</v>
      </c>
      <c r="C304" s="507"/>
      <c r="D304" s="507"/>
      <c r="E304" s="507"/>
      <c r="F304" s="507"/>
      <c r="G304" s="507"/>
      <c r="H304" s="507"/>
      <c r="I304" s="507"/>
      <c r="J304" s="507"/>
      <c r="K304" s="507"/>
      <c r="L304" s="508"/>
      <c r="M304" s="211">
        <v>7</v>
      </c>
      <c r="N304" s="211">
        <v>1</v>
      </c>
      <c r="O304" s="477" t="s">
        <v>434</v>
      </c>
      <c r="P304" s="478">
        <v>0</v>
      </c>
      <c r="Q304" s="509"/>
      <c r="R304" s="510"/>
      <c r="S304" s="476">
        <f>+'11'!U248</f>
        <v>39366.775809999999</v>
      </c>
      <c r="T304" s="476">
        <f>+'11'!V248</f>
        <v>31520.020100000002</v>
      </c>
      <c r="U304" s="225">
        <f t="shared" si="6"/>
        <v>80.067568276681783</v>
      </c>
      <c r="V304" s="511"/>
      <c r="W304" s="511"/>
      <c r="X304" s="511"/>
      <c r="Y304" s="511"/>
      <c r="Z304" s="511"/>
      <c r="AA304" s="511"/>
      <c r="AB304" s="511"/>
      <c r="AC304" s="135"/>
    </row>
    <row r="305" spans="1:29" ht="21.75" customHeight="1" thickBot="1" x14ac:dyDescent="0.25">
      <c r="A305" s="123"/>
      <c r="B305" s="507" t="s">
        <v>435</v>
      </c>
      <c r="C305" s="507"/>
      <c r="D305" s="507"/>
      <c r="E305" s="507"/>
      <c r="F305" s="507"/>
      <c r="G305" s="507"/>
      <c r="H305" s="507"/>
      <c r="I305" s="507"/>
      <c r="J305" s="507"/>
      <c r="K305" s="507"/>
      <c r="L305" s="508"/>
      <c r="M305" s="211">
        <v>7</v>
      </c>
      <c r="N305" s="211">
        <v>1</v>
      </c>
      <c r="O305" s="477" t="s">
        <v>434</v>
      </c>
      <c r="P305" s="478" t="s">
        <v>8</v>
      </c>
      <c r="Q305" s="509"/>
      <c r="R305" s="510"/>
      <c r="S305" s="476">
        <f>+'11'!U249</f>
        <v>39366.775809999999</v>
      </c>
      <c r="T305" s="476">
        <f>+'11'!V249</f>
        <v>31520.020100000002</v>
      </c>
      <c r="U305" s="225">
        <f t="shared" si="6"/>
        <v>80.067568276681783</v>
      </c>
      <c r="V305" s="511"/>
      <c r="W305" s="511"/>
      <c r="X305" s="511"/>
      <c r="Y305" s="511"/>
      <c r="Z305" s="511"/>
      <c r="AA305" s="511"/>
      <c r="AB305" s="511"/>
      <c r="AC305" s="135"/>
    </row>
    <row r="306" spans="1:29" ht="12.75" customHeight="1" thickBot="1" x14ac:dyDescent="0.25">
      <c r="A306" s="123"/>
      <c r="B306" s="507" t="s">
        <v>9</v>
      </c>
      <c r="C306" s="507"/>
      <c r="D306" s="507"/>
      <c r="E306" s="507"/>
      <c r="F306" s="507"/>
      <c r="G306" s="507"/>
      <c r="H306" s="507"/>
      <c r="I306" s="507"/>
      <c r="J306" s="507"/>
      <c r="K306" s="507"/>
      <c r="L306" s="508"/>
      <c r="M306" s="211">
        <v>7</v>
      </c>
      <c r="N306" s="211">
        <v>1</v>
      </c>
      <c r="O306" s="477" t="s">
        <v>434</v>
      </c>
      <c r="P306" s="478" t="s">
        <v>10</v>
      </c>
      <c r="Q306" s="509"/>
      <c r="R306" s="510"/>
      <c r="S306" s="476">
        <f>+'11'!U250</f>
        <v>39366.775809999999</v>
      </c>
      <c r="T306" s="476">
        <f>+'11'!V250</f>
        <v>31520.020100000002</v>
      </c>
      <c r="U306" s="225">
        <f t="shared" si="6"/>
        <v>80.067568276681783</v>
      </c>
      <c r="V306" s="511"/>
      <c r="W306" s="511"/>
      <c r="X306" s="511"/>
      <c r="Y306" s="511"/>
      <c r="Z306" s="511"/>
      <c r="AA306" s="511"/>
      <c r="AB306" s="511"/>
      <c r="AC306" s="135"/>
    </row>
    <row r="307" spans="1:29" ht="42.75" customHeight="1" thickBot="1" x14ac:dyDescent="0.25">
      <c r="A307" s="123"/>
      <c r="B307" s="507" t="s">
        <v>11</v>
      </c>
      <c r="C307" s="507"/>
      <c r="D307" s="507"/>
      <c r="E307" s="507"/>
      <c r="F307" s="507"/>
      <c r="G307" s="507"/>
      <c r="H307" s="507"/>
      <c r="I307" s="507"/>
      <c r="J307" s="507"/>
      <c r="K307" s="507"/>
      <c r="L307" s="508"/>
      <c r="M307" s="211">
        <v>7</v>
      </c>
      <c r="N307" s="211">
        <v>1</v>
      </c>
      <c r="O307" s="477" t="s">
        <v>434</v>
      </c>
      <c r="P307" s="478" t="s">
        <v>12</v>
      </c>
      <c r="Q307" s="509"/>
      <c r="R307" s="510"/>
      <c r="S307" s="476">
        <f>+'11'!U251</f>
        <v>39366.775809999999</v>
      </c>
      <c r="T307" s="476">
        <f>+'11'!V251</f>
        <v>31520.020100000002</v>
      </c>
      <c r="U307" s="225">
        <f t="shared" si="6"/>
        <v>80.067568276681783</v>
      </c>
      <c r="V307" s="511"/>
      <c r="W307" s="511"/>
      <c r="X307" s="511"/>
      <c r="Y307" s="511"/>
      <c r="Z307" s="511"/>
      <c r="AA307" s="511"/>
      <c r="AB307" s="511"/>
      <c r="AC307" s="135"/>
    </row>
    <row r="308" spans="1:29" ht="21.75" customHeight="1" thickBot="1" x14ac:dyDescent="0.25">
      <c r="A308" s="123"/>
      <c r="B308" s="507" t="s">
        <v>430</v>
      </c>
      <c r="C308" s="507"/>
      <c r="D308" s="507"/>
      <c r="E308" s="507"/>
      <c r="F308" s="507"/>
      <c r="G308" s="507"/>
      <c r="H308" s="507"/>
      <c r="I308" s="507"/>
      <c r="J308" s="507"/>
      <c r="K308" s="507"/>
      <c r="L308" s="508"/>
      <c r="M308" s="211">
        <v>7</v>
      </c>
      <c r="N308" s="211">
        <v>1</v>
      </c>
      <c r="O308" s="477" t="s">
        <v>431</v>
      </c>
      <c r="P308" s="478">
        <v>0</v>
      </c>
      <c r="Q308" s="509"/>
      <c r="R308" s="510"/>
      <c r="S308" s="476">
        <f>+'11'!U252</f>
        <v>58163.29</v>
      </c>
      <c r="T308" s="476">
        <f>+'11'!V252</f>
        <v>44442.055289999997</v>
      </c>
      <c r="U308" s="225">
        <f t="shared" si="6"/>
        <v>76.409115251217727</v>
      </c>
      <c r="V308" s="511"/>
      <c r="W308" s="511"/>
      <c r="X308" s="511"/>
      <c r="Y308" s="511"/>
      <c r="Z308" s="511"/>
      <c r="AA308" s="511"/>
      <c r="AB308" s="511"/>
      <c r="AC308" s="135"/>
    </row>
    <row r="309" spans="1:29" ht="12.75" customHeight="1" thickBot="1" x14ac:dyDescent="0.25">
      <c r="A309" s="123"/>
      <c r="B309" s="507" t="s">
        <v>432</v>
      </c>
      <c r="C309" s="507"/>
      <c r="D309" s="507"/>
      <c r="E309" s="507"/>
      <c r="F309" s="507"/>
      <c r="G309" s="507"/>
      <c r="H309" s="507"/>
      <c r="I309" s="507"/>
      <c r="J309" s="507"/>
      <c r="K309" s="507"/>
      <c r="L309" s="508"/>
      <c r="M309" s="211">
        <v>7</v>
      </c>
      <c r="N309" s="211">
        <v>1</v>
      </c>
      <c r="O309" s="477" t="s">
        <v>433</v>
      </c>
      <c r="P309" s="478">
        <v>0</v>
      </c>
      <c r="Q309" s="509"/>
      <c r="R309" s="510"/>
      <c r="S309" s="476">
        <f>+'11'!U253</f>
        <v>58163.29</v>
      </c>
      <c r="T309" s="476">
        <f>+'11'!V253</f>
        <v>44442.055289999997</v>
      </c>
      <c r="U309" s="225">
        <f t="shared" si="6"/>
        <v>76.409115251217727</v>
      </c>
      <c r="V309" s="511"/>
      <c r="W309" s="511"/>
      <c r="X309" s="511"/>
      <c r="Y309" s="511"/>
      <c r="Z309" s="511"/>
      <c r="AA309" s="511"/>
      <c r="AB309" s="511"/>
      <c r="AC309" s="135"/>
    </row>
    <row r="310" spans="1:29" ht="21.75" customHeight="1" thickBot="1" x14ac:dyDescent="0.25">
      <c r="A310" s="123"/>
      <c r="B310" s="507" t="s">
        <v>71</v>
      </c>
      <c r="C310" s="507"/>
      <c r="D310" s="507"/>
      <c r="E310" s="507"/>
      <c r="F310" s="507"/>
      <c r="G310" s="507"/>
      <c r="H310" s="507"/>
      <c r="I310" s="507"/>
      <c r="J310" s="507"/>
      <c r="K310" s="507"/>
      <c r="L310" s="508"/>
      <c r="M310" s="211">
        <v>7</v>
      </c>
      <c r="N310" s="211">
        <v>1</v>
      </c>
      <c r="O310" s="477" t="s">
        <v>436</v>
      </c>
      <c r="P310" s="478">
        <v>0</v>
      </c>
      <c r="Q310" s="509"/>
      <c r="R310" s="510"/>
      <c r="S310" s="476">
        <f>+'11'!U254</f>
        <v>58163.29</v>
      </c>
      <c r="T310" s="476">
        <f>+'11'!V254</f>
        <v>44442.055289999997</v>
      </c>
      <c r="U310" s="225">
        <f t="shared" si="6"/>
        <v>76.409115251217727</v>
      </c>
      <c r="V310" s="511"/>
      <c r="W310" s="511"/>
      <c r="X310" s="511"/>
      <c r="Y310" s="511"/>
      <c r="Z310" s="511"/>
      <c r="AA310" s="511"/>
      <c r="AB310" s="511"/>
      <c r="AC310" s="135"/>
    </row>
    <row r="311" spans="1:29" ht="21.75" customHeight="1" thickBot="1" x14ac:dyDescent="0.25">
      <c r="A311" s="123"/>
      <c r="B311" s="507" t="s">
        <v>435</v>
      </c>
      <c r="C311" s="507"/>
      <c r="D311" s="507"/>
      <c r="E311" s="507"/>
      <c r="F311" s="507"/>
      <c r="G311" s="507"/>
      <c r="H311" s="507"/>
      <c r="I311" s="507"/>
      <c r="J311" s="507"/>
      <c r="K311" s="507"/>
      <c r="L311" s="508"/>
      <c r="M311" s="211">
        <v>7</v>
      </c>
      <c r="N311" s="211">
        <v>1</v>
      </c>
      <c r="O311" s="477" t="s">
        <v>436</v>
      </c>
      <c r="P311" s="478" t="s">
        <v>8</v>
      </c>
      <c r="Q311" s="509"/>
      <c r="R311" s="510"/>
      <c r="S311" s="476">
        <f>+'11'!U255</f>
        <v>58163.29</v>
      </c>
      <c r="T311" s="476">
        <f>+'11'!V255</f>
        <v>44442.055289999997</v>
      </c>
      <c r="U311" s="225">
        <f t="shared" si="6"/>
        <v>76.409115251217727</v>
      </c>
      <c r="V311" s="511"/>
      <c r="W311" s="511"/>
      <c r="X311" s="511"/>
      <c r="Y311" s="511"/>
      <c r="Z311" s="511"/>
      <c r="AA311" s="511"/>
      <c r="AB311" s="511"/>
      <c r="AC311" s="135"/>
    </row>
    <row r="312" spans="1:29" ht="12.75" customHeight="1" thickBot="1" x14ac:dyDescent="0.25">
      <c r="A312" s="123"/>
      <c r="B312" s="507" t="s">
        <v>9</v>
      </c>
      <c r="C312" s="507"/>
      <c r="D312" s="507"/>
      <c r="E312" s="507"/>
      <c r="F312" s="507"/>
      <c r="G312" s="507"/>
      <c r="H312" s="507"/>
      <c r="I312" s="507"/>
      <c r="J312" s="507"/>
      <c r="K312" s="507"/>
      <c r="L312" s="508"/>
      <c r="M312" s="211">
        <v>7</v>
      </c>
      <c r="N312" s="211">
        <v>1</v>
      </c>
      <c r="O312" s="477" t="s">
        <v>436</v>
      </c>
      <c r="P312" s="478" t="s">
        <v>10</v>
      </c>
      <c r="Q312" s="509"/>
      <c r="R312" s="510"/>
      <c r="S312" s="476">
        <f>+'11'!U256</f>
        <v>58163.29</v>
      </c>
      <c r="T312" s="476">
        <f>+'11'!V256</f>
        <v>44442.055289999997</v>
      </c>
      <c r="U312" s="225">
        <f t="shared" si="6"/>
        <v>76.409115251217727</v>
      </c>
      <c r="V312" s="511"/>
      <c r="W312" s="511"/>
      <c r="X312" s="511"/>
      <c r="Y312" s="511"/>
      <c r="Z312" s="511"/>
      <c r="AA312" s="511"/>
      <c r="AB312" s="511"/>
      <c r="AC312" s="135"/>
    </row>
    <row r="313" spans="1:29" ht="42.75" customHeight="1" thickBot="1" x14ac:dyDescent="0.25">
      <c r="A313" s="123"/>
      <c r="B313" s="507" t="s">
        <v>11</v>
      </c>
      <c r="C313" s="507"/>
      <c r="D313" s="507"/>
      <c r="E313" s="507"/>
      <c r="F313" s="507"/>
      <c r="G313" s="507"/>
      <c r="H313" s="507"/>
      <c r="I313" s="507"/>
      <c r="J313" s="507"/>
      <c r="K313" s="507"/>
      <c r="L313" s="508"/>
      <c r="M313" s="211">
        <v>7</v>
      </c>
      <c r="N313" s="211">
        <v>1</v>
      </c>
      <c r="O313" s="477" t="s">
        <v>436</v>
      </c>
      <c r="P313" s="478" t="s">
        <v>12</v>
      </c>
      <c r="Q313" s="509"/>
      <c r="R313" s="510"/>
      <c r="S313" s="476">
        <f>+'11'!U257</f>
        <v>58163.29</v>
      </c>
      <c r="T313" s="476">
        <f>+'11'!V257</f>
        <v>44442.055289999997</v>
      </c>
      <c r="U313" s="225">
        <f t="shared" si="6"/>
        <v>76.409115251217727</v>
      </c>
      <c r="V313" s="511"/>
      <c r="W313" s="511"/>
      <c r="X313" s="511"/>
      <c r="Y313" s="511"/>
      <c r="Z313" s="511"/>
      <c r="AA313" s="511"/>
      <c r="AB313" s="511"/>
      <c r="AC313" s="135"/>
    </row>
    <row r="314" spans="1:29" ht="12.75" customHeight="1" thickBot="1" x14ac:dyDescent="0.25">
      <c r="A314" s="123"/>
      <c r="B314" s="502" t="s">
        <v>72</v>
      </c>
      <c r="C314" s="502"/>
      <c r="D314" s="502"/>
      <c r="E314" s="502"/>
      <c r="F314" s="502"/>
      <c r="G314" s="502"/>
      <c r="H314" s="502"/>
      <c r="I314" s="502"/>
      <c r="J314" s="502"/>
      <c r="K314" s="502"/>
      <c r="L314" s="503"/>
      <c r="M314" s="473">
        <v>7</v>
      </c>
      <c r="N314" s="473">
        <v>2</v>
      </c>
      <c r="O314" s="474">
        <v>0</v>
      </c>
      <c r="P314" s="475">
        <v>0</v>
      </c>
      <c r="Q314" s="504"/>
      <c r="R314" s="505"/>
      <c r="S314" s="476">
        <f>+'11'!U258</f>
        <v>175820.68573</v>
      </c>
      <c r="T314" s="476">
        <f>+'11'!V258</f>
        <v>135800.17113999999</v>
      </c>
      <c r="U314" s="225">
        <f t="shared" si="6"/>
        <v>77.237880500899806</v>
      </c>
      <c r="V314" s="506"/>
      <c r="W314" s="506"/>
      <c r="X314" s="506"/>
      <c r="Y314" s="506"/>
      <c r="Z314" s="506"/>
      <c r="AA314" s="506"/>
      <c r="AB314" s="506"/>
      <c r="AC314" s="135"/>
    </row>
    <row r="315" spans="1:29" ht="21.75" customHeight="1" thickBot="1" x14ac:dyDescent="0.25">
      <c r="A315" s="123"/>
      <c r="B315" s="507" t="s">
        <v>430</v>
      </c>
      <c r="C315" s="507"/>
      <c r="D315" s="507"/>
      <c r="E315" s="507"/>
      <c r="F315" s="507"/>
      <c r="G315" s="507"/>
      <c r="H315" s="507"/>
      <c r="I315" s="507"/>
      <c r="J315" s="507"/>
      <c r="K315" s="507"/>
      <c r="L315" s="508"/>
      <c r="M315" s="211">
        <v>7</v>
      </c>
      <c r="N315" s="211">
        <v>2</v>
      </c>
      <c r="O315" s="477" t="s">
        <v>431</v>
      </c>
      <c r="P315" s="478">
        <v>0</v>
      </c>
      <c r="Q315" s="509"/>
      <c r="R315" s="510"/>
      <c r="S315" s="476">
        <f>+'11'!U265</f>
        <v>16198.48573</v>
      </c>
      <c r="T315" s="476">
        <f>+'11'!V265</f>
        <v>12675.53492</v>
      </c>
      <c r="U315" s="225">
        <f t="shared" si="6"/>
        <v>78.251357140899856</v>
      </c>
      <c r="V315" s="511"/>
      <c r="W315" s="511"/>
      <c r="X315" s="511"/>
      <c r="Y315" s="511"/>
      <c r="Z315" s="511"/>
      <c r="AA315" s="511"/>
      <c r="AB315" s="511"/>
      <c r="AC315" s="135"/>
    </row>
    <row r="316" spans="1:29" ht="12.75" customHeight="1" thickBot="1" x14ac:dyDescent="0.25">
      <c r="A316" s="123"/>
      <c r="B316" s="507" t="s">
        <v>73</v>
      </c>
      <c r="C316" s="507"/>
      <c r="D316" s="507"/>
      <c r="E316" s="507"/>
      <c r="F316" s="507"/>
      <c r="G316" s="507"/>
      <c r="H316" s="507"/>
      <c r="I316" s="507"/>
      <c r="J316" s="507"/>
      <c r="K316" s="507"/>
      <c r="L316" s="508"/>
      <c r="M316" s="211">
        <v>7</v>
      </c>
      <c r="N316" s="211">
        <v>2</v>
      </c>
      <c r="O316" s="477" t="s">
        <v>437</v>
      </c>
      <c r="P316" s="478">
        <v>0</v>
      </c>
      <c r="Q316" s="509"/>
      <c r="R316" s="510"/>
      <c r="S316" s="476">
        <f>+'11'!U266</f>
        <v>16198.48573</v>
      </c>
      <c r="T316" s="476">
        <f>+'11'!V266</f>
        <v>12675.53492</v>
      </c>
      <c r="U316" s="225">
        <f t="shared" si="6"/>
        <v>78.251357140899856</v>
      </c>
      <c r="V316" s="511"/>
      <c r="W316" s="511"/>
      <c r="X316" s="511"/>
      <c r="Y316" s="511"/>
      <c r="Z316" s="511"/>
      <c r="AA316" s="511"/>
      <c r="AB316" s="511"/>
      <c r="AC316" s="135"/>
    </row>
    <row r="317" spans="1:29" ht="21.75" customHeight="1" thickBot="1" x14ac:dyDescent="0.25">
      <c r="A317" s="123"/>
      <c r="B317" s="507" t="s">
        <v>70</v>
      </c>
      <c r="C317" s="507"/>
      <c r="D317" s="507"/>
      <c r="E317" s="507"/>
      <c r="F317" s="507"/>
      <c r="G317" s="507"/>
      <c r="H317" s="507"/>
      <c r="I317" s="507"/>
      <c r="J317" s="507"/>
      <c r="K317" s="507"/>
      <c r="L317" s="508"/>
      <c r="M317" s="211">
        <v>7</v>
      </c>
      <c r="N317" s="211">
        <v>2</v>
      </c>
      <c r="O317" s="477" t="s">
        <v>438</v>
      </c>
      <c r="P317" s="478">
        <v>0</v>
      </c>
      <c r="Q317" s="509"/>
      <c r="R317" s="510"/>
      <c r="S317" s="476">
        <f>+'11'!U267</f>
        <v>16198.48573</v>
      </c>
      <c r="T317" s="476">
        <f>+'11'!V267</f>
        <v>12675.53492</v>
      </c>
      <c r="U317" s="225">
        <f t="shared" si="6"/>
        <v>78.251357140899856</v>
      </c>
      <c r="V317" s="511"/>
      <c r="W317" s="511"/>
      <c r="X317" s="511"/>
      <c r="Y317" s="511"/>
      <c r="Z317" s="511"/>
      <c r="AA317" s="511"/>
      <c r="AB317" s="511"/>
      <c r="AC317" s="135"/>
    </row>
    <row r="318" spans="1:29" ht="21.75" customHeight="1" thickBot="1" x14ac:dyDescent="0.25">
      <c r="A318" s="123"/>
      <c r="B318" s="507" t="s">
        <v>435</v>
      </c>
      <c r="C318" s="507"/>
      <c r="D318" s="507"/>
      <c r="E318" s="507"/>
      <c r="F318" s="507"/>
      <c r="G318" s="507"/>
      <c r="H318" s="507"/>
      <c r="I318" s="507"/>
      <c r="J318" s="507"/>
      <c r="K318" s="507"/>
      <c r="L318" s="508"/>
      <c r="M318" s="211">
        <v>7</v>
      </c>
      <c r="N318" s="211">
        <v>2</v>
      </c>
      <c r="O318" s="477" t="s">
        <v>438</v>
      </c>
      <c r="P318" s="478" t="s">
        <v>8</v>
      </c>
      <c r="Q318" s="509"/>
      <c r="R318" s="510"/>
      <c r="S318" s="476">
        <f>+'11'!U268</f>
        <v>16198.48573</v>
      </c>
      <c r="T318" s="476">
        <f>+'11'!V268</f>
        <v>12675.53492</v>
      </c>
      <c r="U318" s="225">
        <f t="shared" si="6"/>
        <v>78.251357140899856</v>
      </c>
      <c r="V318" s="511"/>
      <c r="W318" s="511"/>
      <c r="X318" s="511"/>
      <c r="Y318" s="511"/>
      <c r="Z318" s="511"/>
      <c r="AA318" s="511"/>
      <c r="AB318" s="511"/>
      <c r="AC318" s="135"/>
    </row>
    <row r="319" spans="1:29" ht="12.75" customHeight="1" thickBot="1" x14ac:dyDescent="0.25">
      <c r="A319" s="123"/>
      <c r="B319" s="507" t="s">
        <v>9</v>
      </c>
      <c r="C319" s="507"/>
      <c r="D319" s="507"/>
      <c r="E319" s="507"/>
      <c r="F319" s="507"/>
      <c r="G319" s="507"/>
      <c r="H319" s="507"/>
      <c r="I319" s="507"/>
      <c r="J319" s="507"/>
      <c r="K319" s="507"/>
      <c r="L319" s="508"/>
      <c r="M319" s="211">
        <v>7</v>
      </c>
      <c r="N319" s="211">
        <v>2</v>
      </c>
      <c r="O319" s="477" t="s">
        <v>438</v>
      </c>
      <c r="P319" s="478" t="s">
        <v>10</v>
      </c>
      <c r="Q319" s="509"/>
      <c r="R319" s="510"/>
      <c r="S319" s="476">
        <f>+'11'!U269</f>
        <v>16198.48573</v>
      </c>
      <c r="T319" s="476">
        <f>+'11'!V269</f>
        <v>12675.53492</v>
      </c>
      <c r="U319" s="225">
        <f t="shared" si="6"/>
        <v>78.251357140899856</v>
      </c>
      <c r="V319" s="511"/>
      <c r="W319" s="511"/>
      <c r="X319" s="511"/>
      <c r="Y319" s="511"/>
      <c r="Z319" s="511"/>
      <c r="AA319" s="511"/>
      <c r="AB319" s="511"/>
      <c r="AC319" s="135"/>
    </row>
    <row r="320" spans="1:29" ht="42.75" customHeight="1" thickBot="1" x14ac:dyDescent="0.25">
      <c r="A320" s="123"/>
      <c r="B320" s="507" t="s">
        <v>11</v>
      </c>
      <c r="C320" s="507"/>
      <c r="D320" s="507"/>
      <c r="E320" s="507"/>
      <c r="F320" s="507"/>
      <c r="G320" s="507"/>
      <c r="H320" s="507"/>
      <c r="I320" s="507"/>
      <c r="J320" s="507"/>
      <c r="K320" s="507"/>
      <c r="L320" s="508"/>
      <c r="M320" s="211">
        <v>7</v>
      </c>
      <c r="N320" s="211">
        <v>2</v>
      </c>
      <c r="O320" s="477" t="s">
        <v>438</v>
      </c>
      <c r="P320" s="478" t="s">
        <v>12</v>
      </c>
      <c r="Q320" s="509"/>
      <c r="R320" s="510"/>
      <c r="S320" s="476">
        <f>+'11'!U270</f>
        <v>16198.48573</v>
      </c>
      <c r="T320" s="476">
        <f>+'11'!V270</f>
        <v>12675.53492</v>
      </c>
      <c r="U320" s="225">
        <f t="shared" si="6"/>
        <v>78.251357140899856</v>
      </c>
      <c r="V320" s="511"/>
      <c r="W320" s="511"/>
      <c r="X320" s="511"/>
      <c r="Y320" s="511"/>
      <c r="Z320" s="511"/>
      <c r="AA320" s="511"/>
      <c r="AB320" s="511"/>
      <c r="AC320" s="135"/>
    </row>
    <row r="321" spans="1:29" ht="21.75" hidden="1" customHeight="1" thickBot="1" x14ac:dyDescent="0.25">
      <c r="A321" s="123"/>
      <c r="B321" s="507" t="s">
        <v>430</v>
      </c>
      <c r="C321" s="507"/>
      <c r="D321" s="507"/>
      <c r="E321" s="507"/>
      <c r="F321" s="507"/>
      <c r="G321" s="507"/>
      <c r="H321" s="507"/>
      <c r="I321" s="507"/>
      <c r="J321" s="507"/>
      <c r="K321" s="507"/>
      <c r="L321" s="508"/>
      <c r="M321" s="211">
        <v>7</v>
      </c>
      <c r="N321" s="211">
        <v>2</v>
      </c>
      <c r="O321" s="477" t="s">
        <v>431</v>
      </c>
      <c r="P321" s="478">
        <v>0</v>
      </c>
      <c r="Q321" s="509"/>
      <c r="R321" s="510"/>
      <c r="S321" s="476">
        <f>+'11'!U271</f>
        <v>0</v>
      </c>
      <c r="T321" s="476">
        <f>+'11'!V271</f>
        <v>0</v>
      </c>
      <c r="U321" s="225" t="e">
        <f t="shared" si="6"/>
        <v>#DIV/0!</v>
      </c>
      <c r="V321" s="511"/>
      <c r="W321" s="511"/>
      <c r="X321" s="511"/>
      <c r="Y321" s="511"/>
      <c r="Z321" s="511"/>
      <c r="AA321" s="511"/>
      <c r="AB321" s="511"/>
      <c r="AC321" s="135"/>
    </row>
    <row r="322" spans="1:29" ht="12.75" hidden="1" customHeight="1" thickBot="1" x14ac:dyDescent="0.25">
      <c r="A322" s="123"/>
      <c r="B322" s="507" t="s">
        <v>73</v>
      </c>
      <c r="C322" s="507"/>
      <c r="D322" s="507"/>
      <c r="E322" s="507"/>
      <c r="F322" s="507"/>
      <c r="G322" s="507"/>
      <c r="H322" s="507"/>
      <c r="I322" s="507"/>
      <c r="J322" s="507"/>
      <c r="K322" s="507"/>
      <c r="L322" s="508"/>
      <c r="M322" s="211">
        <v>7</v>
      </c>
      <c r="N322" s="211">
        <v>2</v>
      </c>
      <c r="O322" s="477" t="s">
        <v>437</v>
      </c>
      <c r="P322" s="478">
        <v>0</v>
      </c>
      <c r="Q322" s="509"/>
      <c r="R322" s="510"/>
      <c r="S322" s="476">
        <f>+'11'!U272</f>
        <v>0</v>
      </c>
      <c r="T322" s="476">
        <f>+'11'!V272</f>
        <v>0</v>
      </c>
      <c r="U322" s="225" t="e">
        <f t="shared" si="6"/>
        <v>#DIV/0!</v>
      </c>
      <c r="V322" s="511"/>
      <c r="W322" s="511"/>
      <c r="X322" s="511"/>
      <c r="Y322" s="511"/>
      <c r="Z322" s="511"/>
      <c r="AA322" s="511"/>
      <c r="AB322" s="511"/>
      <c r="AC322" s="135"/>
    </row>
    <row r="323" spans="1:29" ht="21.75" hidden="1" customHeight="1" thickBot="1" x14ac:dyDescent="0.25">
      <c r="A323" s="123"/>
      <c r="B323" s="507" t="s">
        <v>70</v>
      </c>
      <c r="C323" s="507"/>
      <c r="D323" s="507"/>
      <c r="E323" s="507"/>
      <c r="F323" s="507"/>
      <c r="G323" s="507"/>
      <c r="H323" s="507"/>
      <c r="I323" s="507"/>
      <c r="J323" s="507"/>
      <c r="K323" s="507"/>
      <c r="L323" s="508"/>
      <c r="M323" s="211">
        <v>7</v>
      </c>
      <c r="N323" s="211">
        <v>2</v>
      </c>
      <c r="O323" s="477" t="s">
        <v>439</v>
      </c>
      <c r="P323" s="478">
        <v>0</v>
      </c>
      <c r="Q323" s="509"/>
      <c r="R323" s="510"/>
      <c r="S323" s="476">
        <f>+'11'!U273</f>
        <v>0</v>
      </c>
      <c r="T323" s="476">
        <f>+'11'!V273</f>
        <v>0</v>
      </c>
      <c r="U323" s="225" t="e">
        <f t="shared" si="6"/>
        <v>#DIV/0!</v>
      </c>
      <c r="V323" s="511"/>
      <c r="W323" s="511"/>
      <c r="X323" s="511"/>
      <c r="Y323" s="511"/>
      <c r="Z323" s="511"/>
      <c r="AA323" s="511"/>
      <c r="AB323" s="511"/>
      <c r="AC323" s="135"/>
    </row>
    <row r="324" spans="1:29" ht="21.75" hidden="1" customHeight="1" thickBot="1" x14ac:dyDescent="0.25">
      <c r="A324" s="123"/>
      <c r="B324" s="507" t="s">
        <v>435</v>
      </c>
      <c r="C324" s="507"/>
      <c r="D324" s="507"/>
      <c r="E324" s="507"/>
      <c r="F324" s="507"/>
      <c r="G324" s="507"/>
      <c r="H324" s="507"/>
      <c r="I324" s="507"/>
      <c r="J324" s="507"/>
      <c r="K324" s="507"/>
      <c r="L324" s="508"/>
      <c r="M324" s="211">
        <v>7</v>
      </c>
      <c r="N324" s="211">
        <v>2</v>
      </c>
      <c r="O324" s="477" t="s">
        <v>439</v>
      </c>
      <c r="P324" s="478" t="s">
        <v>8</v>
      </c>
      <c r="Q324" s="509"/>
      <c r="R324" s="510"/>
      <c r="S324" s="476">
        <f>+'11'!U274</f>
        <v>0</v>
      </c>
      <c r="T324" s="476">
        <f>+'11'!V274</f>
        <v>0</v>
      </c>
      <c r="U324" s="225" t="e">
        <f t="shared" si="6"/>
        <v>#DIV/0!</v>
      </c>
      <c r="V324" s="511"/>
      <c r="W324" s="511"/>
      <c r="X324" s="511"/>
      <c r="Y324" s="511"/>
      <c r="Z324" s="511"/>
      <c r="AA324" s="511"/>
      <c r="AB324" s="511"/>
      <c r="AC324" s="135"/>
    </row>
    <row r="325" spans="1:29" ht="12.75" hidden="1" customHeight="1" thickBot="1" x14ac:dyDescent="0.25">
      <c r="A325" s="123"/>
      <c r="B325" s="507" t="s">
        <v>9</v>
      </c>
      <c r="C325" s="507"/>
      <c r="D325" s="507"/>
      <c r="E325" s="507"/>
      <c r="F325" s="507"/>
      <c r="G325" s="507"/>
      <c r="H325" s="507"/>
      <c r="I325" s="507"/>
      <c r="J325" s="507"/>
      <c r="K325" s="507"/>
      <c r="L325" s="508"/>
      <c r="M325" s="211">
        <v>7</v>
      </c>
      <c r="N325" s="211">
        <v>2</v>
      </c>
      <c r="O325" s="477" t="s">
        <v>439</v>
      </c>
      <c r="P325" s="478" t="s">
        <v>10</v>
      </c>
      <c r="Q325" s="509"/>
      <c r="R325" s="510"/>
      <c r="S325" s="476">
        <f>+'11'!U275</f>
        <v>0</v>
      </c>
      <c r="T325" s="476">
        <f>+'11'!V275</f>
        <v>0</v>
      </c>
      <c r="U325" s="225" t="e">
        <f t="shared" si="6"/>
        <v>#DIV/0!</v>
      </c>
      <c r="V325" s="511"/>
      <c r="W325" s="511"/>
      <c r="X325" s="511"/>
      <c r="Y325" s="511"/>
      <c r="Z325" s="511"/>
      <c r="AA325" s="511"/>
      <c r="AB325" s="511"/>
      <c r="AC325" s="135"/>
    </row>
    <row r="326" spans="1:29" ht="12.75" hidden="1" customHeight="1" thickBot="1" x14ac:dyDescent="0.25">
      <c r="A326" s="123"/>
      <c r="B326" s="507" t="s">
        <v>151</v>
      </c>
      <c r="C326" s="507"/>
      <c r="D326" s="507"/>
      <c r="E326" s="507"/>
      <c r="F326" s="507"/>
      <c r="G326" s="507"/>
      <c r="H326" s="507"/>
      <c r="I326" s="507"/>
      <c r="J326" s="507"/>
      <c r="K326" s="507"/>
      <c r="L326" s="508"/>
      <c r="M326" s="211">
        <v>7</v>
      </c>
      <c r="N326" s="211">
        <v>2</v>
      </c>
      <c r="O326" s="477" t="s">
        <v>439</v>
      </c>
      <c r="P326" s="478" t="s">
        <v>150</v>
      </c>
      <c r="Q326" s="509"/>
      <c r="R326" s="510"/>
      <c r="S326" s="476">
        <f>+'11'!U276</f>
        <v>0</v>
      </c>
      <c r="T326" s="476">
        <f>+'11'!V276</f>
        <v>0</v>
      </c>
      <c r="U326" s="225" t="e">
        <f t="shared" si="6"/>
        <v>#DIV/0!</v>
      </c>
      <c r="V326" s="511"/>
      <c r="W326" s="511"/>
      <c r="X326" s="511"/>
      <c r="Y326" s="511"/>
      <c r="Z326" s="511"/>
      <c r="AA326" s="511"/>
      <c r="AB326" s="511"/>
      <c r="AC326" s="135"/>
    </row>
    <row r="327" spans="1:29" ht="21.75" customHeight="1" thickBot="1" x14ac:dyDescent="0.25">
      <c r="A327" s="123"/>
      <c r="B327" s="507" t="s">
        <v>430</v>
      </c>
      <c r="C327" s="507"/>
      <c r="D327" s="507"/>
      <c r="E327" s="507"/>
      <c r="F327" s="507"/>
      <c r="G327" s="507"/>
      <c r="H327" s="507"/>
      <c r="I327" s="507"/>
      <c r="J327" s="507"/>
      <c r="K327" s="507"/>
      <c r="L327" s="508"/>
      <c r="M327" s="211">
        <v>7</v>
      </c>
      <c r="N327" s="211">
        <v>2</v>
      </c>
      <c r="O327" s="477" t="s">
        <v>431</v>
      </c>
      <c r="P327" s="478">
        <v>0</v>
      </c>
      <c r="Q327" s="509"/>
      <c r="R327" s="510"/>
      <c r="S327" s="476">
        <f>+'11'!U277</f>
        <v>157486.19</v>
      </c>
      <c r="T327" s="476">
        <f>+'11'!V277</f>
        <v>121424.63622</v>
      </c>
      <c r="U327" s="225">
        <f t="shared" si="6"/>
        <v>77.101767602606927</v>
      </c>
      <c r="V327" s="511"/>
      <c r="W327" s="511"/>
      <c r="X327" s="511"/>
      <c r="Y327" s="511"/>
      <c r="Z327" s="511"/>
      <c r="AA327" s="511"/>
      <c r="AB327" s="511"/>
      <c r="AC327" s="135"/>
    </row>
    <row r="328" spans="1:29" ht="12.75" customHeight="1" thickBot="1" x14ac:dyDescent="0.25">
      <c r="A328" s="123"/>
      <c r="B328" s="507" t="s">
        <v>73</v>
      </c>
      <c r="C328" s="507"/>
      <c r="D328" s="507"/>
      <c r="E328" s="507"/>
      <c r="F328" s="507"/>
      <c r="G328" s="507"/>
      <c r="H328" s="507"/>
      <c r="I328" s="507"/>
      <c r="J328" s="507"/>
      <c r="K328" s="507"/>
      <c r="L328" s="508"/>
      <c r="M328" s="211">
        <v>7</v>
      </c>
      <c r="N328" s="211">
        <v>2</v>
      </c>
      <c r="O328" s="477" t="s">
        <v>437</v>
      </c>
      <c r="P328" s="478">
        <v>0</v>
      </c>
      <c r="Q328" s="509"/>
      <c r="R328" s="510"/>
      <c r="S328" s="476">
        <f>+'11'!U278</f>
        <v>157486.19</v>
      </c>
      <c r="T328" s="476">
        <f>+'11'!V278</f>
        <v>121424.63622</v>
      </c>
      <c r="U328" s="225">
        <f t="shared" si="6"/>
        <v>77.101767602606927</v>
      </c>
      <c r="V328" s="511"/>
      <c r="W328" s="511"/>
      <c r="X328" s="511"/>
      <c r="Y328" s="511"/>
      <c r="Z328" s="511"/>
      <c r="AA328" s="511"/>
      <c r="AB328" s="511"/>
      <c r="AC328" s="135"/>
    </row>
    <row r="329" spans="1:29" ht="53.25" customHeight="1" thickBot="1" x14ac:dyDescent="0.25">
      <c r="A329" s="123"/>
      <c r="B329" s="507" t="s">
        <v>164</v>
      </c>
      <c r="C329" s="507"/>
      <c r="D329" s="507"/>
      <c r="E329" s="507"/>
      <c r="F329" s="507"/>
      <c r="G329" s="507"/>
      <c r="H329" s="507"/>
      <c r="I329" s="507"/>
      <c r="J329" s="507"/>
      <c r="K329" s="507"/>
      <c r="L329" s="508"/>
      <c r="M329" s="211">
        <v>7</v>
      </c>
      <c r="N329" s="211">
        <v>2</v>
      </c>
      <c r="O329" s="477" t="s">
        <v>440</v>
      </c>
      <c r="P329" s="478">
        <v>0</v>
      </c>
      <c r="Q329" s="509"/>
      <c r="R329" s="510"/>
      <c r="S329" s="476">
        <f>+'11'!U279</f>
        <v>157486.19</v>
      </c>
      <c r="T329" s="476">
        <f>+'11'!V279</f>
        <v>121424.63622</v>
      </c>
      <c r="U329" s="225">
        <f t="shared" si="6"/>
        <v>77.101767602606927</v>
      </c>
      <c r="V329" s="511"/>
      <c r="W329" s="511"/>
      <c r="X329" s="511"/>
      <c r="Y329" s="511"/>
      <c r="Z329" s="511"/>
      <c r="AA329" s="511"/>
      <c r="AB329" s="511"/>
      <c r="AC329" s="135"/>
    </row>
    <row r="330" spans="1:29" ht="21.75" customHeight="1" thickBot="1" x14ac:dyDescent="0.25">
      <c r="A330" s="123"/>
      <c r="B330" s="507" t="s">
        <v>435</v>
      </c>
      <c r="C330" s="507"/>
      <c r="D330" s="507"/>
      <c r="E330" s="507"/>
      <c r="F330" s="507"/>
      <c r="G330" s="507"/>
      <c r="H330" s="507"/>
      <c r="I330" s="507"/>
      <c r="J330" s="507"/>
      <c r="K330" s="507"/>
      <c r="L330" s="508"/>
      <c r="M330" s="211">
        <v>7</v>
      </c>
      <c r="N330" s="211">
        <v>2</v>
      </c>
      <c r="O330" s="477" t="s">
        <v>440</v>
      </c>
      <c r="P330" s="478" t="s">
        <v>8</v>
      </c>
      <c r="Q330" s="509"/>
      <c r="R330" s="510"/>
      <c r="S330" s="476">
        <f>+'11'!U280</f>
        <v>157486.19</v>
      </c>
      <c r="T330" s="476">
        <f>+'11'!V280</f>
        <v>121424.63622</v>
      </c>
      <c r="U330" s="225">
        <f t="shared" si="6"/>
        <v>77.101767602606927</v>
      </c>
      <c r="V330" s="511"/>
      <c r="W330" s="511"/>
      <c r="X330" s="511"/>
      <c r="Y330" s="511"/>
      <c r="Z330" s="511"/>
      <c r="AA330" s="511"/>
      <c r="AB330" s="511"/>
      <c r="AC330" s="135"/>
    </row>
    <row r="331" spans="1:29" ht="12.75" customHeight="1" thickBot="1" x14ac:dyDescent="0.25">
      <c r="A331" s="123"/>
      <c r="B331" s="507" t="s">
        <v>9</v>
      </c>
      <c r="C331" s="507"/>
      <c r="D331" s="507"/>
      <c r="E331" s="507"/>
      <c r="F331" s="507"/>
      <c r="G331" s="507"/>
      <c r="H331" s="507"/>
      <c r="I331" s="507"/>
      <c r="J331" s="507"/>
      <c r="K331" s="507"/>
      <c r="L331" s="508"/>
      <c r="M331" s="211">
        <v>7</v>
      </c>
      <c r="N331" s="211">
        <v>2</v>
      </c>
      <c r="O331" s="477" t="s">
        <v>440</v>
      </c>
      <c r="P331" s="478" t="s">
        <v>10</v>
      </c>
      <c r="Q331" s="509"/>
      <c r="R331" s="510"/>
      <c r="S331" s="476">
        <f>+'11'!U281</f>
        <v>157486.19</v>
      </c>
      <c r="T331" s="476">
        <f>+'11'!V281</f>
        <v>121424.63622</v>
      </c>
      <c r="U331" s="225">
        <f t="shared" si="6"/>
        <v>77.101767602606927</v>
      </c>
      <c r="V331" s="511"/>
      <c r="W331" s="511"/>
      <c r="X331" s="511"/>
      <c r="Y331" s="511"/>
      <c r="Z331" s="511"/>
      <c r="AA331" s="511"/>
      <c r="AB331" s="511"/>
      <c r="AC331" s="135"/>
    </row>
    <row r="332" spans="1:29" ht="42.75" customHeight="1" thickBot="1" x14ac:dyDescent="0.25">
      <c r="A332" s="123"/>
      <c r="B332" s="507" t="s">
        <v>11</v>
      </c>
      <c r="C332" s="507"/>
      <c r="D332" s="507"/>
      <c r="E332" s="507"/>
      <c r="F332" s="507"/>
      <c r="G332" s="507"/>
      <c r="H332" s="507"/>
      <c r="I332" s="507"/>
      <c r="J332" s="507"/>
      <c r="K332" s="507"/>
      <c r="L332" s="508"/>
      <c r="M332" s="211">
        <v>7</v>
      </c>
      <c r="N332" s="211">
        <v>2</v>
      </c>
      <c r="O332" s="477" t="s">
        <v>440</v>
      </c>
      <c r="P332" s="478" t="s">
        <v>12</v>
      </c>
      <c r="Q332" s="509"/>
      <c r="R332" s="510"/>
      <c r="S332" s="476">
        <f>+'11'!U282</f>
        <v>157486.19</v>
      </c>
      <c r="T332" s="476">
        <f>+'11'!V282</f>
        <v>121424.63622</v>
      </c>
      <c r="U332" s="225">
        <f t="shared" si="6"/>
        <v>77.101767602606927</v>
      </c>
      <c r="V332" s="511"/>
      <c r="W332" s="511"/>
      <c r="X332" s="511"/>
      <c r="Y332" s="511"/>
      <c r="Z332" s="511"/>
      <c r="AA332" s="511"/>
      <c r="AB332" s="511"/>
      <c r="AC332" s="135"/>
    </row>
    <row r="333" spans="1:29" ht="22.5" x14ac:dyDescent="0.2">
      <c r="A333" s="123"/>
      <c r="B333" s="364"/>
      <c r="C333" s="364"/>
      <c r="D333" s="364"/>
      <c r="E333" s="364"/>
      <c r="F333" s="364"/>
      <c r="G333" s="364"/>
      <c r="H333" s="364"/>
      <c r="I333" s="364"/>
      <c r="J333" s="364"/>
      <c r="K333" s="364"/>
      <c r="L333" s="368" t="s">
        <v>430</v>
      </c>
      <c r="M333" s="211">
        <f>+'11'!O283</f>
        <v>7</v>
      </c>
      <c r="N333" s="211">
        <f>+'11'!P283</f>
        <v>2</v>
      </c>
      <c r="O333" s="211" t="str">
        <f>+'11'!Q283</f>
        <v>0700000000</v>
      </c>
      <c r="P333" s="211">
        <f>+'11'!R283</f>
        <v>0</v>
      </c>
      <c r="Q333" s="211">
        <f>+'11'!S283</f>
        <v>0</v>
      </c>
      <c r="R333" s="211">
        <f>+'11'!T283</f>
        <v>0</v>
      </c>
      <c r="S333" s="459">
        <f>+'11'!U283</f>
        <v>2121.21</v>
      </c>
      <c r="T333" s="459">
        <f>+'11'!V283</f>
        <v>1700</v>
      </c>
      <c r="U333" s="211">
        <f>+'11'!W283</f>
        <v>80.142937285794432</v>
      </c>
      <c r="V333" s="365"/>
      <c r="W333" s="365"/>
      <c r="X333" s="365"/>
      <c r="Y333" s="365"/>
      <c r="Z333" s="365"/>
      <c r="AA333" s="365"/>
      <c r="AB333" s="365"/>
      <c r="AC333" s="135"/>
    </row>
    <row r="334" spans="1:29" x14ac:dyDescent="0.2">
      <c r="A334" s="123"/>
      <c r="B334" s="364"/>
      <c r="C334" s="364"/>
      <c r="D334" s="364"/>
      <c r="E334" s="364"/>
      <c r="F334" s="364"/>
      <c r="G334" s="364"/>
      <c r="H334" s="364"/>
      <c r="I334" s="364"/>
      <c r="J334" s="364"/>
      <c r="K334" s="364"/>
      <c r="L334" s="368" t="s">
        <v>73</v>
      </c>
      <c r="M334" s="211">
        <f>+'11'!O284</f>
        <v>7</v>
      </c>
      <c r="N334" s="211">
        <f>+'11'!P284</f>
        <v>2</v>
      </c>
      <c r="O334" s="211" t="str">
        <f>+'11'!Q284</f>
        <v>0720000000</v>
      </c>
      <c r="P334" s="211">
        <f>+'11'!R284</f>
        <v>0</v>
      </c>
      <c r="Q334" s="211">
        <f>+'11'!S284</f>
        <v>0</v>
      </c>
      <c r="R334" s="211">
        <f>+'11'!T284</f>
        <v>0</v>
      </c>
      <c r="S334" s="459">
        <f>+'11'!U284</f>
        <v>2121.21</v>
      </c>
      <c r="T334" s="459">
        <f>+'11'!V284</f>
        <v>1700</v>
      </c>
      <c r="U334" s="211">
        <f>+'11'!W284</f>
        <v>80.142937285794432</v>
      </c>
      <c r="V334" s="365"/>
      <c r="W334" s="365"/>
      <c r="X334" s="365"/>
      <c r="Y334" s="365"/>
      <c r="Z334" s="365"/>
      <c r="AA334" s="365"/>
      <c r="AB334" s="365"/>
      <c r="AC334" s="135"/>
    </row>
    <row r="335" spans="1:29" ht="33.75" x14ac:dyDescent="0.2">
      <c r="A335" s="123"/>
      <c r="B335" s="364"/>
      <c r="C335" s="364"/>
      <c r="D335" s="364"/>
      <c r="E335" s="364"/>
      <c r="F335" s="364"/>
      <c r="G335" s="364"/>
      <c r="H335" s="364"/>
      <c r="I335" s="364"/>
      <c r="J335" s="364"/>
      <c r="K335" s="364"/>
      <c r="L335" s="368" t="s">
        <v>714</v>
      </c>
      <c r="M335" s="211">
        <f>+'11'!O285</f>
        <v>7</v>
      </c>
      <c r="N335" s="211">
        <f>+'11'!P285</f>
        <v>2</v>
      </c>
      <c r="O335" s="211" t="str">
        <f>+'11'!Q285</f>
        <v>072E250970</v>
      </c>
      <c r="P335" s="211">
        <f>+'11'!R285</f>
        <v>0</v>
      </c>
      <c r="Q335" s="211">
        <f>+'11'!S285</f>
        <v>0</v>
      </c>
      <c r="R335" s="211">
        <f>+'11'!T285</f>
        <v>0</v>
      </c>
      <c r="S335" s="459">
        <f>+'11'!U285</f>
        <v>2121.21</v>
      </c>
      <c r="T335" s="459">
        <f>+'11'!V285</f>
        <v>1700</v>
      </c>
      <c r="U335" s="211">
        <f>+'11'!W285</f>
        <v>80.142937285794432</v>
      </c>
      <c r="V335" s="365"/>
      <c r="W335" s="365"/>
      <c r="X335" s="365"/>
      <c r="Y335" s="365"/>
      <c r="Z335" s="365"/>
      <c r="AA335" s="365"/>
      <c r="AB335" s="365"/>
      <c r="AC335" s="135"/>
    </row>
    <row r="336" spans="1:29" ht="22.5" x14ac:dyDescent="0.2">
      <c r="A336" s="123"/>
      <c r="B336" s="364"/>
      <c r="C336" s="364"/>
      <c r="D336" s="364"/>
      <c r="E336" s="364"/>
      <c r="F336" s="364"/>
      <c r="G336" s="364"/>
      <c r="H336" s="364"/>
      <c r="I336" s="364"/>
      <c r="J336" s="364"/>
      <c r="K336" s="364"/>
      <c r="L336" s="368" t="s">
        <v>435</v>
      </c>
      <c r="M336" s="211">
        <f>+'11'!O286</f>
        <v>7</v>
      </c>
      <c r="N336" s="211">
        <f>+'11'!P286</f>
        <v>2</v>
      </c>
      <c r="O336" s="211" t="str">
        <f>+'11'!Q286</f>
        <v>072E250970</v>
      </c>
      <c r="P336" s="211" t="str">
        <f>+'11'!R286</f>
        <v>600</v>
      </c>
      <c r="Q336" s="211">
        <f>+'11'!S286</f>
        <v>0</v>
      </c>
      <c r="R336" s="211">
        <f>+'11'!T286</f>
        <v>0</v>
      </c>
      <c r="S336" s="459">
        <f>+'11'!U286</f>
        <v>2121.21</v>
      </c>
      <c r="T336" s="459">
        <f>+'11'!V286</f>
        <v>1700</v>
      </c>
      <c r="U336" s="211">
        <f>+'11'!W286</f>
        <v>80.142937285794432</v>
      </c>
      <c r="V336" s="365"/>
      <c r="W336" s="365"/>
      <c r="X336" s="365"/>
      <c r="Y336" s="365"/>
      <c r="Z336" s="365"/>
      <c r="AA336" s="365"/>
      <c r="AB336" s="365"/>
      <c r="AC336" s="135"/>
    </row>
    <row r="337" spans="1:29" x14ac:dyDescent="0.2">
      <c r="A337" s="123"/>
      <c r="B337" s="364"/>
      <c r="C337" s="364"/>
      <c r="D337" s="364"/>
      <c r="E337" s="364"/>
      <c r="F337" s="364"/>
      <c r="G337" s="364"/>
      <c r="H337" s="364"/>
      <c r="I337" s="364"/>
      <c r="J337" s="364"/>
      <c r="K337" s="364"/>
      <c r="L337" s="368" t="s">
        <v>9</v>
      </c>
      <c r="M337" s="211">
        <f>+'11'!O287</f>
        <v>7</v>
      </c>
      <c r="N337" s="211">
        <f>+'11'!P287</f>
        <v>2</v>
      </c>
      <c r="O337" s="211" t="str">
        <f>+'11'!Q287</f>
        <v>072E250970</v>
      </c>
      <c r="P337" s="211" t="str">
        <f>+'11'!R287</f>
        <v>610</v>
      </c>
      <c r="Q337" s="211">
        <f>+'11'!S287</f>
        <v>0</v>
      </c>
      <c r="R337" s="211">
        <f>+'11'!T287</f>
        <v>0</v>
      </c>
      <c r="S337" s="459">
        <f>+'11'!U287</f>
        <v>2121.21</v>
      </c>
      <c r="T337" s="459">
        <f>+'11'!V287</f>
        <v>1700</v>
      </c>
      <c r="U337" s="211">
        <f>+'11'!W287</f>
        <v>80.142937285794432</v>
      </c>
      <c r="V337" s="365"/>
      <c r="W337" s="365"/>
      <c r="X337" s="365"/>
      <c r="Y337" s="365"/>
      <c r="Z337" s="365"/>
      <c r="AA337" s="365"/>
      <c r="AB337" s="365"/>
      <c r="AC337" s="135"/>
    </row>
    <row r="338" spans="1:29" x14ac:dyDescent="0.2">
      <c r="A338" s="123"/>
      <c r="B338" s="364"/>
      <c r="C338" s="364"/>
      <c r="D338" s="364"/>
      <c r="E338" s="364"/>
      <c r="F338" s="364"/>
      <c r="G338" s="364"/>
      <c r="H338" s="364"/>
      <c r="I338" s="364"/>
      <c r="J338" s="364"/>
      <c r="K338" s="364"/>
      <c r="L338" s="368" t="s">
        <v>151</v>
      </c>
      <c r="M338" s="211">
        <f>+'11'!O288</f>
        <v>7</v>
      </c>
      <c r="N338" s="211">
        <f>+'11'!P288</f>
        <v>2</v>
      </c>
      <c r="O338" s="211" t="str">
        <f>+'11'!Q288</f>
        <v>072E250970</v>
      </c>
      <c r="P338" s="211" t="str">
        <f>+'11'!R288</f>
        <v>612</v>
      </c>
      <c r="Q338" s="211">
        <f>+'11'!S288</f>
        <v>0</v>
      </c>
      <c r="R338" s="211">
        <f>+'11'!T288</f>
        <v>0</v>
      </c>
      <c r="S338" s="459">
        <f>+'11'!U288</f>
        <v>2121.21</v>
      </c>
      <c r="T338" s="459">
        <f>+'11'!V288</f>
        <v>1700</v>
      </c>
      <c r="U338" s="211">
        <f>+'11'!W288</f>
        <v>80.142937285794432</v>
      </c>
      <c r="V338" s="365"/>
      <c r="W338" s="365"/>
      <c r="X338" s="365"/>
      <c r="Y338" s="365"/>
      <c r="Z338" s="365"/>
      <c r="AA338" s="365"/>
      <c r="AB338" s="365"/>
      <c r="AC338" s="135"/>
    </row>
    <row r="339" spans="1:29" ht="12.75" customHeight="1" thickBot="1" x14ac:dyDescent="0.25">
      <c r="A339" s="123"/>
      <c r="B339" s="502" t="s">
        <v>441</v>
      </c>
      <c r="C339" s="502"/>
      <c r="D339" s="502"/>
      <c r="E339" s="502"/>
      <c r="F339" s="502"/>
      <c r="G339" s="502"/>
      <c r="H339" s="502"/>
      <c r="I339" s="502"/>
      <c r="J339" s="502"/>
      <c r="K339" s="502"/>
      <c r="L339" s="503"/>
      <c r="M339" s="473">
        <v>7</v>
      </c>
      <c r="N339" s="473">
        <v>3</v>
      </c>
      <c r="O339" s="474">
        <v>0</v>
      </c>
      <c r="P339" s="475">
        <v>0</v>
      </c>
      <c r="Q339" s="504"/>
      <c r="R339" s="505"/>
      <c r="S339" s="476">
        <f>+'11'!U289+'11'!U20</f>
        <v>20805.769609999999</v>
      </c>
      <c r="T339" s="476">
        <f>+'11'!V289+'11'!V20</f>
        <v>15157.57942</v>
      </c>
      <c r="U339" s="225">
        <f t="shared" si="6"/>
        <v>72.85276970823864</v>
      </c>
      <c r="V339" s="506"/>
      <c r="W339" s="506"/>
      <c r="X339" s="506"/>
      <c r="Y339" s="506"/>
      <c r="Z339" s="506"/>
      <c r="AA339" s="506"/>
      <c r="AB339" s="506"/>
      <c r="AC339" s="135"/>
    </row>
    <row r="340" spans="1:29" ht="21.75" customHeight="1" thickBot="1" x14ac:dyDescent="0.25">
      <c r="A340" s="123"/>
      <c r="B340" s="507" t="s">
        <v>430</v>
      </c>
      <c r="C340" s="507"/>
      <c r="D340" s="507"/>
      <c r="E340" s="507"/>
      <c r="F340" s="507"/>
      <c r="G340" s="507"/>
      <c r="H340" s="507"/>
      <c r="I340" s="507"/>
      <c r="J340" s="507"/>
      <c r="K340" s="507"/>
      <c r="L340" s="508"/>
      <c r="M340" s="211">
        <v>7</v>
      </c>
      <c r="N340" s="211">
        <v>3</v>
      </c>
      <c r="O340" s="477" t="s">
        <v>431</v>
      </c>
      <c r="P340" s="478">
        <v>0</v>
      </c>
      <c r="Q340" s="509"/>
      <c r="R340" s="510"/>
      <c r="S340" s="476">
        <f>+'11'!U290+'11'!U21</f>
        <v>20805.769609999999</v>
      </c>
      <c r="T340" s="476">
        <f>+'11'!V290+'11'!V21</f>
        <v>15157.57942</v>
      </c>
      <c r="U340" s="225">
        <f t="shared" si="6"/>
        <v>72.85276970823864</v>
      </c>
      <c r="V340" s="511"/>
      <c r="W340" s="511"/>
      <c r="X340" s="511"/>
      <c r="Y340" s="511"/>
      <c r="Z340" s="511"/>
      <c r="AA340" s="511"/>
      <c r="AB340" s="511"/>
      <c r="AC340" s="135"/>
    </row>
    <row r="341" spans="1:29" ht="12.75" customHeight="1" thickBot="1" x14ac:dyDescent="0.25">
      <c r="A341" s="123"/>
      <c r="B341" s="507" t="s">
        <v>442</v>
      </c>
      <c r="C341" s="507"/>
      <c r="D341" s="507"/>
      <c r="E341" s="507"/>
      <c r="F341" s="507"/>
      <c r="G341" s="507"/>
      <c r="H341" s="507"/>
      <c r="I341" s="507"/>
      <c r="J341" s="507"/>
      <c r="K341" s="507"/>
      <c r="L341" s="508"/>
      <c r="M341" s="211">
        <v>7</v>
      </c>
      <c r="N341" s="211">
        <v>3</v>
      </c>
      <c r="O341" s="477" t="s">
        <v>443</v>
      </c>
      <c r="P341" s="478">
        <v>0</v>
      </c>
      <c r="Q341" s="509"/>
      <c r="R341" s="510"/>
      <c r="S341" s="476">
        <f>+'11'!U291+'11'!U22</f>
        <v>20805.769609999999</v>
      </c>
      <c r="T341" s="476">
        <f>+'11'!V291+'11'!V22</f>
        <v>15157.57942</v>
      </c>
      <c r="U341" s="225">
        <f t="shared" si="6"/>
        <v>72.85276970823864</v>
      </c>
      <c r="V341" s="511"/>
      <c r="W341" s="511"/>
      <c r="X341" s="511"/>
      <c r="Y341" s="511"/>
      <c r="Z341" s="511"/>
      <c r="AA341" s="511"/>
      <c r="AB341" s="511"/>
      <c r="AC341" s="135"/>
    </row>
    <row r="342" spans="1:29" ht="21.75" customHeight="1" thickBot="1" x14ac:dyDescent="0.25">
      <c r="A342" s="123"/>
      <c r="B342" s="507" t="s">
        <v>6</v>
      </c>
      <c r="C342" s="507"/>
      <c r="D342" s="507"/>
      <c r="E342" s="507"/>
      <c r="F342" s="507"/>
      <c r="G342" s="507"/>
      <c r="H342" s="507"/>
      <c r="I342" s="507"/>
      <c r="J342" s="507"/>
      <c r="K342" s="507"/>
      <c r="L342" s="508"/>
      <c r="M342" s="211">
        <v>7</v>
      </c>
      <c r="N342" s="211">
        <v>3</v>
      </c>
      <c r="O342" s="477" t="s">
        <v>444</v>
      </c>
      <c r="P342" s="478">
        <v>0</v>
      </c>
      <c r="Q342" s="509"/>
      <c r="R342" s="510"/>
      <c r="S342" s="476">
        <f>+'11'!U292+'11'!U23</f>
        <v>20805.769609999999</v>
      </c>
      <c r="T342" s="476">
        <f>+'11'!V292+'11'!V23</f>
        <v>15157.57942</v>
      </c>
      <c r="U342" s="225">
        <f t="shared" si="6"/>
        <v>72.85276970823864</v>
      </c>
      <c r="V342" s="511"/>
      <c r="W342" s="511"/>
      <c r="X342" s="511"/>
      <c r="Y342" s="511"/>
      <c r="Z342" s="511"/>
      <c r="AA342" s="511"/>
      <c r="AB342" s="511"/>
      <c r="AC342" s="135"/>
    </row>
    <row r="343" spans="1:29" ht="21.75" customHeight="1" thickBot="1" x14ac:dyDescent="0.25">
      <c r="A343" s="123"/>
      <c r="B343" s="507" t="s">
        <v>435</v>
      </c>
      <c r="C343" s="507"/>
      <c r="D343" s="507"/>
      <c r="E343" s="507"/>
      <c r="F343" s="507"/>
      <c r="G343" s="507"/>
      <c r="H343" s="507"/>
      <c r="I343" s="507"/>
      <c r="J343" s="507"/>
      <c r="K343" s="507"/>
      <c r="L343" s="508"/>
      <c r="M343" s="211">
        <v>7</v>
      </c>
      <c r="N343" s="211">
        <v>3</v>
      </c>
      <c r="O343" s="477" t="s">
        <v>444</v>
      </c>
      <c r="P343" s="478" t="s">
        <v>8</v>
      </c>
      <c r="Q343" s="509"/>
      <c r="R343" s="510"/>
      <c r="S343" s="476">
        <f>+'11'!U293+'11'!U24</f>
        <v>20805.769609999999</v>
      </c>
      <c r="T343" s="476">
        <f>+'11'!V293+'11'!V24</f>
        <v>15157.57942</v>
      </c>
      <c r="U343" s="225">
        <f t="shared" si="6"/>
        <v>72.85276970823864</v>
      </c>
      <c r="V343" s="511"/>
      <c r="W343" s="511"/>
      <c r="X343" s="511"/>
      <c r="Y343" s="511"/>
      <c r="Z343" s="511"/>
      <c r="AA343" s="511"/>
      <c r="AB343" s="511"/>
      <c r="AC343" s="135"/>
    </row>
    <row r="344" spans="1:29" ht="12.75" customHeight="1" thickBot="1" x14ac:dyDescent="0.25">
      <c r="A344" s="123"/>
      <c r="B344" s="507" t="s">
        <v>9</v>
      </c>
      <c r="C344" s="507"/>
      <c r="D344" s="507"/>
      <c r="E344" s="507"/>
      <c r="F344" s="507"/>
      <c r="G344" s="507"/>
      <c r="H344" s="507"/>
      <c r="I344" s="507"/>
      <c r="J344" s="507"/>
      <c r="K344" s="507"/>
      <c r="L344" s="508"/>
      <c r="M344" s="211">
        <v>7</v>
      </c>
      <c r="N344" s="211">
        <v>3</v>
      </c>
      <c r="O344" s="477" t="s">
        <v>444</v>
      </c>
      <c r="P344" s="478" t="s">
        <v>10</v>
      </c>
      <c r="Q344" s="509"/>
      <c r="R344" s="510"/>
      <c r="S344" s="476">
        <f>+'11'!U294+'11'!U25</f>
        <v>20805.769609999999</v>
      </c>
      <c r="T344" s="476">
        <f>+'11'!V294+'11'!V25</f>
        <v>15157.57942</v>
      </c>
      <c r="U344" s="225">
        <f t="shared" si="6"/>
        <v>72.85276970823864</v>
      </c>
      <c r="V344" s="511"/>
      <c r="W344" s="511"/>
      <c r="X344" s="511"/>
      <c r="Y344" s="511"/>
      <c r="Z344" s="511"/>
      <c r="AA344" s="511"/>
      <c r="AB344" s="511"/>
      <c r="AC344" s="135"/>
    </row>
    <row r="345" spans="1:29" ht="42.75" customHeight="1" thickBot="1" x14ac:dyDescent="0.25">
      <c r="A345" s="123"/>
      <c r="B345" s="507" t="s">
        <v>11</v>
      </c>
      <c r="C345" s="507"/>
      <c r="D345" s="507"/>
      <c r="E345" s="507"/>
      <c r="F345" s="507"/>
      <c r="G345" s="507"/>
      <c r="H345" s="507"/>
      <c r="I345" s="507"/>
      <c r="J345" s="507"/>
      <c r="K345" s="507"/>
      <c r="L345" s="508"/>
      <c r="M345" s="211">
        <v>7</v>
      </c>
      <c r="N345" s="211">
        <v>3</v>
      </c>
      <c r="O345" s="477" t="s">
        <v>444</v>
      </c>
      <c r="P345" s="478" t="s">
        <v>12</v>
      </c>
      <c r="Q345" s="509"/>
      <c r="R345" s="510"/>
      <c r="S345" s="476">
        <f>+'11'!U295+'11'!U26</f>
        <v>20805.769609999999</v>
      </c>
      <c r="T345" s="476">
        <f>+'11'!V295+'11'!V26</f>
        <v>15157.57942</v>
      </c>
      <c r="U345" s="225">
        <f t="shared" si="6"/>
        <v>72.85276970823864</v>
      </c>
      <c r="V345" s="511"/>
      <c r="W345" s="511"/>
      <c r="X345" s="511"/>
      <c r="Y345" s="511"/>
      <c r="Z345" s="511"/>
      <c r="AA345" s="511"/>
      <c r="AB345" s="511"/>
      <c r="AC345" s="135"/>
    </row>
    <row r="346" spans="1:29" ht="20.25" hidden="1" customHeight="1" thickBot="1" x14ac:dyDescent="0.25">
      <c r="A346" s="123"/>
      <c r="B346" s="502" t="s">
        <v>305</v>
      </c>
      <c r="C346" s="502"/>
      <c r="D346" s="502"/>
      <c r="E346" s="502"/>
      <c r="F346" s="502"/>
      <c r="G346" s="502"/>
      <c r="H346" s="502"/>
      <c r="I346" s="502"/>
      <c r="J346" s="502"/>
      <c r="K346" s="502"/>
      <c r="L346" s="503"/>
      <c r="M346" s="473">
        <v>7</v>
      </c>
      <c r="N346" s="473">
        <v>5</v>
      </c>
      <c r="O346" s="474">
        <v>0</v>
      </c>
      <c r="P346" s="475">
        <v>0</v>
      </c>
      <c r="Q346" s="504"/>
      <c r="R346" s="505"/>
      <c r="S346" s="476">
        <f>+'11'!U568</f>
        <v>0</v>
      </c>
      <c r="T346" s="476">
        <f>+'11'!V568</f>
        <v>0</v>
      </c>
      <c r="U346" s="225" t="e">
        <f t="shared" si="6"/>
        <v>#DIV/0!</v>
      </c>
      <c r="V346" s="506"/>
      <c r="W346" s="506"/>
      <c r="X346" s="506"/>
      <c r="Y346" s="506"/>
      <c r="Z346" s="506"/>
      <c r="AA346" s="506"/>
      <c r="AB346" s="506"/>
      <c r="AC346" s="135"/>
    </row>
    <row r="347" spans="1:29" ht="32.25" hidden="1" customHeight="1" thickBot="1" x14ac:dyDescent="0.25">
      <c r="A347" s="123"/>
      <c r="B347" s="507" t="s">
        <v>155</v>
      </c>
      <c r="C347" s="507"/>
      <c r="D347" s="507"/>
      <c r="E347" s="507"/>
      <c r="F347" s="507"/>
      <c r="G347" s="507"/>
      <c r="H347" s="507"/>
      <c r="I347" s="507"/>
      <c r="J347" s="507"/>
      <c r="K347" s="507"/>
      <c r="L347" s="508"/>
      <c r="M347" s="211">
        <v>7</v>
      </c>
      <c r="N347" s="211">
        <v>5</v>
      </c>
      <c r="O347" s="477" t="s">
        <v>445</v>
      </c>
      <c r="P347" s="478">
        <v>0</v>
      </c>
      <c r="Q347" s="509"/>
      <c r="R347" s="510"/>
      <c r="S347" s="476">
        <f>+'11'!U569</f>
        <v>0</v>
      </c>
      <c r="T347" s="476">
        <f>+'11'!V569</f>
        <v>0</v>
      </c>
      <c r="U347" s="225" t="e">
        <f t="shared" si="6"/>
        <v>#DIV/0!</v>
      </c>
      <c r="V347" s="511"/>
      <c r="W347" s="511"/>
      <c r="X347" s="511"/>
      <c r="Y347" s="511"/>
      <c r="Z347" s="511"/>
      <c r="AA347" s="511"/>
      <c r="AB347" s="511"/>
      <c r="AC347" s="135"/>
    </row>
    <row r="348" spans="1:29" ht="21.75" hidden="1" customHeight="1" thickBot="1" x14ac:dyDescent="0.25">
      <c r="A348" s="123"/>
      <c r="B348" s="507" t="s">
        <v>26</v>
      </c>
      <c r="C348" s="507"/>
      <c r="D348" s="507"/>
      <c r="E348" s="507"/>
      <c r="F348" s="507"/>
      <c r="G348" s="507"/>
      <c r="H348" s="507"/>
      <c r="I348" s="507"/>
      <c r="J348" s="507"/>
      <c r="K348" s="507"/>
      <c r="L348" s="508"/>
      <c r="M348" s="211">
        <v>7</v>
      </c>
      <c r="N348" s="211">
        <v>5</v>
      </c>
      <c r="O348" s="477" t="s">
        <v>446</v>
      </c>
      <c r="P348" s="478">
        <v>0</v>
      </c>
      <c r="Q348" s="509"/>
      <c r="R348" s="510"/>
      <c r="S348" s="476">
        <f>+'11'!U570</f>
        <v>0</v>
      </c>
      <c r="T348" s="476">
        <f>+'11'!V570</f>
        <v>0</v>
      </c>
      <c r="U348" s="225" t="e">
        <f t="shared" si="6"/>
        <v>#DIV/0!</v>
      </c>
      <c r="V348" s="511"/>
      <c r="W348" s="511"/>
      <c r="X348" s="511"/>
      <c r="Y348" s="511"/>
      <c r="Z348" s="511"/>
      <c r="AA348" s="511"/>
      <c r="AB348" s="511"/>
      <c r="AC348" s="135"/>
    </row>
    <row r="349" spans="1:29" ht="53.25" hidden="1" customHeight="1" thickBot="1" x14ac:dyDescent="0.25">
      <c r="A349" s="123"/>
      <c r="B349" s="507" t="s">
        <v>17</v>
      </c>
      <c r="C349" s="507"/>
      <c r="D349" s="507"/>
      <c r="E349" s="507"/>
      <c r="F349" s="507"/>
      <c r="G349" s="507"/>
      <c r="H349" s="507"/>
      <c r="I349" s="507"/>
      <c r="J349" s="507"/>
      <c r="K349" s="507"/>
      <c r="L349" s="508"/>
      <c r="M349" s="211">
        <v>7</v>
      </c>
      <c r="N349" s="211">
        <v>5</v>
      </c>
      <c r="O349" s="477" t="s">
        <v>446</v>
      </c>
      <c r="P349" s="478" t="s">
        <v>18</v>
      </c>
      <c r="Q349" s="509"/>
      <c r="R349" s="510"/>
      <c r="S349" s="476">
        <f>+'11'!U571</f>
        <v>0</v>
      </c>
      <c r="T349" s="476">
        <f>+'11'!V571</f>
        <v>0</v>
      </c>
      <c r="U349" s="225" t="e">
        <f t="shared" si="6"/>
        <v>#DIV/0!</v>
      </c>
      <c r="V349" s="511"/>
      <c r="W349" s="511"/>
      <c r="X349" s="511"/>
      <c r="Y349" s="511"/>
      <c r="Z349" s="511"/>
      <c r="AA349" s="511"/>
      <c r="AB349" s="511"/>
      <c r="AC349" s="135"/>
    </row>
    <row r="350" spans="1:29" ht="21.75" hidden="1" customHeight="1" thickBot="1" x14ac:dyDescent="0.25">
      <c r="A350" s="123"/>
      <c r="B350" s="507" t="s">
        <v>38</v>
      </c>
      <c r="C350" s="507"/>
      <c r="D350" s="507"/>
      <c r="E350" s="507"/>
      <c r="F350" s="507"/>
      <c r="G350" s="507"/>
      <c r="H350" s="507"/>
      <c r="I350" s="507"/>
      <c r="J350" s="507"/>
      <c r="K350" s="507"/>
      <c r="L350" s="508"/>
      <c r="M350" s="211">
        <v>7</v>
      </c>
      <c r="N350" s="211">
        <v>5</v>
      </c>
      <c r="O350" s="477" t="s">
        <v>446</v>
      </c>
      <c r="P350" s="478" t="s">
        <v>39</v>
      </c>
      <c r="Q350" s="509"/>
      <c r="R350" s="510"/>
      <c r="S350" s="476">
        <f>+'11'!U572</f>
        <v>0</v>
      </c>
      <c r="T350" s="476">
        <f>+'11'!V572</f>
        <v>0</v>
      </c>
      <c r="U350" s="225" t="e">
        <f t="shared" si="6"/>
        <v>#DIV/0!</v>
      </c>
      <c r="V350" s="511"/>
      <c r="W350" s="511"/>
      <c r="X350" s="511"/>
      <c r="Y350" s="511"/>
      <c r="Z350" s="511"/>
      <c r="AA350" s="511"/>
      <c r="AB350" s="511"/>
      <c r="AC350" s="135"/>
    </row>
    <row r="351" spans="1:29" ht="32.25" hidden="1" customHeight="1" thickBot="1" x14ac:dyDescent="0.25">
      <c r="A351" s="123"/>
      <c r="B351" s="507" t="s">
        <v>346</v>
      </c>
      <c r="C351" s="507"/>
      <c r="D351" s="507"/>
      <c r="E351" s="507"/>
      <c r="F351" s="507"/>
      <c r="G351" s="507"/>
      <c r="H351" s="507"/>
      <c r="I351" s="507"/>
      <c r="J351" s="507"/>
      <c r="K351" s="507"/>
      <c r="L351" s="508"/>
      <c r="M351" s="211">
        <v>7</v>
      </c>
      <c r="N351" s="211">
        <v>5</v>
      </c>
      <c r="O351" s="477" t="s">
        <v>446</v>
      </c>
      <c r="P351" s="478" t="s">
        <v>41</v>
      </c>
      <c r="Q351" s="509"/>
      <c r="R351" s="510"/>
      <c r="S351" s="476">
        <f>+'11'!U573</f>
        <v>0</v>
      </c>
      <c r="T351" s="476">
        <f>+'11'!V573</f>
        <v>0</v>
      </c>
      <c r="U351" s="225" t="e">
        <f t="shared" si="6"/>
        <v>#DIV/0!</v>
      </c>
      <c r="V351" s="511"/>
      <c r="W351" s="511"/>
      <c r="X351" s="511"/>
      <c r="Y351" s="511"/>
      <c r="Z351" s="511"/>
      <c r="AA351" s="511"/>
      <c r="AB351" s="511"/>
      <c r="AC351" s="135"/>
    </row>
    <row r="352" spans="1:29" ht="21.75" hidden="1" customHeight="1" thickBot="1" x14ac:dyDescent="0.25">
      <c r="A352" s="123"/>
      <c r="B352" s="507" t="s">
        <v>338</v>
      </c>
      <c r="C352" s="507"/>
      <c r="D352" s="507"/>
      <c r="E352" s="507"/>
      <c r="F352" s="507"/>
      <c r="G352" s="507"/>
      <c r="H352" s="507"/>
      <c r="I352" s="507"/>
      <c r="J352" s="507"/>
      <c r="K352" s="507"/>
      <c r="L352" s="508"/>
      <c r="M352" s="211">
        <v>7</v>
      </c>
      <c r="N352" s="211">
        <v>5</v>
      </c>
      <c r="O352" s="477" t="s">
        <v>446</v>
      </c>
      <c r="P352" s="478" t="s">
        <v>25</v>
      </c>
      <c r="Q352" s="509"/>
      <c r="R352" s="510"/>
      <c r="S352" s="476">
        <f>+'11'!U574</f>
        <v>0</v>
      </c>
      <c r="T352" s="476">
        <f>+'11'!V574</f>
        <v>0</v>
      </c>
      <c r="U352" s="225" t="e">
        <f t="shared" si="6"/>
        <v>#DIV/0!</v>
      </c>
      <c r="V352" s="511"/>
      <c r="W352" s="511"/>
      <c r="X352" s="511"/>
      <c r="Y352" s="511"/>
      <c r="Z352" s="511"/>
      <c r="AA352" s="511"/>
      <c r="AB352" s="511"/>
      <c r="AC352" s="135"/>
    </row>
    <row r="353" spans="1:29" ht="21.75" hidden="1" customHeight="1" thickBot="1" x14ac:dyDescent="0.25">
      <c r="A353" s="123"/>
      <c r="B353" s="507" t="s">
        <v>339</v>
      </c>
      <c r="C353" s="507"/>
      <c r="D353" s="507"/>
      <c r="E353" s="507"/>
      <c r="F353" s="507"/>
      <c r="G353" s="507"/>
      <c r="H353" s="507"/>
      <c r="I353" s="507"/>
      <c r="J353" s="507"/>
      <c r="K353" s="507"/>
      <c r="L353" s="508"/>
      <c r="M353" s="211">
        <v>7</v>
      </c>
      <c r="N353" s="211">
        <v>5</v>
      </c>
      <c r="O353" s="477" t="s">
        <v>446</v>
      </c>
      <c r="P353" s="478" t="s">
        <v>27</v>
      </c>
      <c r="Q353" s="509"/>
      <c r="R353" s="510"/>
      <c r="S353" s="476">
        <f>+'11'!U575</f>
        <v>0</v>
      </c>
      <c r="T353" s="476">
        <f>+'11'!V575</f>
        <v>0</v>
      </c>
      <c r="U353" s="225" t="e">
        <f t="shared" si="6"/>
        <v>#DIV/0!</v>
      </c>
      <c r="V353" s="511"/>
      <c r="W353" s="511"/>
      <c r="X353" s="511"/>
      <c r="Y353" s="511"/>
      <c r="Z353" s="511"/>
      <c r="AA353" s="511"/>
      <c r="AB353" s="511"/>
      <c r="AC353" s="135"/>
    </row>
    <row r="354" spans="1:29" ht="12.75" hidden="1" customHeight="1" thickBot="1" x14ac:dyDescent="0.25">
      <c r="A354" s="123"/>
      <c r="B354" s="507" t="s">
        <v>341</v>
      </c>
      <c r="C354" s="507"/>
      <c r="D354" s="507"/>
      <c r="E354" s="507"/>
      <c r="F354" s="507"/>
      <c r="G354" s="507"/>
      <c r="H354" s="507"/>
      <c r="I354" s="507"/>
      <c r="J354" s="507"/>
      <c r="K354" s="507"/>
      <c r="L354" s="508"/>
      <c r="M354" s="211">
        <v>7</v>
      </c>
      <c r="N354" s="211">
        <v>5</v>
      </c>
      <c r="O354" s="477" t="s">
        <v>446</v>
      </c>
      <c r="P354" s="478" t="s">
        <v>29</v>
      </c>
      <c r="Q354" s="509"/>
      <c r="R354" s="510"/>
      <c r="S354" s="476">
        <f>+'11'!U576</f>
        <v>0</v>
      </c>
      <c r="T354" s="476">
        <f>+'11'!V576</f>
        <v>0</v>
      </c>
      <c r="U354" s="225" t="e">
        <f t="shared" si="6"/>
        <v>#DIV/0!</v>
      </c>
      <c r="V354" s="511"/>
      <c r="W354" s="511"/>
      <c r="X354" s="511"/>
      <c r="Y354" s="511"/>
      <c r="Z354" s="511"/>
      <c r="AA354" s="511"/>
      <c r="AB354" s="511"/>
      <c r="AC354" s="135"/>
    </row>
    <row r="355" spans="1:29" ht="12.75" customHeight="1" thickBot="1" x14ac:dyDescent="0.25">
      <c r="A355" s="123"/>
      <c r="B355" s="502" t="s">
        <v>447</v>
      </c>
      <c r="C355" s="502"/>
      <c r="D355" s="502"/>
      <c r="E355" s="502"/>
      <c r="F355" s="502"/>
      <c r="G355" s="502"/>
      <c r="H355" s="502"/>
      <c r="I355" s="502"/>
      <c r="J355" s="502"/>
      <c r="K355" s="502"/>
      <c r="L355" s="503"/>
      <c r="M355" s="473">
        <v>7</v>
      </c>
      <c r="N355" s="473">
        <v>7</v>
      </c>
      <c r="O355" s="474">
        <v>0</v>
      </c>
      <c r="P355" s="475">
        <v>0</v>
      </c>
      <c r="Q355" s="504"/>
      <c r="R355" s="505"/>
      <c r="S355" s="476">
        <f>+'11'!U296</f>
        <v>1439.05</v>
      </c>
      <c r="T355" s="476">
        <f>+'11'!V296</f>
        <v>1439.0450499999999</v>
      </c>
      <c r="U355" s="225">
        <f t="shared" si="6"/>
        <v>99.99965602307077</v>
      </c>
      <c r="V355" s="506"/>
      <c r="W355" s="506"/>
      <c r="X355" s="506"/>
      <c r="Y355" s="506"/>
      <c r="Z355" s="506"/>
      <c r="AA355" s="506"/>
      <c r="AB355" s="506"/>
      <c r="AC355" s="135"/>
    </row>
    <row r="356" spans="1:29" ht="21.75" customHeight="1" thickBot="1" x14ac:dyDescent="0.25">
      <c r="A356" s="123"/>
      <c r="B356" s="507" t="s">
        <v>430</v>
      </c>
      <c r="C356" s="507"/>
      <c r="D356" s="507"/>
      <c r="E356" s="507"/>
      <c r="F356" s="507"/>
      <c r="G356" s="507"/>
      <c r="H356" s="507"/>
      <c r="I356" s="507"/>
      <c r="J356" s="507"/>
      <c r="K356" s="507"/>
      <c r="L356" s="508"/>
      <c r="M356" s="211">
        <v>7</v>
      </c>
      <c r="N356" s="211">
        <v>7</v>
      </c>
      <c r="O356" s="477" t="s">
        <v>431</v>
      </c>
      <c r="P356" s="478">
        <v>0</v>
      </c>
      <c r="Q356" s="509"/>
      <c r="R356" s="510"/>
      <c r="S356" s="476">
        <f>+'11'!U297</f>
        <v>1439.05</v>
      </c>
      <c r="T356" s="476">
        <f>+'11'!V297</f>
        <v>1439.0450499999999</v>
      </c>
      <c r="U356" s="225">
        <f t="shared" si="6"/>
        <v>99.99965602307077</v>
      </c>
      <c r="V356" s="511"/>
      <c r="W356" s="511"/>
      <c r="X356" s="511"/>
      <c r="Y356" s="511"/>
      <c r="Z356" s="511"/>
      <c r="AA356" s="511"/>
      <c r="AB356" s="511"/>
      <c r="AC356" s="135"/>
    </row>
    <row r="357" spans="1:29" ht="12.75" customHeight="1" thickBot="1" x14ac:dyDescent="0.25">
      <c r="A357" s="123"/>
      <c r="B357" s="507" t="s">
        <v>74</v>
      </c>
      <c r="C357" s="507"/>
      <c r="D357" s="507"/>
      <c r="E357" s="507"/>
      <c r="F357" s="507"/>
      <c r="G357" s="507"/>
      <c r="H357" s="507"/>
      <c r="I357" s="507"/>
      <c r="J357" s="507"/>
      <c r="K357" s="507"/>
      <c r="L357" s="508"/>
      <c r="M357" s="211">
        <v>7</v>
      </c>
      <c r="N357" s="211">
        <v>7</v>
      </c>
      <c r="O357" s="477" t="s">
        <v>448</v>
      </c>
      <c r="P357" s="478">
        <v>0</v>
      </c>
      <c r="Q357" s="509"/>
      <c r="R357" s="510"/>
      <c r="S357" s="476">
        <f>+'11'!U298</f>
        <v>1439.05</v>
      </c>
      <c r="T357" s="476">
        <f>+'11'!V298</f>
        <v>1439.0450499999999</v>
      </c>
      <c r="U357" s="225">
        <f t="shared" ref="U357:U425" si="7">T357/S357*100</f>
        <v>99.99965602307077</v>
      </c>
      <c r="V357" s="511"/>
      <c r="W357" s="511"/>
      <c r="X357" s="511"/>
      <c r="Y357" s="511"/>
      <c r="Z357" s="511"/>
      <c r="AA357" s="511"/>
      <c r="AB357" s="511"/>
      <c r="AC357" s="135"/>
    </row>
    <row r="358" spans="1:29" ht="12.75" customHeight="1" thickBot="1" x14ac:dyDescent="0.25">
      <c r="A358" s="123"/>
      <c r="B358" s="507" t="s">
        <v>75</v>
      </c>
      <c r="C358" s="507"/>
      <c r="D358" s="507"/>
      <c r="E358" s="507"/>
      <c r="F358" s="507"/>
      <c r="G358" s="507"/>
      <c r="H358" s="507"/>
      <c r="I358" s="507"/>
      <c r="J358" s="507"/>
      <c r="K358" s="507"/>
      <c r="L358" s="508"/>
      <c r="M358" s="211">
        <v>7</v>
      </c>
      <c r="N358" s="211">
        <v>7</v>
      </c>
      <c r="O358" s="477" t="s">
        <v>449</v>
      </c>
      <c r="P358" s="478">
        <v>0</v>
      </c>
      <c r="Q358" s="509"/>
      <c r="R358" s="510"/>
      <c r="S358" s="476">
        <f>+'11'!U299</f>
        <v>1439.05</v>
      </c>
      <c r="T358" s="476">
        <f>+'11'!V299</f>
        <v>1439.0450499999999</v>
      </c>
      <c r="U358" s="225">
        <f t="shared" si="7"/>
        <v>99.99965602307077</v>
      </c>
      <c r="V358" s="511"/>
      <c r="W358" s="511"/>
      <c r="X358" s="511"/>
      <c r="Y358" s="511"/>
      <c r="Z358" s="511"/>
      <c r="AA358" s="511"/>
      <c r="AB358" s="511"/>
      <c r="AC358" s="135"/>
    </row>
    <row r="359" spans="1:29" ht="21.75" customHeight="1" thickBot="1" x14ac:dyDescent="0.25">
      <c r="A359" s="123"/>
      <c r="B359" s="507" t="s">
        <v>435</v>
      </c>
      <c r="C359" s="507"/>
      <c r="D359" s="507"/>
      <c r="E359" s="507"/>
      <c r="F359" s="507"/>
      <c r="G359" s="507"/>
      <c r="H359" s="507"/>
      <c r="I359" s="507"/>
      <c r="J359" s="507"/>
      <c r="K359" s="507"/>
      <c r="L359" s="508"/>
      <c r="M359" s="211">
        <v>7</v>
      </c>
      <c r="N359" s="211">
        <v>7</v>
      </c>
      <c r="O359" s="477" t="s">
        <v>449</v>
      </c>
      <c r="P359" s="478" t="s">
        <v>8</v>
      </c>
      <c r="Q359" s="509"/>
      <c r="R359" s="510"/>
      <c r="S359" s="476">
        <f>+'11'!U300</f>
        <v>1439.05</v>
      </c>
      <c r="T359" s="476">
        <f>+'11'!V300</f>
        <v>1439.0450499999999</v>
      </c>
      <c r="U359" s="225">
        <f t="shared" si="7"/>
        <v>99.99965602307077</v>
      </c>
      <c r="V359" s="511"/>
      <c r="W359" s="511"/>
      <c r="X359" s="511"/>
      <c r="Y359" s="511"/>
      <c r="Z359" s="511"/>
      <c r="AA359" s="511"/>
      <c r="AB359" s="511"/>
      <c r="AC359" s="135"/>
    </row>
    <row r="360" spans="1:29" ht="12.75" customHeight="1" thickBot="1" x14ac:dyDescent="0.25">
      <c r="A360" s="123"/>
      <c r="B360" s="507" t="s">
        <v>9</v>
      </c>
      <c r="C360" s="507"/>
      <c r="D360" s="507"/>
      <c r="E360" s="507"/>
      <c r="F360" s="507"/>
      <c r="G360" s="507"/>
      <c r="H360" s="507"/>
      <c r="I360" s="507"/>
      <c r="J360" s="507"/>
      <c r="K360" s="507"/>
      <c r="L360" s="508"/>
      <c r="M360" s="211">
        <v>7</v>
      </c>
      <c r="N360" s="211">
        <v>7</v>
      </c>
      <c r="O360" s="477" t="s">
        <v>449</v>
      </c>
      <c r="P360" s="478" t="s">
        <v>10</v>
      </c>
      <c r="Q360" s="509"/>
      <c r="R360" s="510"/>
      <c r="S360" s="476">
        <f>+'11'!U301</f>
        <v>1439.05</v>
      </c>
      <c r="T360" s="476">
        <f>+'11'!V301</f>
        <v>1439.0450499999999</v>
      </c>
      <c r="U360" s="225">
        <f t="shared" si="7"/>
        <v>99.99965602307077</v>
      </c>
      <c r="V360" s="511"/>
      <c r="W360" s="511"/>
      <c r="X360" s="511"/>
      <c r="Y360" s="511"/>
      <c r="Z360" s="511"/>
      <c r="AA360" s="511"/>
      <c r="AB360" s="511"/>
      <c r="AC360" s="135"/>
    </row>
    <row r="361" spans="1:29" ht="42.75" customHeight="1" thickBot="1" x14ac:dyDescent="0.25">
      <c r="A361" s="123"/>
      <c r="B361" s="507" t="s">
        <v>11</v>
      </c>
      <c r="C361" s="507"/>
      <c r="D361" s="507"/>
      <c r="E361" s="507"/>
      <c r="F361" s="507"/>
      <c r="G361" s="507"/>
      <c r="H361" s="507"/>
      <c r="I361" s="507"/>
      <c r="J361" s="507"/>
      <c r="K361" s="507"/>
      <c r="L361" s="508"/>
      <c r="M361" s="211">
        <v>7</v>
      </c>
      <c r="N361" s="211">
        <v>7</v>
      </c>
      <c r="O361" s="477" t="s">
        <v>449</v>
      </c>
      <c r="P361" s="478" t="s">
        <v>12</v>
      </c>
      <c r="Q361" s="509"/>
      <c r="R361" s="510"/>
      <c r="S361" s="476">
        <f>+'11'!U302</f>
        <v>1439.05</v>
      </c>
      <c r="T361" s="476">
        <f>+'11'!V302</f>
        <v>1439.0450499999999</v>
      </c>
      <c r="U361" s="225">
        <f t="shared" si="7"/>
        <v>99.99965602307077</v>
      </c>
      <c r="V361" s="511"/>
      <c r="W361" s="511"/>
      <c r="X361" s="511"/>
      <c r="Y361" s="511"/>
      <c r="Z361" s="511"/>
      <c r="AA361" s="511"/>
      <c r="AB361" s="511"/>
      <c r="AC361" s="135"/>
    </row>
    <row r="362" spans="1:29" ht="12.75" customHeight="1" thickBot="1" x14ac:dyDescent="0.25">
      <c r="A362" s="123"/>
      <c r="B362" s="502" t="s">
        <v>76</v>
      </c>
      <c r="C362" s="502"/>
      <c r="D362" s="502"/>
      <c r="E362" s="502"/>
      <c r="F362" s="502"/>
      <c r="G362" s="502"/>
      <c r="H362" s="502"/>
      <c r="I362" s="502"/>
      <c r="J362" s="502"/>
      <c r="K362" s="502"/>
      <c r="L362" s="503"/>
      <c r="M362" s="473">
        <v>7</v>
      </c>
      <c r="N362" s="473">
        <v>9</v>
      </c>
      <c r="O362" s="474">
        <v>0</v>
      </c>
      <c r="P362" s="475">
        <v>0</v>
      </c>
      <c r="Q362" s="504"/>
      <c r="R362" s="505"/>
      <c r="S362" s="476">
        <f>+S363+S374+S391+S396</f>
        <v>18349.416700000002</v>
      </c>
      <c r="T362" s="476">
        <f>+T363+T374+T391+T396</f>
        <v>13530.73468</v>
      </c>
      <c r="U362" s="225">
        <f t="shared" si="7"/>
        <v>73.739317719020463</v>
      </c>
      <c r="V362" s="506"/>
      <c r="W362" s="506"/>
      <c r="X362" s="506"/>
      <c r="Y362" s="506"/>
      <c r="Z362" s="506"/>
      <c r="AA362" s="506"/>
      <c r="AB362" s="506"/>
      <c r="AC362" s="135"/>
    </row>
    <row r="363" spans="1:29" ht="21.75" customHeight="1" thickBot="1" x14ac:dyDescent="0.25">
      <c r="A363" s="123"/>
      <c r="B363" s="507" t="s">
        <v>430</v>
      </c>
      <c r="C363" s="507"/>
      <c r="D363" s="507"/>
      <c r="E363" s="507"/>
      <c r="F363" s="507"/>
      <c r="G363" s="507"/>
      <c r="H363" s="507"/>
      <c r="I363" s="507"/>
      <c r="J363" s="507"/>
      <c r="K363" s="507"/>
      <c r="L363" s="508"/>
      <c r="M363" s="211">
        <v>7</v>
      </c>
      <c r="N363" s="211">
        <v>9</v>
      </c>
      <c r="O363" s="477" t="s">
        <v>431</v>
      </c>
      <c r="P363" s="478">
        <v>0</v>
      </c>
      <c r="Q363" s="509"/>
      <c r="R363" s="510"/>
      <c r="S363" s="479">
        <f>+'11'!U304</f>
        <v>1656.7540200000001</v>
      </c>
      <c r="T363" s="479">
        <f>+'11'!V304</f>
        <v>1254.69235</v>
      </c>
      <c r="U363" s="225">
        <f t="shared" si="7"/>
        <v>75.731963517432717</v>
      </c>
      <c r="V363" s="511"/>
      <c r="W363" s="511"/>
      <c r="X363" s="511"/>
      <c r="Y363" s="511"/>
      <c r="Z363" s="511"/>
      <c r="AA363" s="511"/>
      <c r="AB363" s="511"/>
      <c r="AC363" s="135"/>
    </row>
    <row r="364" spans="1:29" ht="21.75" customHeight="1" thickBot="1" x14ac:dyDescent="0.25">
      <c r="A364" s="123"/>
      <c r="B364" s="507" t="s">
        <v>450</v>
      </c>
      <c r="C364" s="507"/>
      <c r="D364" s="507"/>
      <c r="E364" s="507"/>
      <c r="F364" s="507"/>
      <c r="G364" s="507"/>
      <c r="H364" s="507"/>
      <c r="I364" s="507"/>
      <c r="J364" s="507"/>
      <c r="K364" s="507"/>
      <c r="L364" s="508"/>
      <c r="M364" s="211">
        <v>7</v>
      </c>
      <c r="N364" s="211">
        <v>9</v>
      </c>
      <c r="O364" s="477" t="s">
        <v>451</v>
      </c>
      <c r="P364" s="478">
        <v>0</v>
      </c>
      <c r="Q364" s="509"/>
      <c r="R364" s="510"/>
      <c r="S364" s="479">
        <f>+'11'!U305</f>
        <v>1656.7540200000001</v>
      </c>
      <c r="T364" s="479">
        <f>+'11'!V305</f>
        <v>1254.69235</v>
      </c>
      <c r="U364" s="225">
        <f t="shared" si="7"/>
        <v>75.731963517432717</v>
      </c>
      <c r="V364" s="511"/>
      <c r="W364" s="511"/>
      <c r="X364" s="511"/>
      <c r="Y364" s="511"/>
      <c r="Z364" s="511"/>
      <c r="AA364" s="511"/>
      <c r="AB364" s="511"/>
      <c r="AC364" s="135"/>
    </row>
    <row r="365" spans="1:29" ht="32.25" customHeight="1" thickBot="1" x14ac:dyDescent="0.25">
      <c r="A365" s="123"/>
      <c r="B365" s="507" t="s">
        <v>64</v>
      </c>
      <c r="C365" s="507"/>
      <c r="D365" s="507"/>
      <c r="E365" s="507"/>
      <c r="F365" s="507"/>
      <c r="G365" s="507"/>
      <c r="H365" s="507"/>
      <c r="I365" s="507"/>
      <c r="J365" s="507"/>
      <c r="K365" s="507"/>
      <c r="L365" s="508"/>
      <c r="M365" s="211">
        <v>7</v>
      </c>
      <c r="N365" s="211">
        <v>9</v>
      </c>
      <c r="O365" s="477" t="s">
        <v>452</v>
      </c>
      <c r="P365" s="478">
        <v>0</v>
      </c>
      <c r="Q365" s="509"/>
      <c r="R365" s="510"/>
      <c r="S365" s="479">
        <f>+'11'!U306</f>
        <v>1656.7540200000001</v>
      </c>
      <c r="T365" s="479">
        <f>+'11'!V306</f>
        <v>1254.69235</v>
      </c>
      <c r="U365" s="225">
        <f t="shared" si="7"/>
        <v>75.731963517432717</v>
      </c>
      <c r="V365" s="511"/>
      <c r="W365" s="511"/>
      <c r="X365" s="511"/>
      <c r="Y365" s="511"/>
      <c r="Z365" s="511"/>
      <c r="AA365" s="511"/>
      <c r="AB365" s="511"/>
      <c r="AC365" s="135"/>
    </row>
    <row r="366" spans="1:29" ht="53.25" customHeight="1" thickBot="1" x14ac:dyDescent="0.25">
      <c r="A366" s="123"/>
      <c r="B366" s="507" t="s">
        <v>17</v>
      </c>
      <c r="C366" s="507"/>
      <c r="D366" s="507"/>
      <c r="E366" s="507"/>
      <c r="F366" s="507"/>
      <c r="G366" s="507"/>
      <c r="H366" s="507"/>
      <c r="I366" s="507"/>
      <c r="J366" s="507"/>
      <c r="K366" s="507"/>
      <c r="L366" s="508"/>
      <c r="M366" s="211">
        <v>7</v>
      </c>
      <c r="N366" s="211">
        <v>9</v>
      </c>
      <c r="O366" s="477" t="s">
        <v>452</v>
      </c>
      <c r="P366" s="478" t="s">
        <v>18</v>
      </c>
      <c r="Q366" s="509"/>
      <c r="R366" s="510"/>
      <c r="S366" s="479">
        <f>+'11'!U307</f>
        <v>1653.35402</v>
      </c>
      <c r="T366" s="479">
        <f>+'11'!V307</f>
        <v>1251.2923499999999</v>
      </c>
      <c r="U366" s="225">
        <f t="shared" si="7"/>
        <v>75.68205809908757</v>
      </c>
      <c r="V366" s="511"/>
      <c r="W366" s="511"/>
      <c r="X366" s="511"/>
      <c r="Y366" s="511"/>
      <c r="Z366" s="511"/>
      <c r="AA366" s="511"/>
      <c r="AB366" s="511"/>
      <c r="AC366" s="135"/>
    </row>
    <row r="367" spans="1:29" ht="21.75" customHeight="1" thickBot="1" x14ac:dyDescent="0.25">
      <c r="A367" s="123"/>
      <c r="B367" s="507" t="s">
        <v>38</v>
      </c>
      <c r="C367" s="507"/>
      <c r="D367" s="507"/>
      <c r="E367" s="507"/>
      <c r="F367" s="507"/>
      <c r="G367" s="507"/>
      <c r="H367" s="507"/>
      <c r="I367" s="507"/>
      <c r="J367" s="507"/>
      <c r="K367" s="507"/>
      <c r="L367" s="508"/>
      <c r="M367" s="211">
        <v>7</v>
      </c>
      <c r="N367" s="211">
        <v>9</v>
      </c>
      <c r="O367" s="477" t="s">
        <v>452</v>
      </c>
      <c r="P367" s="478" t="s">
        <v>39</v>
      </c>
      <c r="Q367" s="509"/>
      <c r="R367" s="510"/>
      <c r="S367" s="479">
        <f>+'11'!U308</f>
        <v>1653.35402</v>
      </c>
      <c r="T367" s="479">
        <f>+'11'!V308</f>
        <v>1251.2923499999999</v>
      </c>
      <c r="U367" s="225">
        <f t="shared" si="7"/>
        <v>75.68205809908757</v>
      </c>
      <c r="V367" s="511"/>
      <c r="W367" s="511"/>
      <c r="X367" s="511"/>
      <c r="Y367" s="511"/>
      <c r="Z367" s="511"/>
      <c r="AA367" s="511"/>
      <c r="AB367" s="511"/>
      <c r="AC367" s="135"/>
    </row>
    <row r="368" spans="1:29" ht="21.75" customHeight="1" thickBot="1" x14ac:dyDescent="0.25">
      <c r="A368" s="123"/>
      <c r="B368" s="507" t="s">
        <v>326</v>
      </c>
      <c r="C368" s="507"/>
      <c r="D368" s="507"/>
      <c r="E368" s="507"/>
      <c r="F368" s="507"/>
      <c r="G368" s="507"/>
      <c r="H368" s="507"/>
      <c r="I368" s="507"/>
      <c r="J368" s="507"/>
      <c r="K368" s="507"/>
      <c r="L368" s="508"/>
      <c r="M368" s="211">
        <v>7</v>
      </c>
      <c r="N368" s="211">
        <v>9</v>
      </c>
      <c r="O368" s="477" t="s">
        <v>452</v>
      </c>
      <c r="P368" s="478" t="s">
        <v>40</v>
      </c>
      <c r="Q368" s="509"/>
      <c r="R368" s="510"/>
      <c r="S368" s="479">
        <f>+'11'!U309</f>
        <v>1269.85716</v>
      </c>
      <c r="T368" s="479">
        <f>+'11'!V309</f>
        <v>963.11411999999996</v>
      </c>
      <c r="U368" s="225">
        <f t="shared" si="7"/>
        <v>75.844287872503699</v>
      </c>
      <c r="V368" s="511"/>
      <c r="W368" s="511"/>
      <c r="X368" s="511"/>
      <c r="Y368" s="511"/>
      <c r="Z368" s="511"/>
      <c r="AA368" s="511"/>
      <c r="AB368" s="511"/>
      <c r="AC368" s="135"/>
    </row>
    <row r="369" spans="1:29" ht="32.25" hidden="1" customHeight="1" thickBot="1" x14ac:dyDescent="0.25">
      <c r="A369" s="123"/>
      <c r="B369" s="507" t="s">
        <v>346</v>
      </c>
      <c r="C369" s="507"/>
      <c r="D369" s="507"/>
      <c r="E369" s="507"/>
      <c r="F369" s="507"/>
      <c r="G369" s="507"/>
      <c r="H369" s="507"/>
      <c r="I369" s="507"/>
      <c r="J369" s="507"/>
      <c r="K369" s="507"/>
      <c r="L369" s="508"/>
      <c r="M369" s="211">
        <v>7</v>
      </c>
      <c r="N369" s="211">
        <v>9</v>
      </c>
      <c r="O369" s="477" t="s">
        <v>452</v>
      </c>
      <c r="P369" s="478" t="s">
        <v>41</v>
      </c>
      <c r="Q369" s="509"/>
      <c r="R369" s="510"/>
      <c r="S369" s="479">
        <f>+'11'!U310</f>
        <v>0</v>
      </c>
      <c r="T369" s="479">
        <f>+'11'!V310</f>
        <v>0</v>
      </c>
      <c r="U369" s="225" t="e">
        <f t="shared" si="7"/>
        <v>#DIV/0!</v>
      </c>
      <c r="V369" s="511"/>
      <c r="W369" s="511"/>
      <c r="X369" s="511"/>
      <c r="Y369" s="511"/>
      <c r="Z369" s="511"/>
      <c r="AA369" s="511"/>
      <c r="AB369" s="511"/>
      <c r="AC369" s="135"/>
    </row>
    <row r="370" spans="1:29" ht="32.25" customHeight="1" thickBot="1" x14ac:dyDescent="0.25">
      <c r="A370" s="123"/>
      <c r="B370" s="507" t="s">
        <v>327</v>
      </c>
      <c r="C370" s="507"/>
      <c r="D370" s="507"/>
      <c r="E370" s="507"/>
      <c r="F370" s="507"/>
      <c r="G370" s="507"/>
      <c r="H370" s="507"/>
      <c r="I370" s="507"/>
      <c r="J370" s="507"/>
      <c r="K370" s="507"/>
      <c r="L370" s="508"/>
      <c r="M370" s="211">
        <v>7</v>
      </c>
      <c r="N370" s="211">
        <v>9</v>
      </c>
      <c r="O370" s="477" t="s">
        <v>452</v>
      </c>
      <c r="P370" s="478" t="s">
        <v>42</v>
      </c>
      <c r="Q370" s="509"/>
      <c r="R370" s="510"/>
      <c r="S370" s="479">
        <f>+'11'!U311</f>
        <v>383.49686000000003</v>
      </c>
      <c r="T370" s="479">
        <f>+'11'!V311</f>
        <v>288.17822999999999</v>
      </c>
      <c r="U370" s="225">
        <f t="shared" si="7"/>
        <v>75.144873415651944</v>
      </c>
      <c r="V370" s="511"/>
      <c r="W370" s="511"/>
      <c r="X370" s="511"/>
      <c r="Y370" s="511"/>
      <c r="Z370" s="511"/>
      <c r="AA370" s="511"/>
      <c r="AB370" s="511"/>
      <c r="AC370" s="135"/>
    </row>
    <row r="371" spans="1:29" ht="21.75" customHeight="1" thickBot="1" x14ac:dyDescent="0.25">
      <c r="A371" s="123"/>
      <c r="B371" s="507" t="s">
        <v>338</v>
      </c>
      <c r="C371" s="507"/>
      <c r="D371" s="507"/>
      <c r="E371" s="507"/>
      <c r="F371" s="507"/>
      <c r="G371" s="507"/>
      <c r="H371" s="507"/>
      <c r="I371" s="507"/>
      <c r="J371" s="507"/>
      <c r="K371" s="507"/>
      <c r="L371" s="508"/>
      <c r="M371" s="211">
        <v>7</v>
      </c>
      <c r="N371" s="211">
        <v>9</v>
      </c>
      <c r="O371" s="477" t="s">
        <v>452</v>
      </c>
      <c r="P371" s="478" t="s">
        <v>25</v>
      </c>
      <c r="Q371" s="509"/>
      <c r="R371" s="510"/>
      <c r="S371" s="479">
        <f>+'11'!U312</f>
        <v>3.4</v>
      </c>
      <c r="T371" s="479">
        <f>+'11'!V312</f>
        <v>3.4</v>
      </c>
      <c r="U371" s="225">
        <f t="shared" si="7"/>
        <v>100</v>
      </c>
      <c r="V371" s="511"/>
      <c r="W371" s="511"/>
      <c r="X371" s="511"/>
      <c r="Y371" s="511"/>
      <c r="Z371" s="511"/>
      <c r="AA371" s="511"/>
      <c r="AB371" s="511"/>
      <c r="AC371" s="135"/>
    </row>
    <row r="372" spans="1:29" ht="21.75" customHeight="1" thickBot="1" x14ac:dyDescent="0.25">
      <c r="A372" s="123"/>
      <c r="B372" s="507" t="s">
        <v>339</v>
      </c>
      <c r="C372" s="507"/>
      <c r="D372" s="507"/>
      <c r="E372" s="507"/>
      <c r="F372" s="507"/>
      <c r="G372" s="507"/>
      <c r="H372" s="507"/>
      <c r="I372" s="507"/>
      <c r="J372" s="507"/>
      <c r="K372" s="507"/>
      <c r="L372" s="508"/>
      <c r="M372" s="211">
        <v>7</v>
      </c>
      <c r="N372" s="211">
        <v>9</v>
      </c>
      <c r="O372" s="477" t="s">
        <v>452</v>
      </c>
      <c r="P372" s="478" t="s">
        <v>27</v>
      </c>
      <c r="Q372" s="509"/>
      <c r="R372" s="510"/>
      <c r="S372" s="479">
        <f>+'11'!U313</f>
        <v>3.4</v>
      </c>
      <c r="T372" s="479">
        <f>+'11'!V313</f>
        <v>3.4</v>
      </c>
      <c r="U372" s="225">
        <f t="shared" si="7"/>
        <v>100</v>
      </c>
      <c r="V372" s="511"/>
      <c r="W372" s="511"/>
      <c r="X372" s="511"/>
      <c r="Y372" s="511"/>
      <c r="Z372" s="511"/>
      <c r="AA372" s="511"/>
      <c r="AB372" s="511"/>
      <c r="AC372" s="135"/>
    </row>
    <row r="373" spans="1:29" ht="12.75" customHeight="1" thickBot="1" x14ac:dyDescent="0.25">
      <c r="A373" s="123"/>
      <c r="B373" s="507" t="s">
        <v>341</v>
      </c>
      <c r="C373" s="507"/>
      <c r="D373" s="507"/>
      <c r="E373" s="507"/>
      <c r="F373" s="507"/>
      <c r="G373" s="507"/>
      <c r="H373" s="507"/>
      <c r="I373" s="507"/>
      <c r="J373" s="507"/>
      <c r="K373" s="507"/>
      <c r="L373" s="508"/>
      <c r="M373" s="211">
        <v>7</v>
      </c>
      <c r="N373" s="211">
        <v>9</v>
      </c>
      <c r="O373" s="477" t="s">
        <v>452</v>
      </c>
      <c r="P373" s="478" t="s">
        <v>29</v>
      </c>
      <c r="Q373" s="509"/>
      <c r="R373" s="510"/>
      <c r="S373" s="479">
        <f>+'11'!U314</f>
        <v>3.4</v>
      </c>
      <c r="T373" s="479">
        <f>+'11'!V314</f>
        <v>3.4</v>
      </c>
      <c r="U373" s="225">
        <f t="shared" si="7"/>
        <v>100</v>
      </c>
      <c r="V373" s="511"/>
      <c r="W373" s="511"/>
      <c r="X373" s="511"/>
      <c r="Y373" s="511"/>
      <c r="Z373" s="511"/>
      <c r="AA373" s="511"/>
      <c r="AB373" s="511"/>
      <c r="AC373" s="135"/>
    </row>
    <row r="374" spans="1:29" ht="21.75" customHeight="1" thickBot="1" x14ac:dyDescent="0.25">
      <c r="A374" s="123"/>
      <c r="B374" s="507" t="s">
        <v>430</v>
      </c>
      <c r="C374" s="507"/>
      <c r="D374" s="507"/>
      <c r="E374" s="507"/>
      <c r="F374" s="507"/>
      <c r="G374" s="507"/>
      <c r="H374" s="507"/>
      <c r="I374" s="507"/>
      <c r="J374" s="507"/>
      <c r="K374" s="507"/>
      <c r="L374" s="508"/>
      <c r="M374" s="211">
        <v>7</v>
      </c>
      <c r="N374" s="211">
        <v>9</v>
      </c>
      <c r="O374" s="477" t="s">
        <v>431</v>
      </c>
      <c r="P374" s="478">
        <v>0</v>
      </c>
      <c r="Q374" s="509"/>
      <c r="R374" s="510"/>
      <c r="S374" s="479">
        <f>+'11'!U315</f>
        <v>16148.56365</v>
      </c>
      <c r="T374" s="479">
        <f>+'11'!V315</f>
        <v>11855.3783</v>
      </c>
      <c r="U374" s="225">
        <f t="shared" si="7"/>
        <v>73.414444510053997</v>
      </c>
      <c r="V374" s="511"/>
      <c r="W374" s="511"/>
      <c r="X374" s="511"/>
      <c r="Y374" s="511"/>
      <c r="Z374" s="511"/>
      <c r="AA374" s="511"/>
      <c r="AB374" s="511"/>
      <c r="AC374" s="135"/>
    </row>
    <row r="375" spans="1:29" ht="21.75" customHeight="1" thickBot="1" x14ac:dyDescent="0.25">
      <c r="A375" s="123"/>
      <c r="B375" s="507" t="s">
        <v>450</v>
      </c>
      <c r="C375" s="507"/>
      <c r="D375" s="507"/>
      <c r="E375" s="507"/>
      <c r="F375" s="507"/>
      <c r="G375" s="507"/>
      <c r="H375" s="507"/>
      <c r="I375" s="507"/>
      <c r="J375" s="507"/>
      <c r="K375" s="507"/>
      <c r="L375" s="508"/>
      <c r="M375" s="211">
        <v>7</v>
      </c>
      <c r="N375" s="211">
        <v>9</v>
      </c>
      <c r="O375" s="477" t="s">
        <v>451</v>
      </c>
      <c r="P375" s="478">
        <v>0</v>
      </c>
      <c r="Q375" s="509"/>
      <c r="R375" s="510"/>
      <c r="S375" s="479">
        <f>+'11'!U316</f>
        <v>16148.56365</v>
      </c>
      <c r="T375" s="479">
        <f>+'11'!V316</f>
        <v>11855.3783</v>
      </c>
      <c r="U375" s="225">
        <f t="shared" si="7"/>
        <v>73.414444510053997</v>
      </c>
      <c r="V375" s="511"/>
      <c r="W375" s="511"/>
      <c r="X375" s="511"/>
      <c r="Y375" s="511"/>
      <c r="Z375" s="511"/>
      <c r="AA375" s="511"/>
      <c r="AB375" s="511"/>
      <c r="AC375" s="135"/>
    </row>
    <row r="376" spans="1:29" ht="21.75" customHeight="1" thickBot="1" x14ac:dyDescent="0.25">
      <c r="A376" s="123"/>
      <c r="B376" s="507" t="s">
        <v>60</v>
      </c>
      <c r="C376" s="507"/>
      <c r="D376" s="507"/>
      <c r="E376" s="507"/>
      <c r="F376" s="507"/>
      <c r="G376" s="507"/>
      <c r="H376" s="507"/>
      <c r="I376" s="507"/>
      <c r="J376" s="507"/>
      <c r="K376" s="507"/>
      <c r="L376" s="508"/>
      <c r="M376" s="211">
        <v>7</v>
      </c>
      <c r="N376" s="211">
        <v>9</v>
      </c>
      <c r="O376" s="477" t="s">
        <v>453</v>
      </c>
      <c r="P376" s="478">
        <v>0</v>
      </c>
      <c r="Q376" s="509"/>
      <c r="R376" s="510"/>
      <c r="S376" s="479">
        <f>+'11'!U317</f>
        <v>16148.56365</v>
      </c>
      <c r="T376" s="479">
        <f>+'11'!V317</f>
        <v>11855.3783</v>
      </c>
      <c r="U376" s="225">
        <f t="shared" si="7"/>
        <v>73.414444510053997</v>
      </c>
      <c r="V376" s="511"/>
      <c r="W376" s="511"/>
      <c r="X376" s="511"/>
      <c r="Y376" s="511"/>
      <c r="Z376" s="511"/>
      <c r="AA376" s="511"/>
      <c r="AB376" s="511"/>
      <c r="AC376" s="135"/>
    </row>
    <row r="377" spans="1:29" ht="53.25" customHeight="1" thickBot="1" x14ac:dyDescent="0.25">
      <c r="A377" s="123"/>
      <c r="B377" s="507" t="s">
        <v>17</v>
      </c>
      <c r="C377" s="507"/>
      <c r="D377" s="507"/>
      <c r="E377" s="507"/>
      <c r="F377" s="507"/>
      <c r="G377" s="507"/>
      <c r="H377" s="507"/>
      <c r="I377" s="507"/>
      <c r="J377" s="507"/>
      <c r="K377" s="507"/>
      <c r="L377" s="508"/>
      <c r="M377" s="211">
        <v>7</v>
      </c>
      <c r="N377" s="211">
        <v>9</v>
      </c>
      <c r="O377" s="477" t="s">
        <v>453</v>
      </c>
      <c r="P377" s="478" t="s">
        <v>18</v>
      </c>
      <c r="Q377" s="509"/>
      <c r="R377" s="510"/>
      <c r="S377" s="479">
        <f>+'11'!U318</f>
        <v>14885.74805</v>
      </c>
      <c r="T377" s="479">
        <f>+'11'!V318</f>
        <v>10956.29564</v>
      </c>
      <c r="U377" s="225">
        <f t="shared" si="7"/>
        <v>73.602586871675555</v>
      </c>
      <c r="V377" s="511"/>
      <c r="W377" s="511"/>
      <c r="X377" s="511"/>
      <c r="Y377" s="511"/>
      <c r="Z377" s="511"/>
      <c r="AA377" s="511"/>
      <c r="AB377" s="511"/>
      <c r="AC377" s="135"/>
    </row>
    <row r="378" spans="1:29" ht="12.75" customHeight="1" thickBot="1" x14ac:dyDescent="0.25">
      <c r="A378" s="123"/>
      <c r="B378" s="507" t="s">
        <v>19</v>
      </c>
      <c r="C378" s="507"/>
      <c r="D378" s="507"/>
      <c r="E378" s="507"/>
      <c r="F378" s="507"/>
      <c r="G378" s="507"/>
      <c r="H378" s="507"/>
      <c r="I378" s="507"/>
      <c r="J378" s="507"/>
      <c r="K378" s="507"/>
      <c r="L378" s="508"/>
      <c r="M378" s="211">
        <v>7</v>
      </c>
      <c r="N378" s="211">
        <v>9</v>
      </c>
      <c r="O378" s="477" t="s">
        <v>453</v>
      </c>
      <c r="P378" s="478" t="s">
        <v>20</v>
      </c>
      <c r="Q378" s="509"/>
      <c r="R378" s="510"/>
      <c r="S378" s="479">
        <f>+'11'!U319</f>
        <v>14885.74805</v>
      </c>
      <c r="T378" s="479">
        <f>+'11'!V319</f>
        <v>10956.29564</v>
      </c>
      <c r="U378" s="225">
        <f t="shared" si="7"/>
        <v>73.602586871675555</v>
      </c>
      <c r="V378" s="511"/>
      <c r="W378" s="511"/>
      <c r="X378" s="511"/>
      <c r="Y378" s="511"/>
      <c r="Z378" s="511"/>
      <c r="AA378" s="511"/>
      <c r="AB378" s="511"/>
      <c r="AC378" s="135"/>
    </row>
    <row r="379" spans="1:29" ht="12.75" customHeight="1" thickBot="1" x14ac:dyDescent="0.25">
      <c r="A379" s="123"/>
      <c r="B379" s="507" t="s">
        <v>401</v>
      </c>
      <c r="C379" s="507"/>
      <c r="D379" s="507"/>
      <c r="E379" s="507"/>
      <c r="F379" s="507"/>
      <c r="G379" s="507"/>
      <c r="H379" s="507"/>
      <c r="I379" s="507"/>
      <c r="J379" s="507"/>
      <c r="K379" s="507"/>
      <c r="L379" s="508"/>
      <c r="M379" s="211">
        <v>7</v>
      </c>
      <c r="N379" s="211">
        <v>9</v>
      </c>
      <c r="O379" s="477" t="s">
        <v>453</v>
      </c>
      <c r="P379" s="478" t="s">
        <v>21</v>
      </c>
      <c r="Q379" s="509"/>
      <c r="R379" s="510"/>
      <c r="S379" s="479">
        <f>+'11'!U320</f>
        <v>11432.67325</v>
      </c>
      <c r="T379" s="479">
        <f>+'11'!V320</f>
        <v>8468.8382099999999</v>
      </c>
      <c r="U379" s="225">
        <f t="shared" si="7"/>
        <v>74.075747857133933</v>
      </c>
      <c r="V379" s="511"/>
      <c r="W379" s="511"/>
      <c r="X379" s="511"/>
      <c r="Y379" s="511"/>
      <c r="Z379" s="511"/>
      <c r="AA379" s="511"/>
      <c r="AB379" s="511"/>
      <c r="AC379" s="135"/>
    </row>
    <row r="380" spans="1:29" ht="21.75" hidden="1" customHeight="1" thickBot="1" x14ac:dyDescent="0.25">
      <c r="A380" s="123"/>
      <c r="B380" s="507" t="s">
        <v>402</v>
      </c>
      <c r="C380" s="507"/>
      <c r="D380" s="507"/>
      <c r="E380" s="507"/>
      <c r="F380" s="507"/>
      <c r="G380" s="507"/>
      <c r="H380" s="507"/>
      <c r="I380" s="507"/>
      <c r="J380" s="507"/>
      <c r="K380" s="507"/>
      <c r="L380" s="508"/>
      <c r="M380" s="211">
        <v>7</v>
      </c>
      <c r="N380" s="211">
        <v>9</v>
      </c>
      <c r="O380" s="477" t="s">
        <v>453</v>
      </c>
      <c r="P380" s="478" t="s">
        <v>22</v>
      </c>
      <c r="Q380" s="509"/>
      <c r="R380" s="510"/>
      <c r="S380" s="479">
        <f>+'11'!U321</f>
        <v>0</v>
      </c>
      <c r="T380" s="479">
        <f>+'11'!V321</f>
        <v>0</v>
      </c>
      <c r="U380" s="225" t="e">
        <f t="shared" si="7"/>
        <v>#DIV/0!</v>
      </c>
      <c r="V380" s="511"/>
      <c r="W380" s="511"/>
      <c r="X380" s="511"/>
      <c r="Y380" s="511"/>
      <c r="Z380" s="511"/>
      <c r="AA380" s="511"/>
      <c r="AB380" s="511"/>
      <c r="AC380" s="135"/>
    </row>
    <row r="381" spans="1:29" ht="32.25" customHeight="1" thickBot="1" x14ac:dyDescent="0.25">
      <c r="A381" s="123"/>
      <c r="B381" s="507" t="s">
        <v>403</v>
      </c>
      <c r="C381" s="507"/>
      <c r="D381" s="507"/>
      <c r="E381" s="507"/>
      <c r="F381" s="507"/>
      <c r="G381" s="507"/>
      <c r="H381" s="507"/>
      <c r="I381" s="507"/>
      <c r="J381" s="507"/>
      <c r="K381" s="507"/>
      <c r="L381" s="508"/>
      <c r="M381" s="211">
        <v>7</v>
      </c>
      <c r="N381" s="211">
        <v>9</v>
      </c>
      <c r="O381" s="477" t="s">
        <v>453</v>
      </c>
      <c r="P381" s="478" t="s">
        <v>23</v>
      </c>
      <c r="Q381" s="509"/>
      <c r="R381" s="510"/>
      <c r="S381" s="479">
        <f>+'11'!U322</f>
        <v>3453.0747999999999</v>
      </c>
      <c r="T381" s="479">
        <f>+'11'!V322</f>
        <v>2487.4574299999999</v>
      </c>
      <c r="U381" s="225">
        <f t="shared" si="7"/>
        <v>72.036013526263616</v>
      </c>
      <c r="V381" s="511"/>
      <c r="W381" s="511"/>
      <c r="X381" s="511"/>
      <c r="Y381" s="511"/>
      <c r="Z381" s="511"/>
      <c r="AA381" s="511"/>
      <c r="AB381" s="511"/>
      <c r="AC381" s="135"/>
    </row>
    <row r="382" spans="1:29" ht="21.75" customHeight="1" thickBot="1" x14ac:dyDescent="0.25">
      <c r="A382" s="123"/>
      <c r="B382" s="507" t="s">
        <v>338</v>
      </c>
      <c r="C382" s="507"/>
      <c r="D382" s="507"/>
      <c r="E382" s="507"/>
      <c r="F382" s="507"/>
      <c r="G382" s="507"/>
      <c r="H382" s="507"/>
      <c r="I382" s="507"/>
      <c r="J382" s="507"/>
      <c r="K382" s="507"/>
      <c r="L382" s="508"/>
      <c r="M382" s="211">
        <v>7</v>
      </c>
      <c r="N382" s="211">
        <v>9</v>
      </c>
      <c r="O382" s="477" t="s">
        <v>453</v>
      </c>
      <c r="P382" s="478" t="s">
        <v>25</v>
      </c>
      <c r="Q382" s="509"/>
      <c r="R382" s="510"/>
      <c r="S382" s="479">
        <f>+'11'!U323</f>
        <v>1205.8155999999999</v>
      </c>
      <c r="T382" s="479">
        <f>+'11'!V323</f>
        <v>889.07464000000004</v>
      </c>
      <c r="U382" s="225">
        <f t="shared" si="7"/>
        <v>73.732222406145695</v>
      </c>
      <c r="V382" s="511"/>
      <c r="W382" s="511"/>
      <c r="X382" s="511"/>
      <c r="Y382" s="511"/>
      <c r="Z382" s="511"/>
      <c r="AA382" s="511"/>
      <c r="AB382" s="511"/>
      <c r="AC382" s="135"/>
    </row>
    <row r="383" spans="1:29" ht="21.75" customHeight="1" thickBot="1" x14ac:dyDescent="0.25">
      <c r="A383" s="123"/>
      <c r="B383" s="507" t="s">
        <v>339</v>
      </c>
      <c r="C383" s="507"/>
      <c r="D383" s="507"/>
      <c r="E383" s="507"/>
      <c r="F383" s="507"/>
      <c r="G383" s="507"/>
      <c r="H383" s="507"/>
      <c r="I383" s="507"/>
      <c r="J383" s="507"/>
      <c r="K383" s="507"/>
      <c r="L383" s="508"/>
      <c r="M383" s="211">
        <v>7</v>
      </c>
      <c r="N383" s="211">
        <v>9</v>
      </c>
      <c r="O383" s="477" t="s">
        <v>453</v>
      </c>
      <c r="P383" s="478" t="s">
        <v>27</v>
      </c>
      <c r="Q383" s="509"/>
      <c r="R383" s="510"/>
      <c r="S383" s="479">
        <f>+'11'!U324</f>
        <v>1205.8155999999999</v>
      </c>
      <c r="T383" s="479">
        <f>+'11'!V324</f>
        <v>889.07464000000004</v>
      </c>
      <c r="U383" s="225">
        <f t="shared" si="7"/>
        <v>73.732222406145695</v>
      </c>
      <c r="V383" s="511"/>
      <c r="W383" s="511"/>
      <c r="X383" s="511"/>
      <c r="Y383" s="511"/>
      <c r="Z383" s="511"/>
      <c r="AA383" s="511"/>
      <c r="AB383" s="511"/>
      <c r="AC383" s="135"/>
    </row>
    <row r="384" spans="1:29" ht="21.75" customHeight="1" thickBot="1" x14ac:dyDescent="0.25">
      <c r="A384" s="123"/>
      <c r="B384" s="507" t="s">
        <v>340</v>
      </c>
      <c r="C384" s="507"/>
      <c r="D384" s="507"/>
      <c r="E384" s="507"/>
      <c r="F384" s="507"/>
      <c r="G384" s="507"/>
      <c r="H384" s="507"/>
      <c r="I384" s="507"/>
      <c r="J384" s="507"/>
      <c r="K384" s="507"/>
      <c r="L384" s="508"/>
      <c r="M384" s="211">
        <v>7</v>
      </c>
      <c r="N384" s="211">
        <v>9</v>
      </c>
      <c r="O384" s="477" t="s">
        <v>453</v>
      </c>
      <c r="P384" s="478" t="s">
        <v>28</v>
      </c>
      <c r="Q384" s="509"/>
      <c r="R384" s="510"/>
      <c r="S384" s="479">
        <f>+'11'!U325</f>
        <v>299.05</v>
      </c>
      <c r="T384" s="479">
        <f>+'11'!V325</f>
        <v>233.35822999999999</v>
      </c>
      <c r="U384" s="225">
        <f t="shared" si="7"/>
        <v>78.033181742183572</v>
      </c>
      <c r="V384" s="511"/>
      <c r="W384" s="511"/>
      <c r="X384" s="511"/>
      <c r="Y384" s="511"/>
      <c r="Z384" s="511"/>
      <c r="AA384" s="511"/>
      <c r="AB384" s="511"/>
      <c r="AC384" s="135"/>
    </row>
    <row r="385" spans="1:29" ht="12.75" customHeight="1" thickBot="1" x14ac:dyDescent="0.25">
      <c r="A385" s="123"/>
      <c r="B385" s="507" t="s">
        <v>341</v>
      </c>
      <c r="C385" s="507"/>
      <c r="D385" s="507"/>
      <c r="E385" s="507"/>
      <c r="F385" s="507"/>
      <c r="G385" s="507"/>
      <c r="H385" s="507"/>
      <c r="I385" s="507"/>
      <c r="J385" s="507"/>
      <c r="K385" s="507"/>
      <c r="L385" s="508"/>
      <c r="M385" s="211">
        <v>7</v>
      </c>
      <c r="N385" s="211">
        <v>9</v>
      </c>
      <c r="O385" s="477" t="s">
        <v>453</v>
      </c>
      <c r="P385" s="478" t="s">
        <v>29</v>
      </c>
      <c r="Q385" s="509"/>
      <c r="R385" s="510"/>
      <c r="S385" s="479">
        <f>+'11'!U326</f>
        <v>906.76559999999995</v>
      </c>
      <c r="T385" s="479">
        <f>+'11'!V326</f>
        <v>655.71641</v>
      </c>
      <c r="U385" s="225">
        <f t="shared" si="7"/>
        <v>72.313772158979134</v>
      </c>
      <c r="V385" s="511"/>
      <c r="W385" s="511"/>
      <c r="X385" s="511"/>
      <c r="Y385" s="511"/>
      <c r="Z385" s="511"/>
      <c r="AA385" s="511"/>
      <c r="AB385" s="511"/>
      <c r="AC385" s="135"/>
    </row>
    <row r="386" spans="1:29" ht="12.75" customHeight="1" thickBot="1" x14ac:dyDescent="0.25">
      <c r="A386" s="123"/>
      <c r="B386" s="507" t="s">
        <v>30</v>
      </c>
      <c r="C386" s="507"/>
      <c r="D386" s="507"/>
      <c r="E386" s="507"/>
      <c r="F386" s="507"/>
      <c r="G386" s="507"/>
      <c r="H386" s="507"/>
      <c r="I386" s="507"/>
      <c r="J386" s="507"/>
      <c r="K386" s="507"/>
      <c r="L386" s="508"/>
      <c r="M386" s="211">
        <v>7</v>
      </c>
      <c r="N386" s="211">
        <v>9</v>
      </c>
      <c r="O386" s="477" t="s">
        <v>453</v>
      </c>
      <c r="P386" s="478" t="s">
        <v>31</v>
      </c>
      <c r="Q386" s="509"/>
      <c r="R386" s="510"/>
      <c r="S386" s="479">
        <f>+'11'!U327</f>
        <v>57</v>
      </c>
      <c r="T386" s="479">
        <f>+'11'!V327</f>
        <v>10.00802</v>
      </c>
      <c r="U386" s="225">
        <f t="shared" si="7"/>
        <v>17.557929824561402</v>
      </c>
      <c r="V386" s="511"/>
      <c r="W386" s="511"/>
      <c r="X386" s="511"/>
      <c r="Y386" s="511"/>
      <c r="Z386" s="511"/>
      <c r="AA386" s="511"/>
      <c r="AB386" s="511"/>
      <c r="AC386" s="135"/>
    </row>
    <row r="387" spans="1:29" ht="12.75" customHeight="1" thickBot="1" x14ac:dyDescent="0.25">
      <c r="A387" s="123"/>
      <c r="B387" s="507" t="s">
        <v>342</v>
      </c>
      <c r="C387" s="507"/>
      <c r="D387" s="507"/>
      <c r="E387" s="507"/>
      <c r="F387" s="507"/>
      <c r="G387" s="507"/>
      <c r="H387" s="507"/>
      <c r="I387" s="507"/>
      <c r="J387" s="507"/>
      <c r="K387" s="507"/>
      <c r="L387" s="508"/>
      <c r="M387" s="211">
        <v>7</v>
      </c>
      <c r="N387" s="211">
        <v>9</v>
      </c>
      <c r="O387" s="477" t="s">
        <v>453</v>
      </c>
      <c r="P387" s="478" t="s">
        <v>32</v>
      </c>
      <c r="Q387" s="509"/>
      <c r="R387" s="510"/>
      <c r="S387" s="479">
        <f>+'11'!U328</f>
        <v>57</v>
      </c>
      <c r="T387" s="479">
        <f>+'11'!V328</f>
        <v>10.00802</v>
      </c>
      <c r="U387" s="225">
        <f t="shared" si="7"/>
        <v>17.557929824561402</v>
      </c>
      <c r="V387" s="511"/>
      <c r="W387" s="511"/>
      <c r="X387" s="511"/>
      <c r="Y387" s="511"/>
      <c r="Z387" s="511"/>
      <c r="AA387" s="511"/>
      <c r="AB387" s="511"/>
      <c r="AC387" s="135"/>
    </row>
    <row r="388" spans="1:29" ht="21.75" customHeight="1" thickBot="1" x14ac:dyDescent="0.25">
      <c r="A388" s="123"/>
      <c r="B388" s="507" t="s">
        <v>33</v>
      </c>
      <c r="C388" s="507"/>
      <c r="D388" s="507"/>
      <c r="E388" s="507"/>
      <c r="F388" s="507"/>
      <c r="G388" s="507"/>
      <c r="H388" s="507"/>
      <c r="I388" s="507"/>
      <c r="J388" s="507"/>
      <c r="K388" s="507"/>
      <c r="L388" s="508"/>
      <c r="M388" s="211">
        <v>7</v>
      </c>
      <c r="N388" s="211">
        <v>9</v>
      </c>
      <c r="O388" s="477" t="s">
        <v>453</v>
      </c>
      <c r="P388" s="478" t="s">
        <v>34</v>
      </c>
      <c r="Q388" s="509"/>
      <c r="R388" s="510"/>
      <c r="S388" s="479">
        <f>+'11'!U329</f>
        <v>33</v>
      </c>
      <c r="T388" s="479">
        <f>+'11'!V329</f>
        <v>7.2750000000000004</v>
      </c>
      <c r="U388" s="225">
        <f t="shared" si="7"/>
        <v>22.045454545454547</v>
      </c>
      <c r="V388" s="511"/>
      <c r="W388" s="511"/>
      <c r="X388" s="511"/>
      <c r="Y388" s="511"/>
      <c r="Z388" s="511"/>
      <c r="AA388" s="511"/>
      <c r="AB388" s="511"/>
      <c r="AC388" s="135"/>
    </row>
    <row r="389" spans="1:29" ht="12.75" customHeight="1" thickBot="1" x14ac:dyDescent="0.25">
      <c r="A389" s="123"/>
      <c r="B389" s="507" t="s">
        <v>343</v>
      </c>
      <c r="C389" s="507"/>
      <c r="D389" s="507"/>
      <c r="E389" s="507"/>
      <c r="F389" s="507"/>
      <c r="G389" s="507"/>
      <c r="H389" s="507"/>
      <c r="I389" s="507"/>
      <c r="J389" s="507"/>
      <c r="K389" s="507"/>
      <c r="L389" s="508"/>
      <c r="M389" s="211">
        <v>7</v>
      </c>
      <c r="N389" s="211">
        <v>9</v>
      </c>
      <c r="O389" s="477" t="s">
        <v>453</v>
      </c>
      <c r="P389" s="478" t="s">
        <v>35</v>
      </c>
      <c r="Q389" s="509"/>
      <c r="R389" s="510"/>
      <c r="S389" s="479">
        <f>+'11'!U330</f>
        <v>6</v>
      </c>
      <c r="T389" s="479">
        <f>+'11'!V330</f>
        <v>2.6749999999999998</v>
      </c>
      <c r="U389" s="225">
        <f t="shared" si="7"/>
        <v>44.583333333333329</v>
      </c>
      <c r="V389" s="511"/>
      <c r="W389" s="511"/>
      <c r="X389" s="511"/>
      <c r="Y389" s="511"/>
      <c r="Z389" s="511"/>
      <c r="AA389" s="511"/>
      <c r="AB389" s="511"/>
      <c r="AC389" s="135"/>
    </row>
    <row r="390" spans="1:29" ht="13.5" thickBot="1" x14ac:dyDescent="0.25">
      <c r="A390" s="123"/>
      <c r="B390" s="507" t="s">
        <v>82</v>
      </c>
      <c r="C390" s="507"/>
      <c r="D390" s="507"/>
      <c r="E390" s="507"/>
      <c r="F390" s="507"/>
      <c r="G390" s="507"/>
      <c r="H390" s="507"/>
      <c r="I390" s="507"/>
      <c r="J390" s="507"/>
      <c r="K390" s="507"/>
      <c r="L390" s="508"/>
      <c r="M390" s="211">
        <v>7</v>
      </c>
      <c r="N390" s="211">
        <v>9</v>
      </c>
      <c r="O390" s="477" t="s">
        <v>453</v>
      </c>
      <c r="P390" s="478" t="s">
        <v>83</v>
      </c>
      <c r="Q390" s="509"/>
      <c r="R390" s="510"/>
      <c r="S390" s="479">
        <f>+'11'!U331</f>
        <v>18</v>
      </c>
      <c r="T390" s="479">
        <f>+'11'!V331</f>
        <v>5.8020000000000002E-2</v>
      </c>
      <c r="U390" s="225">
        <f t="shared" si="7"/>
        <v>0.32233333333333331</v>
      </c>
      <c r="V390" s="511"/>
      <c r="W390" s="511"/>
      <c r="X390" s="511"/>
      <c r="Y390" s="511"/>
      <c r="Z390" s="511"/>
      <c r="AA390" s="511"/>
      <c r="AB390" s="511"/>
      <c r="AC390" s="135"/>
    </row>
    <row r="391" spans="1:29" ht="33.75" x14ac:dyDescent="0.2">
      <c r="A391" s="123"/>
      <c r="B391" s="364"/>
      <c r="C391" s="364"/>
      <c r="D391" s="364"/>
      <c r="E391" s="364"/>
      <c r="F391" s="364"/>
      <c r="G391" s="364"/>
      <c r="H391" s="364"/>
      <c r="I391" s="364"/>
      <c r="J391" s="364"/>
      <c r="K391" s="364"/>
      <c r="L391" s="368" t="s">
        <v>720</v>
      </c>
      <c r="M391" s="211">
        <f>+'11'!O332</f>
        <v>7</v>
      </c>
      <c r="N391" s="211">
        <f>+'11'!P332</f>
        <v>9</v>
      </c>
      <c r="O391" s="211" t="str">
        <f>+'11'!Q332</f>
        <v>1100000000</v>
      </c>
      <c r="P391" s="211">
        <f>+'11'!R332</f>
        <v>0</v>
      </c>
      <c r="Q391" s="211">
        <f>+'11'!S332</f>
        <v>0</v>
      </c>
      <c r="R391" s="211">
        <f>+'11'!T332</f>
        <v>0</v>
      </c>
      <c r="S391" s="459">
        <f>+'11'!U332</f>
        <v>76.75</v>
      </c>
      <c r="T391" s="459">
        <f>+'11'!V332</f>
        <v>76.75</v>
      </c>
      <c r="U391" s="211">
        <f>+'11'!W332</f>
        <v>100</v>
      </c>
      <c r="V391" s="365"/>
      <c r="W391" s="365"/>
      <c r="X391" s="365"/>
      <c r="Y391" s="365"/>
      <c r="Z391" s="365"/>
      <c r="AA391" s="365"/>
      <c r="AB391" s="365"/>
      <c r="AC391" s="135"/>
    </row>
    <row r="392" spans="1:29" ht="22.5" x14ac:dyDescent="0.2">
      <c r="A392" s="123"/>
      <c r="B392" s="364"/>
      <c r="C392" s="364"/>
      <c r="D392" s="364"/>
      <c r="E392" s="364"/>
      <c r="F392" s="364"/>
      <c r="G392" s="364"/>
      <c r="H392" s="364"/>
      <c r="I392" s="364"/>
      <c r="J392" s="364"/>
      <c r="K392" s="364"/>
      <c r="L392" s="368" t="s">
        <v>26</v>
      </c>
      <c r="M392" s="211">
        <f>+'11'!O333</f>
        <v>7</v>
      </c>
      <c r="N392" s="211">
        <f>+'11'!P333</f>
        <v>9</v>
      </c>
      <c r="O392" s="211" t="str">
        <f>+'11'!Q333</f>
        <v>1100200020</v>
      </c>
      <c r="P392" s="211">
        <f>+'11'!R333</f>
        <v>0</v>
      </c>
      <c r="Q392" s="211">
        <f>+'11'!S333</f>
        <v>0</v>
      </c>
      <c r="R392" s="211">
        <f>+'11'!T333</f>
        <v>0</v>
      </c>
      <c r="S392" s="459">
        <f>+'11'!U333</f>
        <v>76.75</v>
      </c>
      <c r="T392" s="459">
        <f>+'11'!V333</f>
        <v>76.75</v>
      </c>
      <c r="U392" s="211">
        <f>+'11'!W333</f>
        <v>100</v>
      </c>
      <c r="V392" s="365"/>
      <c r="W392" s="365"/>
      <c r="X392" s="365"/>
      <c r="Y392" s="365"/>
      <c r="Z392" s="365"/>
      <c r="AA392" s="365"/>
      <c r="AB392" s="365"/>
      <c r="AC392" s="135"/>
    </row>
    <row r="393" spans="1:29" ht="56.25" x14ac:dyDescent="0.2">
      <c r="A393" s="123"/>
      <c r="B393" s="364"/>
      <c r="C393" s="364"/>
      <c r="D393" s="364"/>
      <c r="E393" s="364"/>
      <c r="F393" s="364"/>
      <c r="G393" s="364"/>
      <c r="H393" s="364"/>
      <c r="I393" s="364"/>
      <c r="J393" s="364"/>
      <c r="K393" s="364"/>
      <c r="L393" s="368" t="s">
        <v>17</v>
      </c>
      <c r="M393" s="211">
        <f>+'11'!O334</f>
        <v>7</v>
      </c>
      <c r="N393" s="211">
        <f>+'11'!P334</f>
        <v>9</v>
      </c>
      <c r="O393" s="211" t="str">
        <f>+'11'!Q334</f>
        <v>1100200020</v>
      </c>
      <c r="P393" s="211" t="str">
        <f>+'11'!R334</f>
        <v>100</v>
      </c>
      <c r="Q393" s="211">
        <f>+'11'!S334</f>
        <v>0</v>
      </c>
      <c r="R393" s="211">
        <f>+'11'!T334</f>
        <v>0</v>
      </c>
      <c r="S393" s="459">
        <f>+'11'!U334</f>
        <v>76.75</v>
      </c>
      <c r="T393" s="459">
        <f>+'11'!V334</f>
        <v>76.75</v>
      </c>
      <c r="U393" s="211">
        <f>+'11'!W334</f>
        <v>100</v>
      </c>
      <c r="V393" s="365"/>
      <c r="W393" s="365"/>
      <c r="X393" s="365"/>
      <c r="Y393" s="365"/>
      <c r="Z393" s="365"/>
      <c r="AA393" s="365"/>
      <c r="AB393" s="365"/>
      <c r="AC393" s="135"/>
    </row>
    <row r="394" spans="1:29" ht="22.5" x14ac:dyDescent="0.2">
      <c r="A394" s="123"/>
      <c r="B394" s="364"/>
      <c r="C394" s="364"/>
      <c r="D394" s="364"/>
      <c r="E394" s="364"/>
      <c r="F394" s="364"/>
      <c r="G394" s="364"/>
      <c r="H394" s="364"/>
      <c r="I394" s="364"/>
      <c r="J394" s="364"/>
      <c r="K394" s="364"/>
      <c r="L394" s="368" t="s">
        <v>38</v>
      </c>
      <c r="M394" s="211">
        <f>+'11'!O335</f>
        <v>7</v>
      </c>
      <c r="N394" s="211">
        <f>+'11'!P335</f>
        <v>9</v>
      </c>
      <c r="O394" s="211" t="str">
        <f>+'11'!Q335</f>
        <v>1100200020</v>
      </c>
      <c r="P394" s="211" t="str">
        <f>+'11'!R335</f>
        <v>120</v>
      </c>
      <c r="Q394" s="211">
        <f>+'11'!S335</f>
        <v>0</v>
      </c>
      <c r="R394" s="211">
        <f>+'11'!T335</f>
        <v>0</v>
      </c>
      <c r="S394" s="459">
        <f>+'11'!U335</f>
        <v>76.75</v>
      </c>
      <c r="T394" s="459">
        <f>+'11'!V335</f>
        <v>76.75</v>
      </c>
      <c r="U394" s="211">
        <f>+'11'!W335</f>
        <v>100</v>
      </c>
      <c r="V394" s="365"/>
      <c r="W394" s="365"/>
      <c r="X394" s="365"/>
      <c r="Y394" s="365"/>
      <c r="Z394" s="365"/>
      <c r="AA394" s="365"/>
      <c r="AB394" s="365"/>
      <c r="AC394" s="135"/>
    </row>
    <row r="395" spans="1:29" ht="33.75" x14ac:dyDescent="0.2">
      <c r="A395" s="123"/>
      <c r="B395" s="364"/>
      <c r="C395" s="364"/>
      <c r="D395" s="364"/>
      <c r="E395" s="364"/>
      <c r="F395" s="364"/>
      <c r="G395" s="364"/>
      <c r="H395" s="364"/>
      <c r="I395" s="364"/>
      <c r="J395" s="364"/>
      <c r="K395" s="364"/>
      <c r="L395" s="368" t="s">
        <v>346</v>
      </c>
      <c r="M395" s="211">
        <f>+'11'!O336</f>
        <v>7</v>
      </c>
      <c r="N395" s="211">
        <f>+'11'!P336</f>
        <v>9</v>
      </c>
      <c r="O395" s="211" t="str">
        <f>+'11'!Q336</f>
        <v>1100200020</v>
      </c>
      <c r="P395" s="211" t="str">
        <f>+'11'!R336</f>
        <v>122</v>
      </c>
      <c r="Q395" s="211">
        <f>+'11'!S336</f>
        <v>0</v>
      </c>
      <c r="R395" s="211">
        <f>+'11'!T336</f>
        <v>0</v>
      </c>
      <c r="S395" s="459">
        <f>+'11'!U336</f>
        <v>76.75</v>
      </c>
      <c r="T395" s="459">
        <f>+'11'!V336</f>
        <v>76.75</v>
      </c>
      <c r="U395" s="211">
        <f>+'11'!W336</f>
        <v>100</v>
      </c>
      <c r="V395" s="365"/>
      <c r="W395" s="365"/>
      <c r="X395" s="365"/>
      <c r="Y395" s="365"/>
      <c r="Z395" s="365"/>
      <c r="AA395" s="365"/>
      <c r="AB395" s="365"/>
      <c r="AC395" s="135"/>
    </row>
    <row r="396" spans="1:29" ht="13.5" thickBot="1" x14ac:dyDescent="0.25">
      <c r="A396" s="123"/>
      <c r="B396" s="507" t="s">
        <v>352</v>
      </c>
      <c r="C396" s="507"/>
      <c r="D396" s="507"/>
      <c r="E396" s="507"/>
      <c r="F396" s="507"/>
      <c r="G396" s="507"/>
      <c r="H396" s="507"/>
      <c r="I396" s="507"/>
      <c r="J396" s="507"/>
      <c r="K396" s="507"/>
      <c r="L396" s="508"/>
      <c r="M396" s="211">
        <v>7</v>
      </c>
      <c r="N396" s="211">
        <v>9</v>
      </c>
      <c r="O396" s="477" t="s">
        <v>353</v>
      </c>
      <c r="P396" s="478">
        <v>0</v>
      </c>
      <c r="Q396" s="509"/>
      <c r="R396" s="510"/>
      <c r="S396" s="479">
        <f>+'11'!U578</f>
        <v>467.34902999999997</v>
      </c>
      <c r="T396" s="479">
        <f>+'11'!V578</f>
        <v>343.91402999999997</v>
      </c>
      <c r="U396" s="225">
        <f t="shared" si="7"/>
        <v>73.588262288679616</v>
      </c>
      <c r="V396" s="511"/>
      <c r="W396" s="511"/>
      <c r="X396" s="511"/>
      <c r="Y396" s="511"/>
      <c r="Z396" s="511"/>
      <c r="AA396" s="511"/>
      <c r="AB396" s="511"/>
      <c r="AC396" s="135"/>
    </row>
    <row r="397" spans="1:29" ht="32.25" customHeight="1" thickBot="1" x14ac:dyDescent="0.25">
      <c r="A397" s="123"/>
      <c r="B397" s="507" t="s">
        <v>454</v>
      </c>
      <c r="C397" s="507"/>
      <c r="D397" s="507"/>
      <c r="E397" s="507"/>
      <c r="F397" s="507"/>
      <c r="G397" s="507"/>
      <c r="H397" s="507"/>
      <c r="I397" s="507"/>
      <c r="J397" s="507"/>
      <c r="K397" s="507"/>
      <c r="L397" s="508"/>
      <c r="M397" s="211">
        <v>7</v>
      </c>
      <c r="N397" s="211">
        <v>9</v>
      </c>
      <c r="O397" s="477" t="s">
        <v>455</v>
      </c>
      <c r="P397" s="478">
        <v>0</v>
      </c>
      <c r="Q397" s="509"/>
      <c r="R397" s="510"/>
      <c r="S397" s="479">
        <f>+'11'!U579</f>
        <v>467.34902999999997</v>
      </c>
      <c r="T397" s="479">
        <f>+'11'!V579</f>
        <v>343.91402999999997</v>
      </c>
      <c r="U397" s="225">
        <f t="shared" si="7"/>
        <v>73.588262288679616</v>
      </c>
      <c r="V397" s="511"/>
      <c r="W397" s="511"/>
      <c r="X397" s="511"/>
      <c r="Y397" s="511"/>
      <c r="Z397" s="511"/>
      <c r="AA397" s="511"/>
      <c r="AB397" s="511"/>
      <c r="AC397" s="135"/>
    </row>
    <row r="398" spans="1:29" ht="53.25" customHeight="1" thickBot="1" x14ac:dyDescent="0.25">
      <c r="A398" s="123"/>
      <c r="B398" s="507" t="s">
        <v>17</v>
      </c>
      <c r="C398" s="507"/>
      <c r="D398" s="507"/>
      <c r="E398" s="507"/>
      <c r="F398" s="507"/>
      <c r="G398" s="507"/>
      <c r="H398" s="507"/>
      <c r="I398" s="507"/>
      <c r="J398" s="507"/>
      <c r="K398" s="507"/>
      <c r="L398" s="508"/>
      <c r="M398" s="211">
        <v>7</v>
      </c>
      <c r="N398" s="211">
        <v>9</v>
      </c>
      <c r="O398" s="477" t="s">
        <v>455</v>
      </c>
      <c r="P398" s="478" t="s">
        <v>18</v>
      </c>
      <c r="Q398" s="509"/>
      <c r="R398" s="510"/>
      <c r="S398" s="479">
        <f>+'11'!U580</f>
        <v>387.00696999999997</v>
      </c>
      <c r="T398" s="479">
        <f>+'11'!V580</f>
        <v>313.76499999999999</v>
      </c>
      <c r="U398" s="225">
        <f t="shared" si="7"/>
        <v>81.074767206389069</v>
      </c>
      <c r="V398" s="511"/>
      <c r="W398" s="511"/>
      <c r="X398" s="511"/>
      <c r="Y398" s="511"/>
      <c r="Z398" s="511"/>
      <c r="AA398" s="511"/>
      <c r="AB398" s="511"/>
      <c r="AC398" s="135"/>
    </row>
    <row r="399" spans="1:29" ht="21.75" customHeight="1" thickBot="1" x14ac:dyDescent="0.25">
      <c r="A399" s="123"/>
      <c r="B399" s="507" t="s">
        <v>38</v>
      </c>
      <c r="C399" s="507"/>
      <c r="D399" s="507"/>
      <c r="E399" s="507"/>
      <c r="F399" s="507"/>
      <c r="G399" s="507"/>
      <c r="H399" s="507"/>
      <c r="I399" s="507"/>
      <c r="J399" s="507"/>
      <c r="K399" s="507"/>
      <c r="L399" s="508"/>
      <c r="M399" s="211">
        <v>7</v>
      </c>
      <c r="N399" s="211">
        <v>9</v>
      </c>
      <c r="O399" s="477" t="s">
        <v>455</v>
      </c>
      <c r="P399" s="478" t="s">
        <v>39</v>
      </c>
      <c r="Q399" s="509"/>
      <c r="R399" s="510"/>
      <c r="S399" s="479">
        <f>+'11'!U581</f>
        <v>387.00696999999997</v>
      </c>
      <c r="T399" s="479">
        <f>+'11'!V581</f>
        <v>313.76499999999999</v>
      </c>
      <c r="U399" s="225">
        <f t="shared" si="7"/>
        <v>81.074767206389069</v>
      </c>
      <c r="V399" s="511"/>
      <c r="W399" s="511"/>
      <c r="X399" s="511"/>
      <c r="Y399" s="511"/>
      <c r="Z399" s="511"/>
      <c r="AA399" s="511"/>
      <c r="AB399" s="511"/>
      <c r="AC399" s="135"/>
    </row>
    <row r="400" spans="1:29" ht="21.75" customHeight="1" thickBot="1" x14ac:dyDescent="0.25">
      <c r="A400" s="123"/>
      <c r="B400" s="507" t="s">
        <v>326</v>
      </c>
      <c r="C400" s="507"/>
      <c r="D400" s="507"/>
      <c r="E400" s="507"/>
      <c r="F400" s="507"/>
      <c r="G400" s="507"/>
      <c r="H400" s="507"/>
      <c r="I400" s="507"/>
      <c r="J400" s="507"/>
      <c r="K400" s="507"/>
      <c r="L400" s="508"/>
      <c r="M400" s="211">
        <v>7</v>
      </c>
      <c r="N400" s="211">
        <v>9</v>
      </c>
      <c r="O400" s="477" t="s">
        <v>455</v>
      </c>
      <c r="P400" s="478" t="s">
        <v>40</v>
      </c>
      <c r="Q400" s="509"/>
      <c r="R400" s="510"/>
      <c r="S400" s="479">
        <f>+'11'!U582</f>
        <v>285.41242</v>
      </c>
      <c r="T400" s="479">
        <f>+'11'!V582</f>
        <v>255.34549000000001</v>
      </c>
      <c r="U400" s="225">
        <f t="shared" si="7"/>
        <v>89.465444425999408</v>
      </c>
      <c r="V400" s="511"/>
      <c r="W400" s="511"/>
      <c r="X400" s="511"/>
      <c r="Y400" s="511"/>
      <c r="Z400" s="511"/>
      <c r="AA400" s="511"/>
      <c r="AB400" s="511"/>
      <c r="AC400" s="135"/>
    </row>
    <row r="401" spans="1:29" ht="32.25" customHeight="1" thickBot="1" x14ac:dyDescent="0.25">
      <c r="A401" s="123"/>
      <c r="B401" s="507" t="s">
        <v>346</v>
      </c>
      <c r="C401" s="507"/>
      <c r="D401" s="507"/>
      <c r="E401" s="507"/>
      <c r="F401" s="507"/>
      <c r="G401" s="507"/>
      <c r="H401" s="507"/>
      <c r="I401" s="507"/>
      <c r="J401" s="507"/>
      <c r="K401" s="507"/>
      <c r="L401" s="508"/>
      <c r="M401" s="211">
        <v>7</v>
      </c>
      <c r="N401" s="211">
        <v>9</v>
      </c>
      <c r="O401" s="477" t="s">
        <v>455</v>
      </c>
      <c r="P401" s="478" t="s">
        <v>41</v>
      </c>
      <c r="Q401" s="509"/>
      <c r="R401" s="510"/>
      <c r="S401" s="479">
        <f>+'11'!U583</f>
        <v>15.4</v>
      </c>
      <c r="T401" s="479">
        <f>+'11'!V583</f>
        <v>0</v>
      </c>
      <c r="U401" s="225">
        <f t="shared" si="7"/>
        <v>0</v>
      </c>
      <c r="V401" s="511"/>
      <c r="W401" s="511"/>
      <c r="X401" s="511"/>
      <c r="Y401" s="511"/>
      <c r="Z401" s="511"/>
      <c r="AA401" s="511"/>
      <c r="AB401" s="511"/>
      <c r="AC401" s="135"/>
    </row>
    <row r="402" spans="1:29" ht="32.25" customHeight="1" thickBot="1" x14ac:dyDescent="0.25">
      <c r="A402" s="123"/>
      <c r="B402" s="507" t="s">
        <v>327</v>
      </c>
      <c r="C402" s="507"/>
      <c r="D402" s="507"/>
      <c r="E402" s="507"/>
      <c r="F402" s="507"/>
      <c r="G402" s="507"/>
      <c r="H402" s="507"/>
      <c r="I402" s="507"/>
      <c r="J402" s="507"/>
      <c r="K402" s="507"/>
      <c r="L402" s="508"/>
      <c r="M402" s="211">
        <v>7</v>
      </c>
      <c r="N402" s="211">
        <v>9</v>
      </c>
      <c r="O402" s="477" t="s">
        <v>455</v>
      </c>
      <c r="P402" s="478" t="s">
        <v>42</v>
      </c>
      <c r="Q402" s="509"/>
      <c r="R402" s="510"/>
      <c r="S402" s="479">
        <f>+'11'!U584</f>
        <v>86.194550000000007</v>
      </c>
      <c r="T402" s="479">
        <f>+'11'!V584</f>
        <v>58.419510000000002</v>
      </c>
      <c r="U402" s="225">
        <f t="shared" si="7"/>
        <v>67.776338527203862</v>
      </c>
      <c r="V402" s="511"/>
      <c r="W402" s="511"/>
      <c r="X402" s="511"/>
      <c r="Y402" s="511"/>
      <c r="Z402" s="511"/>
      <c r="AA402" s="511"/>
      <c r="AB402" s="511"/>
      <c r="AC402" s="135"/>
    </row>
    <row r="403" spans="1:29" ht="21.75" customHeight="1" thickBot="1" x14ac:dyDescent="0.25">
      <c r="A403" s="123"/>
      <c r="B403" s="507" t="s">
        <v>338</v>
      </c>
      <c r="C403" s="507"/>
      <c r="D403" s="507"/>
      <c r="E403" s="507"/>
      <c r="F403" s="507"/>
      <c r="G403" s="507"/>
      <c r="H403" s="507"/>
      <c r="I403" s="507"/>
      <c r="J403" s="507"/>
      <c r="K403" s="507"/>
      <c r="L403" s="508"/>
      <c r="M403" s="211">
        <v>7</v>
      </c>
      <c r="N403" s="211">
        <v>9</v>
      </c>
      <c r="O403" s="477" t="s">
        <v>455</v>
      </c>
      <c r="P403" s="478" t="s">
        <v>25</v>
      </c>
      <c r="Q403" s="509"/>
      <c r="R403" s="510"/>
      <c r="S403" s="479">
        <f>+'11'!U585</f>
        <v>50.19303</v>
      </c>
      <c r="T403" s="479">
        <f>+'11'!V585</f>
        <v>0</v>
      </c>
      <c r="U403" s="225">
        <f t="shared" si="7"/>
        <v>0</v>
      </c>
      <c r="V403" s="511"/>
      <c r="W403" s="511"/>
      <c r="X403" s="511"/>
      <c r="Y403" s="511"/>
      <c r="Z403" s="511"/>
      <c r="AA403" s="511"/>
      <c r="AB403" s="511"/>
      <c r="AC403" s="135"/>
    </row>
    <row r="404" spans="1:29" ht="21.75" customHeight="1" thickBot="1" x14ac:dyDescent="0.25">
      <c r="A404" s="123"/>
      <c r="B404" s="507" t="s">
        <v>339</v>
      </c>
      <c r="C404" s="507"/>
      <c r="D404" s="507"/>
      <c r="E404" s="507"/>
      <c r="F404" s="507"/>
      <c r="G404" s="507"/>
      <c r="H404" s="507"/>
      <c r="I404" s="507"/>
      <c r="J404" s="507"/>
      <c r="K404" s="507"/>
      <c r="L404" s="508"/>
      <c r="M404" s="211">
        <v>7</v>
      </c>
      <c r="N404" s="211">
        <v>9</v>
      </c>
      <c r="O404" s="477" t="s">
        <v>455</v>
      </c>
      <c r="P404" s="478" t="s">
        <v>27</v>
      </c>
      <c r="Q404" s="509"/>
      <c r="R404" s="510"/>
      <c r="S404" s="479">
        <f>+'11'!U586</f>
        <v>50.19303</v>
      </c>
      <c r="T404" s="479">
        <f>+'11'!V586</f>
        <v>0</v>
      </c>
      <c r="U404" s="225">
        <f t="shared" si="7"/>
        <v>0</v>
      </c>
      <c r="V404" s="511"/>
      <c r="W404" s="511"/>
      <c r="X404" s="511"/>
      <c r="Y404" s="511"/>
      <c r="Z404" s="511"/>
      <c r="AA404" s="511"/>
      <c r="AB404" s="511"/>
      <c r="AC404" s="135"/>
    </row>
    <row r="405" spans="1:29" ht="21.75" customHeight="1" thickBot="1" x14ac:dyDescent="0.25">
      <c r="A405" s="123"/>
      <c r="B405" s="507" t="s">
        <v>340</v>
      </c>
      <c r="C405" s="507"/>
      <c r="D405" s="507"/>
      <c r="E405" s="507"/>
      <c r="F405" s="507"/>
      <c r="G405" s="507"/>
      <c r="H405" s="507"/>
      <c r="I405" s="507"/>
      <c r="J405" s="507"/>
      <c r="K405" s="507"/>
      <c r="L405" s="508"/>
      <c r="M405" s="211">
        <v>7</v>
      </c>
      <c r="N405" s="211">
        <v>9</v>
      </c>
      <c r="O405" s="477" t="s">
        <v>455</v>
      </c>
      <c r="P405" s="478" t="s">
        <v>28</v>
      </c>
      <c r="Q405" s="509"/>
      <c r="R405" s="510"/>
      <c r="S405" s="479">
        <f>+'11'!U587</f>
        <v>21.3</v>
      </c>
      <c r="T405" s="479">
        <f>+'11'!V587</f>
        <v>0</v>
      </c>
      <c r="U405" s="225">
        <f t="shared" si="7"/>
        <v>0</v>
      </c>
      <c r="V405" s="511"/>
      <c r="W405" s="511"/>
      <c r="X405" s="511"/>
      <c r="Y405" s="511"/>
      <c r="Z405" s="511"/>
      <c r="AA405" s="511"/>
      <c r="AB405" s="511"/>
      <c r="AC405" s="135"/>
    </row>
    <row r="406" spans="1:29" ht="12.75" customHeight="1" thickBot="1" x14ac:dyDescent="0.25">
      <c r="A406" s="123"/>
      <c r="B406" s="507" t="s">
        <v>341</v>
      </c>
      <c r="C406" s="507"/>
      <c r="D406" s="507"/>
      <c r="E406" s="507"/>
      <c r="F406" s="507"/>
      <c r="G406" s="507"/>
      <c r="H406" s="507"/>
      <c r="I406" s="507"/>
      <c r="J406" s="507"/>
      <c r="K406" s="507"/>
      <c r="L406" s="508"/>
      <c r="M406" s="211">
        <v>7</v>
      </c>
      <c r="N406" s="211">
        <v>9</v>
      </c>
      <c r="O406" s="477" t="s">
        <v>455</v>
      </c>
      <c r="P406" s="478" t="s">
        <v>29</v>
      </c>
      <c r="Q406" s="509"/>
      <c r="R406" s="510"/>
      <c r="S406" s="479">
        <f>+'11'!U588</f>
        <v>28.89303</v>
      </c>
      <c r="T406" s="479">
        <f>+'11'!V588</f>
        <v>0</v>
      </c>
      <c r="U406" s="225">
        <f t="shared" si="7"/>
        <v>0</v>
      </c>
      <c r="V406" s="511"/>
      <c r="W406" s="511"/>
      <c r="X406" s="511"/>
      <c r="Y406" s="511"/>
      <c r="Z406" s="511"/>
      <c r="AA406" s="511"/>
      <c r="AB406" s="511"/>
      <c r="AC406" s="135"/>
    </row>
    <row r="407" spans="1:29" ht="12.75" customHeight="1" thickBot="1" x14ac:dyDescent="0.25">
      <c r="A407" s="123"/>
      <c r="B407" s="198"/>
      <c r="C407" s="198"/>
      <c r="D407" s="198"/>
      <c r="E407" s="198"/>
      <c r="F407" s="198"/>
      <c r="G407" s="198"/>
      <c r="H407" s="198"/>
      <c r="I407" s="198"/>
      <c r="J407" s="198"/>
      <c r="K407" s="198"/>
      <c r="L407" s="202" t="s">
        <v>30</v>
      </c>
      <c r="M407" s="211">
        <v>7</v>
      </c>
      <c r="N407" s="211">
        <v>9</v>
      </c>
      <c r="O407" s="477" t="s">
        <v>455</v>
      </c>
      <c r="P407" s="478">
        <v>800</v>
      </c>
      <c r="Q407" s="510"/>
      <c r="R407" s="519"/>
      <c r="S407" s="479">
        <f>+'11'!U589</f>
        <v>30.14903</v>
      </c>
      <c r="T407" s="479">
        <f>+'11'!V589</f>
        <v>30.14903</v>
      </c>
      <c r="U407" s="225">
        <f t="shared" si="7"/>
        <v>100</v>
      </c>
      <c r="V407" s="199"/>
      <c r="W407" s="199"/>
      <c r="X407" s="199"/>
      <c r="Y407" s="199"/>
      <c r="Z407" s="199"/>
      <c r="AA407" s="199"/>
      <c r="AB407" s="199"/>
      <c r="AC407" s="135"/>
    </row>
    <row r="408" spans="1:29" ht="12.75" customHeight="1" thickBot="1" x14ac:dyDescent="0.25">
      <c r="A408" s="123"/>
      <c r="B408" s="198"/>
      <c r="C408" s="198"/>
      <c r="D408" s="198"/>
      <c r="E408" s="198"/>
      <c r="F408" s="198"/>
      <c r="G408" s="198"/>
      <c r="H408" s="198"/>
      <c r="I408" s="198"/>
      <c r="J408" s="198"/>
      <c r="K408" s="198"/>
      <c r="L408" s="203" t="s">
        <v>569</v>
      </c>
      <c r="M408" s="211">
        <v>7</v>
      </c>
      <c r="N408" s="211">
        <v>9</v>
      </c>
      <c r="O408" s="477" t="s">
        <v>455</v>
      </c>
      <c r="P408" s="478">
        <v>830</v>
      </c>
      <c r="Q408" s="510"/>
      <c r="R408" s="519"/>
      <c r="S408" s="479">
        <f>+'11'!U590</f>
        <v>25</v>
      </c>
      <c r="T408" s="479">
        <f>+'11'!V590</f>
        <v>25</v>
      </c>
      <c r="U408" s="225">
        <f t="shared" si="7"/>
        <v>100</v>
      </c>
      <c r="V408" s="199"/>
      <c r="W408" s="199"/>
      <c r="X408" s="199"/>
      <c r="Y408" s="199"/>
      <c r="Z408" s="199"/>
      <c r="AA408" s="199"/>
      <c r="AB408" s="199"/>
      <c r="AC408" s="135"/>
    </row>
    <row r="409" spans="1:29" ht="39.75" customHeight="1" thickBot="1" x14ac:dyDescent="0.25">
      <c r="A409" s="123"/>
      <c r="B409" s="198"/>
      <c r="C409" s="198"/>
      <c r="D409" s="198"/>
      <c r="E409" s="198"/>
      <c r="F409" s="198"/>
      <c r="G409" s="198"/>
      <c r="H409" s="198"/>
      <c r="I409" s="198"/>
      <c r="J409" s="198"/>
      <c r="K409" s="198"/>
      <c r="L409" s="203" t="s">
        <v>570</v>
      </c>
      <c r="M409" s="211">
        <v>7</v>
      </c>
      <c r="N409" s="211">
        <v>9</v>
      </c>
      <c r="O409" s="477" t="s">
        <v>455</v>
      </c>
      <c r="P409" s="478">
        <v>831</v>
      </c>
      <c r="Q409" s="510"/>
      <c r="R409" s="519"/>
      <c r="S409" s="479">
        <f>+'11'!U591</f>
        <v>25</v>
      </c>
      <c r="T409" s="479">
        <f>+'11'!V591</f>
        <v>25</v>
      </c>
      <c r="U409" s="225">
        <f t="shared" si="7"/>
        <v>100</v>
      </c>
      <c r="V409" s="199"/>
      <c r="W409" s="199"/>
      <c r="X409" s="199"/>
      <c r="Y409" s="199"/>
      <c r="Z409" s="199"/>
      <c r="AA409" s="199"/>
      <c r="AB409" s="199"/>
      <c r="AC409" s="135"/>
    </row>
    <row r="410" spans="1:29" ht="12.75" customHeight="1" thickBot="1" x14ac:dyDescent="0.25">
      <c r="A410" s="123"/>
      <c r="B410" s="198"/>
      <c r="C410" s="198"/>
      <c r="D410" s="198"/>
      <c r="E410" s="198"/>
      <c r="F410" s="198"/>
      <c r="G410" s="198"/>
      <c r="H410" s="198"/>
      <c r="I410" s="198"/>
      <c r="J410" s="198"/>
      <c r="K410" s="198"/>
      <c r="L410" s="203" t="s">
        <v>342</v>
      </c>
      <c r="M410" s="211">
        <v>7</v>
      </c>
      <c r="N410" s="211">
        <v>9</v>
      </c>
      <c r="O410" s="477" t="s">
        <v>455</v>
      </c>
      <c r="P410" s="478">
        <v>850</v>
      </c>
      <c r="Q410" s="510"/>
      <c r="R410" s="519"/>
      <c r="S410" s="479">
        <f>+'11'!U592</f>
        <v>5.1490299999999998</v>
      </c>
      <c r="T410" s="479">
        <f>+'11'!V592</f>
        <v>5.1490299999999998</v>
      </c>
      <c r="U410" s="225">
        <f t="shared" si="7"/>
        <v>100</v>
      </c>
      <c r="V410" s="199"/>
      <c r="W410" s="199"/>
      <c r="X410" s="199"/>
      <c r="Y410" s="199"/>
      <c r="Z410" s="199"/>
      <c r="AA410" s="199"/>
      <c r="AB410" s="199"/>
      <c r="AC410" s="135"/>
    </row>
    <row r="411" spans="1:29" ht="12.75" customHeight="1" thickBot="1" x14ac:dyDescent="0.25">
      <c r="A411" s="123"/>
      <c r="B411" s="198"/>
      <c r="C411" s="198"/>
      <c r="D411" s="198"/>
      <c r="E411" s="198"/>
      <c r="F411" s="198"/>
      <c r="G411" s="198"/>
      <c r="H411" s="198"/>
      <c r="I411" s="198"/>
      <c r="J411" s="198"/>
      <c r="K411" s="198"/>
      <c r="L411" s="203" t="s">
        <v>82</v>
      </c>
      <c r="M411" s="211">
        <v>7</v>
      </c>
      <c r="N411" s="211">
        <v>9</v>
      </c>
      <c r="O411" s="477" t="s">
        <v>455</v>
      </c>
      <c r="P411" s="478">
        <v>851</v>
      </c>
      <c r="Q411" s="510"/>
      <c r="R411" s="519"/>
      <c r="S411" s="479">
        <f>+'11'!U593</f>
        <v>5.1490299999999998</v>
      </c>
      <c r="T411" s="479">
        <f>+'11'!V593</f>
        <v>5.1490299999999998</v>
      </c>
      <c r="U411" s="225">
        <f t="shared" si="7"/>
        <v>100</v>
      </c>
      <c r="V411" s="199"/>
      <c r="W411" s="199"/>
      <c r="X411" s="199"/>
      <c r="Y411" s="199"/>
      <c r="Z411" s="199"/>
      <c r="AA411" s="199"/>
      <c r="AB411" s="199"/>
      <c r="AC411" s="135"/>
    </row>
    <row r="412" spans="1:29" ht="12.75" customHeight="1" thickBot="1" x14ac:dyDescent="0.25">
      <c r="A412" s="123"/>
      <c r="B412" s="512" t="s">
        <v>456</v>
      </c>
      <c r="C412" s="512"/>
      <c r="D412" s="512"/>
      <c r="E412" s="512"/>
      <c r="F412" s="512"/>
      <c r="G412" s="512"/>
      <c r="H412" s="512"/>
      <c r="I412" s="512"/>
      <c r="J412" s="512"/>
      <c r="K412" s="512"/>
      <c r="L412" s="513"/>
      <c r="M412" s="469">
        <v>8</v>
      </c>
      <c r="N412" s="469">
        <v>0</v>
      </c>
      <c r="O412" s="470">
        <v>0</v>
      </c>
      <c r="P412" s="471">
        <v>0</v>
      </c>
      <c r="Q412" s="514"/>
      <c r="R412" s="515"/>
      <c r="S412" s="472">
        <f>+'11'!U27</f>
        <v>49807.830030000005</v>
      </c>
      <c r="T412" s="472">
        <f>+'11'!V27</f>
        <v>37865.016360000001</v>
      </c>
      <c r="U412" s="225">
        <f t="shared" si="7"/>
        <v>76.022216461133382</v>
      </c>
      <c r="V412" s="516"/>
      <c r="W412" s="516"/>
      <c r="X412" s="516"/>
      <c r="Y412" s="516"/>
      <c r="Z412" s="516"/>
      <c r="AA412" s="516"/>
      <c r="AB412" s="516"/>
      <c r="AC412" s="135"/>
    </row>
    <row r="413" spans="1:29" ht="12.75" customHeight="1" thickBot="1" x14ac:dyDescent="0.25">
      <c r="A413" s="123"/>
      <c r="B413" s="502" t="s">
        <v>13</v>
      </c>
      <c r="C413" s="502"/>
      <c r="D413" s="502"/>
      <c r="E413" s="502"/>
      <c r="F413" s="502"/>
      <c r="G413" s="502"/>
      <c r="H413" s="502"/>
      <c r="I413" s="502"/>
      <c r="J413" s="502"/>
      <c r="K413" s="502"/>
      <c r="L413" s="503"/>
      <c r="M413" s="473">
        <v>8</v>
      </c>
      <c r="N413" s="473">
        <v>1</v>
      </c>
      <c r="O413" s="474">
        <v>0</v>
      </c>
      <c r="P413" s="475">
        <v>0</v>
      </c>
      <c r="Q413" s="504"/>
      <c r="R413" s="505"/>
      <c r="S413" s="472">
        <f>+'11'!U28</f>
        <v>47166.044700000006</v>
      </c>
      <c r="T413" s="472">
        <f>+'11'!V28</f>
        <v>35710.165679999998</v>
      </c>
      <c r="U413" s="225">
        <f t="shared" si="7"/>
        <v>75.711596991299118</v>
      </c>
      <c r="V413" s="506"/>
      <c r="W413" s="506"/>
      <c r="X413" s="506"/>
      <c r="Y413" s="506"/>
      <c r="Z413" s="506"/>
      <c r="AA413" s="506"/>
      <c r="AB413" s="506"/>
      <c r="AC413" s="135"/>
    </row>
    <row r="414" spans="1:29" ht="21.75" customHeight="1" thickBot="1" x14ac:dyDescent="0.25">
      <c r="A414" s="123"/>
      <c r="B414" s="507" t="s">
        <v>457</v>
      </c>
      <c r="C414" s="507"/>
      <c r="D414" s="507"/>
      <c r="E414" s="507"/>
      <c r="F414" s="507"/>
      <c r="G414" s="507"/>
      <c r="H414" s="507"/>
      <c r="I414" s="507"/>
      <c r="J414" s="507"/>
      <c r="K414" s="507"/>
      <c r="L414" s="508"/>
      <c r="M414" s="211">
        <v>8</v>
      </c>
      <c r="N414" s="211">
        <v>1</v>
      </c>
      <c r="O414" s="477" t="s">
        <v>458</v>
      </c>
      <c r="P414" s="478">
        <v>0</v>
      </c>
      <c r="Q414" s="509"/>
      <c r="R414" s="510"/>
      <c r="S414" s="472">
        <f>+'11'!U29</f>
        <v>10352.023300000001</v>
      </c>
      <c r="T414" s="472">
        <f>+'11'!V29</f>
        <v>7865.27718</v>
      </c>
      <c r="U414" s="225">
        <f t="shared" si="7"/>
        <v>75.978163418546401</v>
      </c>
      <c r="V414" s="511"/>
      <c r="W414" s="511"/>
      <c r="X414" s="511"/>
      <c r="Y414" s="511"/>
      <c r="Z414" s="511"/>
      <c r="AA414" s="511"/>
      <c r="AB414" s="511"/>
      <c r="AC414" s="135"/>
    </row>
    <row r="415" spans="1:29" ht="12.75" customHeight="1" thickBot="1" x14ac:dyDescent="0.25">
      <c r="A415" s="123"/>
      <c r="B415" s="507" t="s">
        <v>459</v>
      </c>
      <c r="C415" s="507"/>
      <c r="D415" s="507"/>
      <c r="E415" s="507"/>
      <c r="F415" s="507"/>
      <c r="G415" s="507"/>
      <c r="H415" s="507"/>
      <c r="I415" s="507"/>
      <c r="J415" s="507"/>
      <c r="K415" s="507"/>
      <c r="L415" s="508"/>
      <c r="M415" s="211">
        <v>8</v>
      </c>
      <c r="N415" s="211">
        <v>1</v>
      </c>
      <c r="O415" s="477" t="s">
        <v>460</v>
      </c>
      <c r="P415" s="478">
        <v>0</v>
      </c>
      <c r="Q415" s="509"/>
      <c r="R415" s="510"/>
      <c r="S415" s="472">
        <f>+'11'!U30</f>
        <v>10352.023300000001</v>
      </c>
      <c r="T415" s="472">
        <f>+'11'!V30</f>
        <v>7865.27718</v>
      </c>
      <c r="U415" s="225">
        <f t="shared" si="7"/>
        <v>75.978163418546401</v>
      </c>
      <c r="V415" s="511"/>
      <c r="W415" s="511"/>
      <c r="X415" s="511"/>
      <c r="Y415" s="511"/>
      <c r="Z415" s="511"/>
      <c r="AA415" s="511"/>
      <c r="AB415" s="511"/>
      <c r="AC415" s="135"/>
    </row>
    <row r="416" spans="1:29" ht="21.75" customHeight="1" thickBot="1" x14ac:dyDescent="0.25">
      <c r="A416" s="123"/>
      <c r="B416" s="507" t="s">
        <v>14</v>
      </c>
      <c r="C416" s="507"/>
      <c r="D416" s="507"/>
      <c r="E416" s="507"/>
      <c r="F416" s="507"/>
      <c r="G416" s="507"/>
      <c r="H416" s="507"/>
      <c r="I416" s="507"/>
      <c r="J416" s="507"/>
      <c r="K416" s="507"/>
      <c r="L416" s="508"/>
      <c r="M416" s="211">
        <v>8</v>
      </c>
      <c r="N416" s="211">
        <v>1</v>
      </c>
      <c r="O416" s="477" t="s">
        <v>461</v>
      </c>
      <c r="P416" s="478">
        <v>0</v>
      </c>
      <c r="Q416" s="509"/>
      <c r="R416" s="510"/>
      <c r="S416" s="472">
        <f>+'11'!U31</f>
        <v>10352.023300000001</v>
      </c>
      <c r="T416" s="472">
        <f>+'11'!V31</f>
        <v>7865.27718</v>
      </c>
      <c r="U416" s="225">
        <f t="shared" si="7"/>
        <v>75.978163418546401</v>
      </c>
      <c r="V416" s="511"/>
      <c r="W416" s="511"/>
      <c r="X416" s="511"/>
      <c r="Y416" s="511"/>
      <c r="Z416" s="511"/>
      <c r="AA416" s="511"/>
      <c r="AB416" s="511"/>
      <c r="AC416" s="135"/>
    </row>
    <row r="417" spans="1:29" ht="21.75" customHeight="1" thickBot="1" x14ac:dyDescent="0.25">
      <c r="A417" s="123"/>
      <c r="B417" s="507" t="s">
        <v>435</v>
      </c>
      <c r="C417" s="507"/>
      <c r="D417" s="507"/>
      <c r="E417" s="507"/>
      <c r="F417" s="507"/>
      <c r="G417" s="507"/>
      <c r="H417" s="507"/>
      <c r="I417" s="507"/>
      <c r="J417" s="507"/>
      <c r="K417" s="507"/>
      <c r="L417" s="508"/>
      <c r="M417" s="211">
        <v>8</v>
      </c>
      <c r="N417" s="211">
        <v>1</v>
      </c>
      <c r="O417" s="477" t="s">
        <v>461</v>
      </c>
      <c r="P417" s="478" t="s">
        <v>8</v>
      </c>
      <c r="Q417" s="509"/>
      <c r="R417" s="510"/>
      <c r="S417" s="472">
        <f>+'11'!U32</f>
        <v>10352.023300000001</v>
      </c>
      <c r="T417" s="472">
        <f>+'11'!V32</f>
        <v>7865.27718</v>
      </c>
      <c r="U417" s="225">
        <f t="shared" si="7"/>
        <v>75.978163418546401</v>
      </c>
      <c r="V417" s="511"/>
      <c r="W417" s="511"/>
      <c r="X417" s="511"/>
      <c r="Y417" s="511"/>
      <c r="Z417" s="511"/>
      <c r="AA417" s="511"/>
      <c r="AB417" s="511"/>
      <c r="AC417" s="135"/>
    </row>
    <row r="418" spans="1:29" ht="12.75" customHeight="1" thickBot="1" x14ac:dyDescent="0.25">
      <c r="A418" s="123"/>
      <c r="B418" s="507" t="s">
        <v>9</v>
      </c>
      <c r="C418" s="507"/>
      <c r="D418" s="507"/>
      <c r="E418" s="507"/>
      <c r="F418" s="507"/>
      <c r="G418" s="507"/>
      <c r="H418" s="507"/>
      <c r="I418" s="507"/>
      <c r="J418" s="507"/>
      <c r="K418" s="507"/>
      <c r="L418" s="508"/>
      <c r="M418" s="211">
        <v>8</v>
      </c>
      <c r="N418" s="211">
        <v>1</v>
      </c>
      <c r="O418" s="477" t="s">
        <v>461</v>
      </c>
      <c r="P418" s="478" t="s">
        <v>10</v>
      </c>
      <c r="Q418" s="509"/>
      <c r="R418" s="510"/>
      <c r="S418" s="472">
        <f>+'11'!U33</f>
        <v>10352.023300000001</v>
      </c>
      <c r="T418" s="472">
        <f>+'11'!V33</f>
        <v>7865.27718</v>
      </c>
      <c r="U418" s="225">
        <f t="shared" si="7"/>
        <v>75.978163418546401</v>
      </c>
      <c r="V418" s="511"/>
      <c r="W418" s="511"/>
      <c r="X418" s="511"/>
      <c r="Y418" s="511"/>
      <c r="Z418" s="511"/>
      <c r="AA418" s="511"/>
      <c r="AB418" s="511"/>
      <c r="AC418" s="135"/>
    </row>
    <row r="419" spans="1:29" ht="42.75" customHeight="1" thickBot="1" x14ac:dyDescent="0.25">
      <c r="A419" s="123"/>
      <c r="B419" s="507" t="s">
        <v>11</v>
      </c>
      <c r="C419" s="507"/>
      <c r="D419" s="507"/>
      <c r="E419" s="507"/>
      <c r="F419" s="507"/>
      <c r="G419" s="507"/>
      <c r="H419" s="507"/>
      <c r="I419" s="507"/>
      <c r="J419" s="507"/>
      <c r="K419" s="507"/>
      <c r="L419" s="508"/>
      <c r="M419" s="211">
        <v>8</v>
      </c>
      <c r="N419" s="211">
        <v>1</v>
      </c>
      <c r="O419" s="477" t="s">
        <v>461</v>
      </c>
      <c r="P419" s="478" t="s">
        <v>12</v>
      </c>
      <c r="Q419" s="509"/>
      <c r="R419" s="510"/>
      <c r="S419" s="472">
        <f>+'11'!U34</f>
        <v>10352.023300000001</v>
      </c>
      <c r="T419" s="472">
        <f>+'11'!V34</f>
        <v>7865.27718</v>
      </c>
      <c r="U419" s="225">
        <f t="shared" si="7"/>
        <v>75.978163418546401</v>
      </c>
      <c r="V419" s="511"/>
      <c r="W419" s="511"/>
      <c r="X419" s="511"/>
      <c r="Y419" s="511"/>
      <c r="Z419" s="511"/>
      <c r="AA419" s="511"/>
      <c r="AB419" s="511"/>
      <c r="AC419" s="135"/>
    </row>
    <row r="420" spans="1:29" ht="21.75" customHeight="1" thickBot="1" x14ac:dyDescent="0.25">
      <c r="A420" s="123"/>
      <c r="B420" s="507" t="s">
        <v>457</v>
      </c>
      <c r="C420" s="507"/>
      <c r="D420" s="507"/>
      <c r="E420" s="507"/>
      <c r="F420" s="507"/>
      <c r="G420" s="507"/>
      <c r="H420" s="507"/>
      <c r="I420" s="507"/>
      <c r="J420" s="507"/>
      <c r="K420" s="507"/>
      <c r="L420" s="508"/>
      <c r="M420" s="211">
        <v>8</v>
      </c>
      <c r="N420" s="211">
        <v>1</v>
      </c>
      <c r="O420" s="477" t="s">
        <v>458</v>
      </c>
      <c r="P420" s="478">
        <v>0</v>
      </c>
      <c r="Q420" s="509"/>
      <c r="R420" s="510"/>
      <c r="S420" s="472">
        <f>+'11'!U35</f>
        <v>106.3158</v>
      </c>
      <c r="T420" s="472">
        <f>+'11'!V35</f>
        <v>106.3158</v>
      </c>
      <c r="U420" s="225">
        <f t="shared" si="7"/>
        <v>100</v>
      </c>
      <c r="V420" s="511"/>
      <c r="W420" s="511"/>
      <c r="X420" s="511"/>
      <c r="Y420" s="511"/>
      <c r="Z420" s="511"/>
      <c r="AA420" s="511"/>
      <c r="AB420" s="511"/>
      <c r="AC420" s="135"/>
    </row>
    <row r="421" spans="1:29" ht="12.75" customHeight="1" thickBot="1" x14ac:dyDescent="0.25">
      <c r="A421" s="123"/>
      <c r="B421" s="507" t="s">
        <v>459</v>
      </c>
      <c r="C421" s="507"/>
      <c r="D421" s="507"/>
      <c r="E421" s="507"/>
      <c r="F421" s="507"/>
      <c r="G421" s="507"/>
      <c r="H421" s="507"/>
      <c r="I421" s="507"/>
      <c r="J421" s="507"/>
      <c r="K421" s="507"/>
      <c r="L421" s="508"/>
      <c r="M421" s="211">
        <v>8</v>
      </c>
      <c r="N421" s="211">
        <v>1</v>
      </c>
      <c r="O421" s="477" t="s">
        <v>460</v>
      </c>
      <c r="P421" s="478">
        <v>0</v>
      </c>
      <c r="Q421" s="509"/>
      <c r="R421" s="510"/>
      <c r="S421" s="472">
        <f>+'11'!U36</f>
        <v>106.3158</v>
      </c>
      <c r="T421" s="472">
        <f>+'11'!V36</f>
        <v>106.3158</v>
      </c>
      <c r="U421" s="225">
        <f t="shared" si="7"/>
        <v>100</v>
      </c>
      <c r="V421" s="511"/>
      <c r="W421" s="511"/>
      <c r="X421" s="511"/>
      <c r="Y421" s="511"/>
      <c r="Z421" s="511"/>
      <c r="AA421" s="511"/>
      <c r="AB421" s="511"/>
      <c r="AC421" s="135"/>
    </row>
    <row r="422" spans="1:29" ht="21.75" customHeight="1" thickBot="1" x14ac:dyDescent="0.25">
      <c r="A422" s="123"/>
      <c r="B422" s="507" t="s">
        <v>554</v>
      </c>
      <c r="C422" s="507"/>
      <c r="D422" s="507"/>
      <c r="E422" s="507"/>
      <c r="F422" s="507"/>
      <c r="G422" s="507"/>
      <c r="H422" s="507"/>
      <c r="I422" s="507"/>
      <c r="J422" s="507"/>
      <c r="K422" s="507"/>
      <c r="L422" s="508"/>
      <c r="M422" s="211">
        <v>8</v>
      </c>
      <c r="N422" s="211">
        <v>1</v>
      </c>
      <c r="O422" s="477" t="s">
        <v>555</v>
      </c>
      <c r="P422" s="478">
        <v>0</v>
      </c>
      <c r="Q422" s="509"/>
      <c r="R422" s="510"/>
      <c r="S422" s="472">
        <f>+'11'!U37</f>
        <v>106.3158</v>
      </c>
      <c r="T422" s="472">
        <f>+'11'!V37</f>
        <v>106.3158</v>
      </c>
      <c r="U422" s="225">
        <f t="shared" si="7"/>
        <v>100</v>
      </c>
      <c r="V422" s="511"/>
      <c r="W422" s="511"/>
      <c r="X422" s="511"/>
      <c r="Y422" s="511"/>
      <c r="Z422" s="511"/>
      <c r="AA422" s="511"/>
      <c r="AB422" s="511"/>
      <c r="AC422" s="135"/>
    </row>
    <row r="423" spans="1:29" ht="21.75" customHeight="1" thickBot="1" x14ac:dyDescent="0.25">
      <c r="A423" s="123"/>
      <c r="B423" s="507" t="s">
        <v>435</v>
      </c>
      <c r="C423" s="507"/>
      <c r="D423" s="507"/>
      <c r="E423" s="507"/>
      <c r="F423" s="507"/>
      <c r="G423" s="507"/>
      <c r="H423" s="507"/>
      <c r="I423" s="507"/>
      <c r="J423" s="507"/>
      <c r="K423" s="507"/>
      <c r="L423" s="508"/>
      <c r="M423" s="211">
        <v>8</v>
      </c>
      <c r="N423" s="211">
        <v>1</v>
      </c>
      <c r="O423" s="477" t="s">
        <v>555</v>
      </c>
      <c r="P423" s="478" t="s">
        <v>8</v>
      </c>
      <c r="Q423" s="509"/>
      <c r="R423" s="510"/>
      <c r="S423" s="472">
        <f>+'11'!U38</f>
        <v>106.3158</v>
      </c>
      <c r="T423" s="472">
        <f>+'11'!V38</f>
        <v>106.3158</v>
      </c>
      <c r="U423" s="225">
        <f t="shared" si="7"/>
        <v>100</v>
      </c>
      <c r="V423" s="511"/>
      <c r="W423" s="511"/>
      <c r="X423" s="511"/>
      <c r="Y423" s="511"/>
      <c r="Z423" s="511"/>
      <c r="AA423" s="511"/>
      <c r="AB423" s="511"/>
      <c r="AC423" s="135"/>
    </row>
    <row r="424" spans="1:29" ht="12.75" customHeight="1" thickBot="1" x14ac:dyDescent="0.25">
      <c r="A424" s="123"/>
      <c r="B424" s="507" t="s">
        <v>9</v>
      </c>
      <c r="C424" s="507"/>
      <c r="D424" s="507"/>
      <c r="E424" s="507"/>
      <c r="F424" s="507"/>
      <c r="G424" s="507"/>
      <c r="H424" s="507"/>
      <c r="I424" s="507"/>
      <c r="J424" s="507"/>
      <c r="K424" s="507"/>
      <c r="L424" s="508"/>
      <c r="M424" s="211">
        <v>8</v>
      </c>
      <c r="N424" s="211">
        <v>1</v>
      </c>
      <c r="O424" s="477" t="s">
        <v>555</v>
      </c>
      <c r="P424" s="478" t="s">
        <v>10</v>
      </c>
      <c r="Q424" s="509"/>
      <c r="R424" s="510"/>
      <c r="S424" s="472">
        <f>+'11'!U39</f>
        <v>106.3158</v>
      </c>
      <c r="T424" s="472">
        <f>+'11'!V39</f>
        <v>106.3158</v>
      </c>
      <c r="U424" s="225">
        <f t="shared" si="7"/>
        <v>100</v>
      </c>
      <c r="V424" s="511"/>
      <c r="W424" s="511"/>
      <c r="X424" s="511"/>
      <c r="Y424" s="511"/>
      <c r="Z424" s="511"/>
      <c r="AA424" s="511"/>
      <c r="AB424" s="511"/>
      <c r="AC424" s="135"/>
    </row>
    <row r="425" spans="1:29" ht="42.75" hidden="1" customHeight="1" thickBot="1" x14ac:dyDescent="0.25">
      <c r="A425" s="123"/>
      <c r="B425" s="507" t="s">
        <v>11</v>
      </c>
      <c r="C425" s="507"/>
      <c r="D425" s="507"/>
      <c r="E425" s="507"/>
      <c r="F425" s="507"/>
      <c r="G425" s="507"/>
      <c r="H425" s="507"/>
      <c r="I425" s="507"/>
      <c r="J425" s="507"/>
      <c r="K425" s="507"/>
      <c r="L425" s="508"/>
      <c r="M425" s="211">
        <v>8</v>
      </c>
      <c r="N425" s="211">
        <v>1</v>
      </c>
      <c r="O425" s="477" t="s">
        <v>555</v>
      </c>
      <c r="P425" s="478" t="s">
        <v>12</v>
      </c>
      <c r="Q425" s="509"/>
      <c r="R425" s="510"/>
      <c r="S425" s="472">
        <f>+'11'!U40</f>
        <v>0</v>
      </c>
      <c r="T425" s="472">
        <f>+'11'!V40</f>
        <v>0</v>
      </c>
      <c r="U425" s="225" t="e">
        <f t="shared" si="7"/>
        <v>#DIV/0!</v>
      </c>
      <c r="V425" s="511"/>
      <c r="W425" s="511"/>
      <c r="X425" s="511"/>
      <c r="Y425" s="511"/>
      <c r="Z425" s="511"/>
      <c r="AA425" s="511"/>
      <c r="AB425" s="511"/>
      <c r="AC425" s="135"/>
    </row>
    <row r="426" spans="1:29" ht="13.5" customHeight="1" thickBot="1" x14ac:dyDescent="0.25">
      <c r="A426" s="123"/>
      <c r="B426" s="205"/>
      <c r="C426" s="205"/>
      <c r="D426" s="205"/>
      <c r="E426" s="205"/>
      <c r="F426" s="205"/>
      <c r="G426" s="205"/>
      <c r="H426" s="205"/>
      <c r="I426" s="205"/>
      <c r="J426" s="205"/>
      <c r="K426" s="205"/>
      <c r="L426" s="206" t="str">
        <f>+'11'!M41</f>
        <v>Субсидии бюджетным учреждениям на иные цели</v>
      </c>
      <c r="M426" s="211">
        <f>+'11'!O41</f>
        <v>8</v>
      </c>
      <c r="N426" s="211">
        <f>+'11'!P41</f>
        <v>1</v>
      </c>
      <c r="O426" s="211" t="str">
        <f>+'11'!Q41</f>
        <v>08102L5190</v>
      </c>
      <c r="P426" s="211">
        <f>+'11'!R41</f>
        <v>612</v>
      </c>
      <c r="Q426" s="211">
        <f>+'11'!S41</f>
        <v>0</v>
      </c>
      <c r="R426" s="211">
        <f>+'11'!T41</f>
        <v>0</v>
      </c>
      <c r="S426" s="459">
        <f>+'11'!U41</f>
        <v>106.3158</v>
      </c>
      <c r="T426" s="459">
        <f>+'11'!V41</f>
        <v>106.3158</v>
      </c>
      <c r="U426" s="225">
        <f t="shared" ref="U426:U489" si="8">T426/S426*100</f>
        <v>100</v>
      </c>
      <c r="V426" s="207"/>
      <c r="W426" s="207"/>
      <c r="X426" s="207"/>
      <c r="Y426" s="207"/>
      <c r="Z426" s="207"/>
      <c r="AA426" s="207"/>
      <c r="AB426" s="207"/>
      <c r="AC426" s="135"/>
    </row>
    <row r="427" spans="1:29" ht="21.75" customHeight="1" thickBot="1" x14ac:dyDescent="0.25">
      <c r="A427" s="123"/>
      <c r="B427" s="507" t="s">
        <v>457</v>
      </c>
      <c r="C427" s="507"/>
      <c r="D427" s="507"/>
      <c r="E427" s="507"/>
      <c r="F427" s="507"/>
      <c r="G427" s="507"/>
      <c r="H427" s="507"/>
      <c r="I427" s="507"/>
      <c r="J427" s="507"/>
      <c r="K427" s="507"/>
      <c r="L427" s="508"/>
      <c r="M427" s="211">
        <v>8</v>
      </c>
      <c r="N427" s="211">
        <v>1</v>
      </c>
      <c r="O427" s="477" t="s">
        <v>458</v>
      </c>
      <c r="P427" s="478">
        <v>0</v>
      </c>
      <c r="Q427" s="509"/>
      <c r="R427" s="510"/>
      <c r="S427" s="472">
        <f>+'11'!U42</f>
        <v>15354.301530000001</v>
      </c>
      <c r="T427" s="472">
        <f>+'11'!V42</f>
        <v>11839.872380000001</v>
      </c>
      <c r="U427" s="225">
        <f t="shared" si="8"/>
        <v>77.111110244035956</v>
      </c>
      <c r="V427" s="511"/>
      <c r="W427" s="511"/>
      <c r="X427" s="511"/>
      <c r="Y427" s="511"/>
      <c r="Z427" s="511"/>
      <c r="AA427" s="511"/>
      <c r="AB427" s="511"/>
      <c r="AC427" s="135"/>
    </row>
    <row r="428" spans="1:29" ht="21.75" customHeight="1" thickBot="1" x14ac:dyDescent="0.25">
      <c r="A428" s="123"/>
      <c r="B428" s="507" t="s">
        <v>462</v>
      </c>
      <c r="C428" s="507"/>
      <c r="D428" s="507"/>
      <c r="E428" s="507"/>
      <c r="F428" s="507"/>
      <c r="G428" s="507"/>
      <c r="H428" s="507"/>
      <c r="I428" s="507"/>
      <c r="J428" s="507"/>
      <c r="K428" s="507"/>
      <c r="L428" s="508"/>
      <c r="M428" s="211">
        <v>8</v>
      </c>
      <c r="N428" s="211">
        <v>1</v>
      </c>
      <c r="O428" s="477" t="s">
        <v>463</v>
      </c>
      <c r="P428" s="478">
        <v>0</v>
      </c>
      <c r="Q428" s="509"/>
      <c r="R428" s="510"/>
      <c r="S428" s="472">
        <f>+'11'!U43</f>
        <v>15354.301530000001</v>
      </c>
      <c r="T428" s="472">
        <f>+'11'!V43</f>
        <v>11839.872380000001</v>
      </c>
      <c r="U428" s="225">
        <f t="shared" si="8"/>
        <v>77.111110244035956</v>
      </c>
      <c r="V428" s="511"/>
      <c r="W428" s="511"/>
      <c r="X428" s="511"/>
      <c r="Y428" s="511"/>
      <c r="Z428" s="511"/>
      <c r="AA428" s="511"/>
      <c r="AB428" s="511"/>
      <c r="AC428" s="135"/>
    </row>
    <row r="429" spans="1:29" ht="21.75" customHeight="1" thickBot="1" x14ac:dyDescent="0.25">
      <c r="A429" s="123"/>
      <c r="B429" s="507" t="s">
        <v>15</v>
      </c>
      <c r="C429" s="507"/>
      <c r="D429" s="507"/>
      <c r="E429" s="507"/>
      <c r="F429" s="507"/>
      <c r="G429" s="507"/>
      <c r="H429" s="507"/>
      <c r="I429" s="507"/>
      <c r="J429" s="507"/>
      <c r="K429" s="507"/>
      <c r="L429" s="508"/>
      <c r="M429" s="211">
        <v>8</v>
      </c>
      <c r="N429" s="211">
        <v>1</v>
      </c>
      <c r="O429" s="477" t="s">
        <v>464</v>
      </c>
      <c r="P429" s="478">
        <v>0</v>
      </c>
      <c r="Q429" s="509"/>
      <c r="R429" s="510"/>
      <c r="S429" s="472">
        <f>+'11'!U44</f>
        <v>15354.301530000001</v>
      </c>
      <c r="T429" s="472">
        <f>+'11'!V44</f>
        <v>11839.872380000001</v>
      </c>
      <c r="U429" s="225">
        <f t="shared" si="8"/>
        <v>77.111110244035956</v>
      </c>
      <c r="V429" s="511"/>
      <c r="W429" s="511"/>
      <c r="X429" s="511"/>
      <c r="Y429" s="511"/>
      <c r="Z429" s="511"/>
      <c r="AA429" s="511"/>
      <c r="AB429" s="511"/>
      <c r="AC429" s="135"/>
    </row>
    <row r="430" spans="1:29" ht="21.75" customHeight="1" thickBot="1" x14ac:dyDescent="0.25">
      <c r="A430" s="123"/>
      <c r="B430" s="507" t="s">
        <v>435</v>
      </c>
      <c r="C430" s="507"/>
      <c r="D430" s="507"/>
      <c r="E430" s="507"/>
      <c r="F430" s="507"/>
      <c r="G430" s="507"/>
      <c r="H430" s="507"/>
      <c r="I430" s="507"/>
      <c r="J430" s="507"/>
      <c r="K430" s="507"/>
      <c r="L430" s="508"/>
      <c r="M430" s="211">
        <v>8</v>
      </c>
      <c r="N430" s="211">
        <v>1</v>
      </c>
      <c r="O430" s="477" t="s">
        <v>464</v>
      </c>
      <c r="P430" s="478" t="s">
        <v>8</v>
      </c>
      <c r="Q430" s="509"/>
      <c r="R430" s="510"/>
      <c r="S430" s="472">
        <f>+'11'!U45</f>
        <v>15354.301530000001</v>
      </c>
      <c r="T430" s="472">
        <f>+'11'!V45</f>
        <v>11839.872380000001</v>
      </c>
      <c r="U430" s="225">
        <f t="shared" si="8"/>
        <v>77.111110244035956</v>
      </c>
      <c r="V430" s="511"/>
      <c r="W430" s="511"/>
      <c r="X430" s="511"/>
      <c r="Y430" s="511"/>
      <c r="Z430" s="511"/>
      <c r="AA430" s="511"/>
      <c r="AB430" s="511"/>
      <c r="AC430" s="135"/>
    </row>
    <row r="431" spans="1:29" ht="12.75" customHeight="1" thickBot="1" x14ac:dyDescent="0.25">
      <c r="A431" s="123"/>
      <c r="B431" s="507" t="s">
        <v>9</v>
      </c>
      <c r="C431" s="507"/>
      <c r="D431" s="507"/>
      <c r="E431" s="507"/>
      <c r="F431" s="507"/>
      <c r="G431" s="507"/>
      <c r="H431" s="507"/>
      <c r="I431" s="507"/>
      <c r="J431" s="507"/>
      <c r="K431" s="507"/>
      <c r="L431" s="508"/>
      <c r="M431" s="211">
        <v>8</v>
      </c>
      <c r="N431" s="211">
        <v>1</v>
      </c>
      <c r="O431" s="477" t="s">
        <v>464</v>
      </c>
      <c r="P431" s="478" t="s">
        <v>10</v>
      </c>
      <c r="Q431" s="509"/>
      <c r="R431" s="510"/>
      <c r="S431" s="472">
        <f>+'11'!U46</f>
        <v>15354.301530000001</v>
      </c>
      <c r="T431" s="472">
        <f>+'11'!V46</f>
        <v>11839.872380000001</v>
      </c>
      <c r="U431" s="225">
        <f t="shared" si="8"/>
        <v>77.111110244035956</v>
      </c>
      <c r="V431" s="511"/>
      <c r="W431" s="511"/>
      <c r="X431" s="511"/>
      <c r="Y431" s="511"/>
      <c r="Z431" s="511"/>
      <c r="AA431" s="511"/>
      <c r="AB431" s="511"/>
      <c r="AC431" s="135"/>
    </row>
    <row r="432" spans="1:29" ht="42.75" customHeight="1" thickBot="1" x14ac:dyDescent="0.25">
      <c r="A432" s="123"/>
      <c r="B432" s="507" t="s">
        <v>11</v>
      </c>
      <c r="C432" s="507"/>
      <c r="D432" s="507"/>
      <c r="E432" s="507"/>
      <c r="F432" s="507"/>
      <c r="G432" s="507"/>
      <c r="H432" s="507"/>
      <c r="I432" s="507"/>
      <c r="J432" s="507"/>
      <c r="K432" s="507"/>
      <c r="L432" s="508"/>
      <c r="M432" s="211">
        <v>8</v>
      </c>
      <c r="N432" s="211">
        <v>1</v>
      </c>
      <c r="O432" s="477" t="s">
        <v>464</v>
      </c>
      <c r="P432" s="478" t="s">
        <v>12</v>
      </c>
      <c r="Q432" s="509"/>
      <c r="R432" s="510"/>
      <c r="S432" s="472">
        <f>+'11'!U47</f>
        <v>15354.301530000001</v>
      </c>
      <c r="T432" s="472">
        <f>+'11'!V47</f>
        <v>11839.872380000001</v>
      </c>
      <c r="U432" s="225">
        <f t="shared" si="8"/>
        <v>77.111110244035956</v>
      </c>
      <c r="V432" s="511"/>
      <c r="W432" s="511"/>
      <c r="X432" s="511"/>
      <c r="Y432" s="511"/>
      <c r="Z432" s="511"/>
      <c r="AA432" s="511"/>
      <c r="AB432" s="511"/>
      <c r="AC432" s="135"/>
    </row>
    <row r="433" spans="1:29" ht="21.75" customHeight="1" thickBot="1" x14ac:dyDescent="0.25">
      <c r="A433" s="123"/>
      <c r="B433" s="507" t="s">
        <v>457</v>
      </c>
      <c r="C433" s="507"/>
      <c r="D433" s="507"/>
      <c r="E433" s="507"/>
      <c r="F433" s="507"/>
      <c r="G433" s="507"/>
      <c r="H433" s="507"/>
      <c r="I433" s="507"/>
      <c r="J433" s="507"/>
      <c r="K433" s="507"/>
      <c r="L433" s="508"/>
      <c r="M433" s="211">
        <v>8</v>
      </c>
      <c r="N433" s="211">
        <v>1</v>
      </c>
      <c r="O433" s="477" t="s">
        <v>458</v>
      </c>
      <c r="P433" s="478">
        <v>0</v>
      </c>
      <c r="Q433" s="509"/>
      <c r="R433" s="510"/>
      <c r="S433" s="472">
        <f>+'11'!U48</f>
        <v>20922.604070000001</v>
      </c>
      <c r="T433" s="472">
        <f>+'11'!V48</f>
        <v>15898.700319999998</v>
      </c>
      <c r="U433" s="225">
        <f t="shared" si="8"/>
        <v>75.988152654460649</v>
      </c>
      <c r="V433" s="511"/>
      <c r="W433" s="511"/>
      <c r="X433" s="511"/>
      <c r="Y433" s="511"/>
      <c r="Z433" s="511"/>
      <c r="AA433" s="511"/>
      <c r="AB433" s="511"/>
      <c r="AC433" s="135"/>
    </row>
    <row r="434" spans="1:29" ht="21.75" customHeight="1" thickBot="1" x14ac:dyDescent="0.25">
      <c r="A434" s="123"/>
      <c r="B434" s="507" t="s">
        <v>462</v>
      </c>
      <c r="C434" s="507"/>
      <c r="D434" s="507"/>
      <c r="E434" s="507"/>
      <c r="F434" s="507"/>
      <c r="G434" s="507"/>
      <c r="H434" s="507"/>
      <c r="I434" s="507"/>
      <c r="J434" s="507"/>
      <c r="K434" s="507"/>
      <c r="L434" s="508"/>
      <c r="M434" s="211">
        <v>8</v>
      </c>
      <c r="N434" s="211">
        <v>1</v>
      </c>
      <c r="O434" s="477" t="s">
        <v>463</v>
      </c>
      <c r="P434" s="478">
        <v>0</v>
      </c>
      <c r="Q434" s="509"/>
      <c r="R434" s="510"/>
      <c r="S434" s="472">
        <f>+'11'!U49</f>
        <v>20922.604070000001</v>
      </c>
      <c r="T434" s="472">
        <f>+'11'!V49</f>
        <v>15898.700319999998</v>
      </c>
      <c r="U434" s="225">
        <f t="shared" si="8"/>
        <v>75.988152654460649</v>
      </c>
      <c r="V434" s="511"/>
      <c r="W434" s="511"/>
      <c r="X434" s="511"/>
      <c r="Y434" s="511"/>
      <c r="Z434" s="511"/>
      <c r="AA434" s="511"/>
      <c r="AB434" s="511"/>
      <c r="AC434" s="135"/>
    </row>
    <row r="435" spans="1:29" ht="21.75" customHeight="1" thickBot="1" x14ac:dyDescent="0.25">
      <c r="A435" s="123"/>
      <c r="B435" s="507" t="s">
        <v>16</v>
      </c>
      <c r="C435" s="507"/>
      <c r="D435" s="507"/>
      <c r="E435" s="507"/>
      <c r="F435" s="507"/>
      <c r="G435" s="507"/>
      <c r="H435" s="507"/>
      <c r="I435" s="507"/>
      <c r="J435" s="507"/>
      <c r="K435" s="507"/>
      <c r="L435" s="508"/>
      <c r="M435" s="211">
        <v>8</v>
      </c>
      <c r="N435" s="211">
        <v>1</v>
      </c>
      <c r="O435" s="477" t="s">
        <v>465</v>
      </c>
      <c r="P435" s="478">
        <v>0</v>
      </c>
      <c r="Q435" s="509"/>
      <c r="R435" s="510"/>
      <c r="S435" s="472">
        <f>+'11'!U50</f>
        <v>20922.604070000001</v>
      </c>
      <c r="T435" s="472">
        <f>+'11'!V50</f>
        <v>15898.700319999998</v>
      </c>
      <c r="U435" s="225">
        <f t="shared" si="8"/>
        <v>75.988152654460649</v>
      </c>
      <c r="V435" s="511"/>
      <c r="W435" s="511"/>
      <c r="X435" s="511"/>
      <c r="Y435" s="511"/>
      <c r="Z435" s="511"/>
      <c r="AA435" s="511"/>
      <c r="AB435" s="511"/>
      <c r="AC435" s="135"/>
    </row>
    <row r="436" spans="1:29" ht="53.25" customHeight="1" thickBot="1" x14ac:dyDescent="0.25">
      <c r="A436" s="123"/>
      <c r="B436" s="507" t="s">
        <v>17</v>
      </c>
      <c r="C436" s="507"/>
      <c r="D436" s="507"/>
      <c r="E436" s="507"/>
      <c r="F436" s="507"/>
      <c r="G436" s="507"/>
      <c r="H436" s="507"/>
      <c r="I436" s="507"/>
      <c r="J436" s="507"/>
      <c r="K436" s="507"/>
      <c r="L436" s="508"/>
      <c r="M436" s="211">
        <v>8</v>
      </c>
      <c r="N436" s="211">
        <v>1</v>
      </c>
      <c r="O436" s="477" t="s">
        <v>465</v>
      </c>
      <c r="P436" s="478" t="s">
        <v>18</v>
      </c>
      <c r="Q436" s="509"/>
      <c r="R436" s="510"/>
      <c r="S436" s="472">
        <f>+'11'!U51</f>
        <v>20610.904070000001</v>
      </c>
      <c r="T436" s="472">
        <f>+'11'!V51</f>
        <v>15676.194059999998</v>
      </c>
      <c r="U436" s="225">
        <f t="shared" si="8"/>
        <v>76.05777023055154</v>
      </c>
      <c r="V436" s="511"/>
      <c r="W436" s="511"/>
      <c r="X436" s="511"/>
      <c r="Y436" s="511"/>
      <c r="Z436" s="511"/>
      <c r="AA436" s="511"/>
      <c r="AB436" s="511"/>
      <c r="AC436" s="135"/>
    </row>
    <row r="437" spans="1:29" ht="12.75" customHeight="1" thickBot="1" x14ac:dyDescent="0.25">
      <c r="A437" s="123"/>
      <c r="B437" s="507" t="s">
        <v>19</v>
      </c>
      <c r="C437" s="507"/>
      <c r="D437" s="507"/>
      <c r="E437" s="507"/>
      <c r="F437" s="507"/>
      <c r="G437" s="507"/>
      <c r="H437" s="507"/>
      <c r="I437" s="507"/>
      <c r="J437" s="507"/>
      <c r="K437" s="507"/>
      <c r="L437" s="508"/>
      <c r="M437" s="211">
        <v>8</v>
      </c>
      <c r="N437" s="211">
        <v>1</v>
      </c>
      <c r="O437" s="477" t="s">
        <v>465</v>
      </c>
      <c r="P437" s="478" t="s">
        <v>20</v>
      </c>
      <c r="Q437" s="509"/>
      <c r="R437" s="510"/>
      <c r="S437" s="472">
        <f>+'11'!U52</f>
        <v>20610.904070000001</v>
      </c>
      <c r="T437" s="472">
        <f>+'11'!V52</f>
        <v>15676.194059999998</v>
      </c>
      <c r="U437" s="225">
        <f t="shared" si="8"/>
        <v>76.05777023055154</v>
      </c>
      <c r="V437" s="511"/>
      <c r="W437" s="511"/>
      <c r="X437" s="511"/>
      <c r="Y437" s="511"/>
      <c r="Z437" s="511"/>
      <c r="AA437" s="511"/>
      <c r="AB437" s="511"/>
      <c r="AC437" s="135"/>
    </row>
    <row r="438" spans="1:29" ht="12.75" customHeight="1" thickBot="1" x14ac:dyDescent="0.25">
      <c r="A438" s="123"/>
      <c r="B438" s="507" t="s">
        <v>401</v>
      </c>
      <c r="C438" s="507"/>
      <c r="D438" s="507"/>
      <c r="E438" s="507"/>
      <c r="F438" s="507"/>
      <c r="G438" s="507"/>
      <c r="H438" s="507"/>
      <c r="I438" s="507"/>
      <c r="J438" s="507"/>
      <c r="K438" s="507"/>
      <c r="L438" s="508"/>
      <c r="M438" s="211">
        <v>8</v>
      </c>
      <c r="N438" s="211">
        <v>1</v>
      </c>
      <c r="O438" s="477" t="s">
        <v>465</v>
      </c>
      <c r="P438" s="478" t="s">
        <v>21</v>
      </c>
      <c r="Q438" s="509"/>
      <c r="R438" s="510"/>
      <c r="S438" s="472">
        <f>+'11'!U53</f>
        <v>15811.83108</v>
      </c>
      <c r="T438" s="472">
        <f>+'11'!V53</f>
        <v>12021.731229999999</v>
      </c>
      <c r="U438" s="225">
        <f t="shared" si="8"/>
        <v>76.029975081165617</v>
      </c>
      <c r="V438" s="511"/>
      <c r="W438" s="511"/>
      <c r="X438" s="511"/>
      <c r="Y438" s="511"/>
      <c r="Z438" s="511"/>
      <c r="AA438" s="511"/>
      <c r="AB438" s="511"/>
      <c r="AC438" s="135"/>
    </row>
    <row r="439" spans="1:29" ht="21.75" customHeight="1" thickBot="1" x14ac:dyDescent="0.25">
      <c r="A439" s="123"/>
      <c r="B439" s="507" t="s">
        <v>402</v>
      </c>
      <c r="C439" s="507"/>
      <c r="D439" s="507"/>
      <c r="E439" s="507"/>
      <c r="F439" s="507"/>
      <c r="G439" s="507"/>
      <c r="H439" s="507"/>
      <c r="I439" s="507"/>
      <c r="J439" s="507"/>
      <c r="K439" s="507"/>
      <c r="L439" s="508"/>
      <c r="M439" s="211">
        <v>8</v>
      </c>
      <c r="N439" s="211">
        <v>1</v>
      </c>
      <c r="O439" s="477" t="s">
        <v>465</v>
      </c>
      <c r="P439" s="478" t="s">
        <v>22</v>
      </c>
      <c r="Q439" s="509"/>
      <c r="R439" s="510"/>
      <c r="S439" s="472">
        <f>+'11'!U54</f>
        <v>23.9</v>
      </c>
      <c r="T439" s="472">
        <f>+'11'!V54</f>
        <v>23.9</v>
      </c>
      <c r="U439" s="225">
        <f t="shared" si="8"/>
        <v>100</v>
      </c>
      <c r="V439" s="511"/>
      <c r="W439" s="511"/>
      <c r="X439" s="511"/>
      <c r="Y439" s="511"/>
      <c r="Z439" s="511"/>
      <c r="AA439" s="511"/>
      <c r="AB439" s="511"/>
      <c r="AC439" s="135"/>
    </row>
    <row r="440" spans="1:29" ht="32.25" customHeight="1" thickBot="1" x14ac:dyDescent="0.25">
      <c r="A440" s="123"/>
      <c r="B440" s="507" t="s">
        <v>403</v>
      </c>
      <c r="C440" s="507"/>
      <c r="D440" s="507"/>
      <c r="E440" s="507"/>
      <c r="F440" s="507"/>
      <c r="G440" s="507"/>
      <c r="H440" s="507"/>
      <c r="I440" s="507"/>
      <c r="J440" s="507"/>
      <c r="K440" s="507"/>
      <c r="L440" s="508"/>
      <c r="M440" s="211">
        <v>8</v>
      </c>
      <c r="N440" s="211">
        <v>1</v>
      </c>
      <c r="O440" s="477" t="s">
        <v>465</v>
      </c>
      <c r="P440" s="478" t="s">
        <v>23</v>
      </c>
      <c r="Q440" s="509"/>
      <c r="R440" s="510"/>
      <c r="S440" s="472">
        <f>+'11'!U55</f>
        <v>4775.17299</v>
      </c>
      <c r="T440" s="472">
        <f>+'11'!V55</f>
        <v>3630.5628299999998</v>
      </c>
      <c r="U440" s="225">
        <f t="shared" si="8"/>
        <v>76.029974989450594</v>
      </c>
      <c r="V440" s="511"/>
      <c r="W440" s="511"/>
      <c r="X440" s="511"/>
      <c r="Y440" s="511"/>
      <c r="Z440" s="511"/>
      <c r="AA440" s="511"/>
      <c r="AB440" s="511"/>
      <c r="AC440" s="135"/>
    </row>
    <row r="441" spans="1:29" ht="21.75" customHeight="1" thickBot="1" x14ac:dyDescent="0.25">
      <c r="A441" s="123"/>
      <c r="B441" s="507" t="s">
        <v>338</v>
      </c>
      <c r="C441" s="507"/>
      <c r="D441" s="507"/>
      <c r="E441" s="507"/>
      <c r="F441" s="507"/>
      <c r="G441" s="507"/>
      <c r="H441" s="507"/>
      <c r="I441" s="507"/>
      <c r="J441" s="507"/>
      <c r="K441" s="507"/>
      <c r="L441" s="508"/>
      <c r="M441" s="211">
        <v>8</v>
      </c>
      <c r="N441" s="211">
        <v>1</v>
      </c>
      <c r="O441" s="477" t="s">
        <v>465</v>
      </c>
      <c r="P441" s="478" t="s">
        <v>25</v>
      </c>
      <c r="Q441" s="509"/>
      <c r="R441" s="510"/>
      <c r="S441" s="472">
        <f>+'11'!U56</f>
        <v>228</v>
      </c>
      <c r="T441" s="472">
        <f>+'11'!V56</f>
        <v>213.62449999999998</v>
      </c>
      <c r="U441" s="225">
        <f t="shared" si="8"/>
        <v>93.694956140350868</v>
      </c>
      <c r="V441" s="511"/>
      <c r="W441" s="511"/>
      <c r="X441" s="511"/>
      <c r="Y441" s="511"/>
      <c r="Z441" s="511"/>
      <c r="AA441" s="511"/>
      <c r="AB441" s="511"/>
      <c r="AC441" s="135"/>
    </row>
    <row r="442" spans="1:29" ht="21.75" customHeight="1" thickBot="1" x14ac:dyDescent="0.25">
      <c r="A442" s="123"/>
      <c r="B442" s="507" t="s">
        <v>339</v>
      </c>
      <c r="C442" s="507"/>
      <c r="D442" s="507"/>
      <c r="E442" s="507"/>
      <c r="F442" s="507"/>
      <c r="G442" s="507"/>
      <c r="H442" s="507"/>
      <c r="I442" s="507"/>
      <c r="J442" s="507"/>
      <c r="K442" s="507"/>
      <c r="L442" s="508"/>
      <c r="M442" s="211">
        <v>8</v>
      </c>
      <c r="N442" s="211">
        <v>1</v>
      </c>
      <c r="O442" s="477" t="s">
        <v>465</v>
      </c>
      <c r="P442" s="478" t="s">
        <v>27</v>
      </c>
      <c r="Q442" s="509"/>
      <c r="R442" s="510"/>
      <c r="S442" s="472">
        <f>+'11'!U57</f>
        <v>228</v>
      </c>
      <c r="T442" s="472">
        <f>+'11'!V57</f>
        <v>213.62449999999998</v>
      </c>
      <c r="U442" s="225">
        <f t="shared" si="8"/>
        <v>93.694956140350868</v>
      </c>
      <c r="V442" s="511"/>
      <c r="W442" s="511"/>
      <c r="X442" s="511"/>
      <c r="Y442" s="511"/>
      <c r="Z442" s="511"/>
      <c r="AA442" s="511"/>
      <c r="AB442" s="511"/>
      <c r="AC442" s="135"/>
    </row>
    <row r="443" spans="1:29" ht="21.75" customHeight="1" thickBot="1" x14ac:dyDescent="0.25">
      <c r="A443" s="123"/>
      <c r="B443" s="507" t="s">
        <v>340</v>
      </c>
      <c r="C443" s="507"/>
      <c r="D443" s="507"/>
      <c r="E443" s="507"/>
      <c r="F443" s="507"/>
      <c r="G443" s="507"/>
      <c r="H443" s="507"/>
      <c r="I443" s="507"/>
      <c r="J443" s="507"/>
      <c r="K443" s="507"/>
      <c r="L443" s="508"/>
      <c r="M443" s="211">
        <v>8</v>
      </c>
      <c r="N443" s="211">
        <v>1</v>
      </c>
      <c r="O443" s="477" t="s">
        <v>465</v>
      </c>
      <c r="P443" s="478" t="s">
        <v>28</v>
      </c>
      <c r="Q443" s="509"/>
      <c r="R443" s="510"/>
      <c r="S443" s="472">
        <f>+'11'!U58</f>
        <v>43.1</v>
      </c>
      <c r="T443" s="472">
        <f>+'11'!V58</f>
        <v>28.881499999999999</v>
      </c>
      <c r="U443" s="225">
        <f t="shared" si="8"/>
        <v>67.01044083526682</v>
      </c>
      <c r="V443" s="511"/>
      <c r="W443" s="511"/>
      <c r="X443" s="511"/>
      <c r="Y443" s="511"/>
      <c r="Z443" s="511"/>
      <c r="AA443" s="511"/>
      <c r="AB443" s="511"/>
      <c r="AC443" s="135"/>
    </row>
    <row r="444" spans="1:29" ht="12.75" customHeight="1" thickBot="1" x14ac:dyDescent="0.25">
      <c r="A444" s="123"/>
      <c r="B444" s="507" t="s">
        <v>341</v>
      </c>
      <c r="C444" s="507"/>
      <c r="D444" s="507"/>
      <c r="E444" s="507"/>
      <c r="F444" s="507"/>
      <c r="G444" s="507"/>
      <c r="H444" s="507"/>
      <c r="I444" s="507"/>
      <c r="J444" s="507"/>
      <c r="K444" s="507"/>
      <c r="L444" s="508"/>
      <c r="M444" s="211">
        <v>8</v>
      </c>
      <c r="N444" s="211">
        <v>1</v>
      </c>
      <c r="O444" s="477" t="s">
        <v>465</v>
      </c>
      <c r="P444" s="478" t="s">
        <v>29</v>
      </c>
      <c r="Q444" s="509"/>
      <c r="R444" s="510"/>
      <c r="S444" s="472">
        <f>+'11'!U59</f>
        <v>184.9</v>
      </c>
      <c r="T444" s="472">
        <f>+'11'!V59</f>
        <v>184.74299999999999</v>
      </c>
      <c r="U444" s="225">
        <f t="shared" si="8"/>
        <v>99.915089237425619</v>
      </c>
      <c r="V444" s="511"/>
      <c r="W444" s="511"/>
      <c r="X444" s="511"/>
      <c r="Y444" s="511"/>
      <c r="Z444" s="511"/>
      <c r="AA444" s="511"/>
      <c r="AB444" s="511"/>
      <c r="AC444" s="135"/>
    </row>
    <row r="445" spans="1:29" ht="12.75" customHeight="1" thickBot="1" x14ac:dyDescent="0.25">
      <c r="A445" s="123"/>
      <c r="B445" s="507" t="s">
        <v>30</v>
      </c>
      <c r="C445" s="507"/>
      <c r="D445" s="507"/>
      <c r="E445" s="507"/>
      <c r="F445" s="507"/>
      <c r="G445" s="507"/>
      <c r="H445" s="507"/>
      <c r="I445" s="507"/>
      <c r="J445" s="507"/>
      <c r="K445" s="507"/>
      <c r="L445" s="508"/>
      <c r="M445" s="211">
        <v>8</v>
      </c>
      <c r="N445" s="211">
        <v>1</v>
      </c>
      <c r="O445" s="477" t="s">
        <v>465</v>
      </c>
      <c r="P445" s="478" t="s">
        <v>31</v>
      </c>
      <c r="Q445" s="509"/>
      <c r="R445" s="510"/>
      <c r="S445" s="472">
        <f>+'11'!U60</f>
        <v>83.7</v>
      </c>
      <c r="T445" s="472">
        <f>+'11'!V60</f>
        <v>8.8817599999999999</v>
      </c>
      <c r="U445" s="225">
        <f t="shared" si="8"/>
        <v>10.61142174432497</v>
      </c>
      <c r="V445" s="511"/>
      <c r="W445" s="511"/>
      <c r="X445" s="511"/>
      <c r="Y445" s="511"/>
      <c r="Z445" s="511"/>
      <c r="AA445" s="511"/>
      <c r="AB445" s="511"/>
      <c r="AC445" s="135"/>
    </row>
    <row r="446" spans="1:29" ht="12.75" customHeight="1" thickBot="1" x14ac:dyDescent="0.25">
      <c r="A446" s="123"/>
      <c r="B446" s="507" t="s">
        <v>342</v>
      </c>
      <c r="C446" s="507"/>
      <c r="D446" s="507"/>
      <c r="E446" s="507"/>
      <c r="F446" s="507"/>
      <c r="G446" s="507"/>
      <c r="H446" s="507"/>
      <c r="I446" s="507"/>
      <c r="J446" s="507"/>
      <c r="K446" s="507"/>
      <c r="L446" s="508"/>
      <c r="M446" s="211">
        <v>8</v>
      </c>
      <c r="N446" s="211">
        <v>1</v>
      </c>
      <c r="O446" s="477" t="s">
        <v>465</v>
      </c>
      <c r="P446" s="478" t="s">
        <v>32</v>
      </c>
      <c r="Q446" s="509"/>
      <c r="R446" s="510"/>
      <c r="S446" s="472">
        <f>+'11'!U61</f>
        <v>83.7</v>
      </c>
      <c r="T446" s="472">
        <f>+'11'!V61</f>
        <v>8.8817599999999999</v>
      </c>
      <c r="U446" s="225">
        <f t="shared" si="8"/>
        <v>10.61142174432497</v>
      </c>
      <c r="V446" s="511"/>
      <c r="W446" s="511"/>
      <c r="X446" s="511"/>
      <c r="Y446" s="511"/>
      <c r="Z446" s="511"/>
      <c r="AA446" s="511"/>
      <c r="AB446" s="511"/>
      <c r="AC446" s="135"/>
    </row>
    <row r="447" spans="1:29" ht="21.75" customHeight="1" thickBot="1" x14ac:dyDescent="0.25">
      <c r="A447" s="123"/>
      <c r="B447" s="507" t="s">
        <v>33</v>
      </c>
      <c r="C447" s="507"/>
      <c r="D447" s="507"/>
      <c r="E447" s="507"/>
      <c r="F447" s="507"/>
      <c r="G447" s="507"/>
      <c r="H447" s="507"/>
      <c r="I447" s="507"/>
      <c r="J447" s="507"/>
      <c r="K447" s="507"/>
      <c r="L447" s="508"/>
      <c r="M447" s="211">
        <v>8</v>
      </c>
      <c r="N447" s="211">
        <v>1</v>
      </c>
      <c r="O447" s="477" t="s">
        <v>465</v>
      </c>
      <c r="P447" s="478" t="s">
        <v>34</v>
      </c>
      <c r="Q447" s="509"/>
      <c r="R447" s="510"/>
      <c r="S447" s="472">
        <f>+'11'!U62</f>
        <v>6.6</v>
      </c>
      <c r="T447" s="472">
        <f>+'11'!V62</f>
        <v>3.3559999999999999</v>
      </c>
      <c r="U447" s="225">
        <f t="shared" si="8"/>
        <v>50.848484848484851</v>
      </c>
      <c r="V447" s="511"/>
      <c r="W447" s="511"/>
      <c r="X447" s="511"/>
      <c r="Y447" s="511"/>
      <c r="Z447" s="511"/>
      <c r="AA447" s="511"/>
      <c r="AB447" s="511"/>
      <c r="AC447" s="135"/>
    </row>
    <row r="448" spans="1:29" ht="12.75" customHeight="1" thickBot="1" x14ac:dyDescent="0.25">
      <c r="A448" s="123"/>
      <c r="B448" s="507" t="s">
        <v>343</v>
      </c>
      <c r="C448" s="507"/>
      <c r="D448" s="507"/>
      <c r="E448" s="507"/>
      <c r="F448" s="507"/>
      <c r="G448" s="507"/>
      <c r="H448" s="507"/>
      <c r="I448" s="507"/>
      <c r="J448" s="507"/>
      <c r="K448" s="507"/>
      <c r="L448" s="508"/>
      <c r="M448" s="211">
        <v>8</v>
      </c>
      <c r="N448" s="211">
        <v>1</v>
      </c>
      <c r="O448" s="477" t="s">
        <v>465</v>
      </c>
      <c r="P448" s="478" t="s">
        <v>35</v>
      </c>
      <c r="Q448" s="509"/>
      <c r="R448" s="510"/>
      <c r="S448" s="472">
        <f>+'11'!U63</f>
        <v>10.1</v>
      </c>
      <c r="T448" s="472">
        <f>+'11'!V63</f>
        <v>5.52576</v>
      </c>
      <c r="U448" s="225">
        <f t="shared" si="8"/>
        <v>54.710495049504949</v>
      </c>
      <c r="V448" s="511"/>
      <c r="W448" s="511"/>
      <c r="X448" s="511"/>
      <c r="Y448" s="511"/>
      <c r="Z448" s="511"/>
      <c r="AA448" s="511"/>
      <c r="AB448" s="511"/>
      <c r="AC448" s="135"/>
    </row>
    <row r="449" spans="1:29" ht="12.75" customHeight="1" thickBot="1" x14ac:dyDescent="0.25">
      <c r="A449" s="123"/>
      <c r="B449" s="173"/>
      <c r="C449" s="173"/>
      <c r="D449" s="173"/>
      <c r="E449" s="173"/>
      <c r="F449" s="173"/>
      <c r="G449" s="173"/>
      <c r="H449" s="173"/>
      <c r="I449" s="173"/>
      <c r="J449" s="173"/>
      <c r="K449" s="173"/>
      <c r="L449" s="174" t="str">
        <f>+'11'!M64</f>
        <v>Уплата иных платежей</v>
      </c>
      <c r="M449" s="211">
        <f>+'11'!O64</f>
        <v>8</v>
      </c>
      <c r="N449" s="211">
        <f>+'11'!P64</f>
        <v>1</v>
      </c>
      <c r="O449" s="211" t="str">
        <f>+'11'!Q64</f>
        <v>0820299190</v>
      </c>
      <c r="P449" s="211">
        <f>+'11'!R64</f>
        <v>853</v>
      </c>
      <c r="Q449" s="211">
        <f>+'11'!S64</f>
        <v>0</v>
      </c>
      <c r="R449" s="211">
        <f>+'11'!T64</f>
        <v>0</v>
      </c>
      <c r="S449" s="459">
        <f>+'11'!U64</f>
        <v>67</v>
      </c>
      <c r="T449" s="459">
        <f>+'11'!V64</f>
        <v>0</v>
      </c>
      <c r="U449" s="225">
        <f t="shared" si="8"/>
        <v>0</v>
      </c>
      <c r="V449" s="175"/>
      <c r="W449" s="175"/>
      <c r="X449" s="175"/>
      <c r="Y449" s="175"/>
      <c r="Z449" s="175"/>
      <c r="AA449" s="175"/>
      <c r="AB449" s="175"/>
      <c r="AC449" s="135"/>
    </row>
    <row r="450" spans="1:29" ht="32.25" customHeight="1" thickBot="1" x14ac:dyDescent="0.25">
      <c r="A450" s="123"/>
      <c r="B450" s="507" t="s">
        <v>352</v>
      </c>
      <c r="C450" s="507"/>
      <c r="D450" s="507"/>
      <c r="E450" s="507"/>
      <c r="F450" s="507"/>
      <c r="G450" s="507"/>
      <c r="H450" s="507"/>
      <c r="I450" s="507"/>
      <c r="J450" s="507"/>
      <c r="K450" s="507"/>
      <c r="L450" s="508"/>
      <c r="M450" s="211">
        <v>8</v>
      </c>
      <c r="N450" s="211">
        <v>1</v>
      </c>
      <c r="O450" s="477" t="s">
        <v>353</v>
      </c>
      <c r="P450" s="478">
        <v>0</v>
      </c>
      <c r="Q450" s="509"/>
      <c r="R450" s="510"/>
      <c r="S450" s="472">
        <f>+'11'!U65</f>
        <v>430.79999999999995</v>
      </c>
      <c r="T450" s="472">
        <f>+'11'!V65</f>
        <v>0</v>
      </c>
      <c r="U450" s="225">
        <f t="shared" si="8"/>
        <v>0</v>
      </c>
      <c r="V450" s="511"/>
      <c r="W450" s="511"/>
      <c r="X450" s="511"/>
      <c r="Y450" s="511"/>
      <c r="Z450" s="511"/>
      <c r="AA450" s="511"/>
      <c r="AB450" s="511"/>
      <c r="AC450" s="135"/>
    </row>
    <row r="451" spans="1:29" ht="21.75" customHeight="1" thickBot="1" x14ac:dyDescent="0.25">
      <c r="A451" s="123"/>
      <c r="B451" s="507" t="s">
        <v>466</v>
      </c>
      <c r="C451" s="507"/>
      <c r="D451" s="507"/>
      <c r="E451" s="507"/>
      <c r="F451" s="507"/>
      <c r="G451" s="507"/>
      <c r="H451" s="507"/>
      <c r="I451" s="507"/>
      <c r="J451" s="507"/>
      <c r="K451" s="507"/>
      <c r="L451" s="508"/>
      <c r="M451" s="211">
        <v>8</v>
      </c>
      <c r="N451" s="211">
        <v>1</v>
      </c>
      <c r="O451" s="477" t="s">
        <v>467</v>
      </c>
      <c r="P451" s="478">
        <v>0</v>
      </c>
      <c r="Q451" s="509"/>
      <c r="R451" s="510"/>
      <c r="S451" s="472">
        <f>+'11'!U66</f>
        <v>430.79999999999995</v>
      </c>
      <c r="T451" s="472">
        <f>+'11'!V66</f>
        <v>0</v>
      </c>
      <c r="U451" s="225">
        <f t="shared" si="8"/>
        <v>0</v>
      </c>
      <c r="V451" s="511"/>
      <c r="W451" s="511"/>
      <c r="X451" s="511"/>
      <c r="Y451" s="511"/>
      <c r="Z451" s="511"/>
      <c r="AA451" s="511"/>
      <c r="AB451" s="511"/>
      <c r="AC451" s="135"/>
    </row>
    <row r="452" spans="1:29" ht="53.25" hidden="1" customHeight="1" thickBot="1" x14ac:dyDescent="0.25">
      <c r="A452" s="123"/>
      <c r="B452" s="507" t="s">
        <v>17</v>
      </c>
      <c r="C452" s="507"/>
      <c r="D452" s="507"/>
      <c r="E452" s="507"/>
      <c r="F452" s="507"/>
      <c r="G452" s="507"/>
      <c r="H452" s="507"/>
      <c r="I452" s="507"/>
      <c r="J452" s="507"/>
      <c r="K452" s="507"/>
      <c r="L452" s="508"/>
      <c r="M452" s="211">
        <v>8</v>
      </c>
      <c r="N452" s="211">
        <v>1</v>
      </c>
      <c r="O452" s="477" t="s">
        <v>467</v>
      </c>
      <c r="P452" s="478" t="s">
        <v>18</v>
      </c>
      <c r="Q452" s="509"/>
      <c r="R452" s="510"/>
      <c r="S452" s="472">
        <f>+'11'!U67</f>
        <v>0</v>
      </c>
      <c r="T452" s="472">
        <f>+'11'!V67</f>
        <v>0</v>
      </c>
      <c r="U452" s="225" t="e">
        <f t="shared" si="8"/>
        <v>#DIV/0!</v>
      </c>
      <c r="V452" s="511"/>
      <c r="W452" s="511"/>
      <c r="X452" s="511"/>
      <c r="Y452" s="511"/>
      <c r="Z452" s="511"/>
      <c r="AA452" s="511"/>
      <c r="AB452" s="511"/>
      <c r="AC452" s="135"/>
    </row>
    <row r="453" spans="1:29" ht="12.75" hidden="1" customHeight="1" thickBot="1" x14ac:dyDescent="0.25">
      <c r="A453" s="123"/>
      <c r="B453" s="507" t="s">
        <v>19</v>
      </c>
      <c r="C453" s="507"/>
      <c r="D453" s="507"/>
      <c r="E453" s="507"/>
      <c r="F453" s="507"/>
      <c r="G453" s="507"/>
      <c r="H453" s="507"/>
      <c r="I453" s="507"/>
      <c r="J453" s="507"/>
      <c r="K453" s="507"/>
      <c r="L453" s="508"/>
      <c r="M453" s="211">
        <v>8</v>
      </c>
      <c r="N453" s="211">
        <v>1</v>
      </c>
      <c r="O453" s="477" t="s">
        <v>467</v>
      </c>
      <c r="P453" s="478" t="s">
        <v>20</v>
      </c>
      <c r="Q453" s="509"/>
      <c r="R453" s="510"/>
      <c r="S453" s="472">
        <f>+'11'!U68</f>
        <v>0</v>
      </c>
      <c r="T453" s="472">
        <f>+'11'!V68</f>
        <v>0</v>
      </c>
      <c r="U453" s="225" t="e">
        <f t="shared" si="8"/>
        <v>#DIV/0!</v>
      </c>
      <c r="V453" s="511"/>
      <c r="W453" s="511"/>
      <c r="X453" s="511"/>
      <c r="Y453" s="511"/>
      <c r="Z453" s="511"/>
      <c r="AA453" s="511"/>
      <c r="AB453" s="511"/>
      <c r="AC453" s="135"/>
    </row>
    <row r="454" spans="1:29" ht="21.75" hidden="1" customHeight="1" thickBot="1" x14ac:dyDescent="0.25">
      <c r="A454" s="123"/>
      <c r="B454" s="507" t="s">
        <v>402</v>
      </c>
      <c r="C454" s="507"/>
      <c r="D454" s="507"/>
      <c r="E454" s="507"/>
      <c r="F454" s="507"/>
      <c r="G454" s="507"/>
      <c r="H454" s="507"/>
      <c r="I454" s="507"/>
      <c r="J454" s="507"/>
      <c r="K454" s="507"/>
      <c r="L454" s="508"/>
      <c r="M454" s="211">
        <v>8</v>
      </c>
      <c r="N454" s="211">
        <v>1</v>
      </c>
      <c r="O454" s="477" t="s">
        <v>467</v>
      </c>
      <c r="P454" s="478" t="s">
        <v>22</v>
      </c>
      <c r="Q454" s="509"/>
      <c r="R454" s="510"/>
      <c r="S454" s="472">
        <f>+'11'!U69</f>
        <v>0</v>
      </c>
      <c r="T454" s="472">
        <f>+'11'!V69</f>
        <v>0</v>
      </c>
      <c r="U454" s="225" t="e">
        <f t="shared" si="8"/>
        <v>#DIV/0!</v>
      </c>
      <c r="V454" s="511"/>
      <c r="W454" s="511"/>
      <c r="X454" s="511"/>
      <c r="Y454" s="511"/>
      <c r="Z454" s="511"/>
      <c r="AA454" s="511"/>
      <c r="AB454" s="511"/>
      <c r="AC454" s="135"/>
    </row>
    <row r="455" spans="1:29" ht="12.75" customHeight="1" thickBot="1" x14ac:dyDescent="0.25">
      <c r="A455" s="123"/>
      <c r="B455" s="507" t="s">
        <v>47</v>
      </c>
      <c r="C455" s="507"/>
      <c r="D455" s="507"/>
      <c r="E455" s="507"/>
      <c r="F455" s="507"/>
      <c r="G455" s="507"/>
      <c r="H455" s="507"/>
      <c r="I455" s="507"/>
      <c r="J455" s="507"/>
      <c r="K455" s="507"/>
      <c r="L455" s="508"/>
      <c r="M455" s="211">
        <v>8</v>
      </c>
      <c r="N455" s="211">
        <v>1</v>
      </c>
      <c r="O455" s="477" t="s">
        <v>467</v>
      </c>
      <c r="P455" s="478" t="s">
        <v>44</v>
      </c>
      <c r="Q455" s="509"/>
      <c r="R455" s="510"/>
      <c r="S455" s="472">
        <f>+'11'!U70</f>
        <v>9.9</v>
      </c>
      <c r="T455" s="472">
        <f>+'11'!V70</f>
        <v>0</v>
      </c>
      <c r="U455" s="225">
        <f t="shared" si="8"/>
        <v>0</v>
      </c>
      <c r="V455" s="511"/>
      <c r="W455" s="511"/>
      <c r="X455" s="511"/>
      <c r="Y455" s="511"/>
      <c r="Z455" s="511"/>
      <c r="AA455" s="511"/>
      <c r="AB455" s="511"/>
      <c r="AC455" s="135"/>
    </row>
    <row r="456" spans="1:29" ht="21.75" customHeight="1" thickBot="1" x14ac:dyDescent="0.25">
      <c r="A456" s="123"/>
      <c r="B456" s="507" t="s">
        <v>494</v>
      </c>
      <c r="C456" s="507"/>
      <c r="D456" s="507"/>
      <c r="E456" s="507"/>
      <c r="F456" s="507"/>
      <c r="G456" s="507"/>
      <c r="H456" s="507"/>
      <c r="I456" s="507"/>
      <c r="J456" s="507"/>
      <c r="K456" s="507"/>
      <c r="L456" s="508"/>
      <c r="M456" s="211">
        <v>8</v>
      </c>
      <c r="N456" s="211">
        <v>1</v>
      </c>
      <c r="O456" s="477" t="s">
        <v>467</v>
      </c>
      <c r="P456" s="478" t="s">
        <v>495</v>
      </c>
      <c r="Q456" s="509"/>
      <c r="R456" s="510"/>
      <c r="S456" s="472">
        <f>+'11'!U71</f>
        <v>9.9</v>
      </c>
      <c r="T456" s="472">
        <f>+'11'!V71</f>
        <v>0</v>
      </c>
      <c r="U456" s="225">
        <f t="shared" si="8"/>
        <v>0</v>
      </c>
      <c r="V456" s="511"/>
      <c r="W456" s="511"/>
      <c r="X456" s="511"/>
      <c r="Y456" s="511"/>
      <c r="Z456" s="511"/>
      <c r="AA456" s="511"/>
      <c r="AB456" s="511"/>
      <c r="AC456" s="135"/>
    </row>
    <row r="457" spans="1:29" ht="21.75" customHeight="1" thickBot="1" x14ac:dyDescent="0.25">
      <c r="A457" s="123"/>
      <c r="B457" s="507" t="s">
        <v>546</v>
      </c>
      <c r="C457" s="507"/>
      <c r="D457" s="507"/>
      <c r="E457" s="507"/>
      <c r="F457" s="507"/>
      <c r="G457" s="507"/>
      <c r="H457" s="507"/>
      <c r="I457" s="507"/>
      <c r="J457" s="507"/>
      <c r="K457" s="507"/>
      <c r="L457" s="508"/>
      <c r="M457" s="211">
        <v>8</v>
      </c>
      <c r="N457" s="211">
        <v>1</v>
      </c>
      <c r="O457" s="477" t="s">
        <v>467</v>
      </c>
      <c r="P457" s="478" t="s">
        <v>547</v>
      </c>
      <c r="Q457" s="509"/>
      <c r="R457" s="510"/>
      <c r="S457" s="472">
        <f>+'11'!U72</f>
        <v>9.9</v>
      </c>
      <c r="T457" s="472">
        <f>+'11'!V72</f>
        <v>0</v>
      </c>
      <c r="U457" s="225">
        <f t="shared" si="8"/>
        <v>0</v>
      </c>
      <c r="V457" s="511"/>
      <c r="W457" s="511"/>
      <c r="X457" s="511"/>
      <c r="Y457" s="511"/>
      <c r="Z457" s="511"/>
      <c r="AA457" s="511"/>
      <c r="AB457" s="511"/>
      <c r="AC457" s="135"/>
    </row>
    <row r="458" spans="1:29" ht="21.75" customHeight="1" thickBot="1" x14ac:dyDescent="0.25">
      <c r="A458" s="123"/>
      <c r="B458" s="507" t="s">
        <v>435</v>
      </c>
      <c r="C458" s="507"/>
      <c r="D458" s="507"/>
      <c r="E458" s="507"/>
      <c r="F458" s="507"/>
      <c r="G458" s="507"/>
      <c r="H458" s="507"/>
      <c r="I458" s="507"/>
      <c r="J458" s="507"/>
      <c r="K458" s="507"/>
      <c r="L458" s="508"/>
      <c r="M458" s="211">
        <v>8</v>
      </c>
      <c r="N458" s="211">
        <v>1</v>
      </c>
      <c r="O458" s="477" t="s">
        <v>467</v>
      </c>
      <c r="P458" s="478" t="s">
        <v>8</v>
      </c>
      <c r="Q458" s="509"/>
      <c r="R458" s="510"/>
      <c r="S458" s="472">
        <f>+'11'!U73</f>
        <v>420.9</v>
      </c>
      <c r="T458" s="472">
        <f>+'11'!V73</f>
        <v>0</v>
      </c>
      <c r="U458" s="225">
        <f t="shared" si="8"/>
        <v>0</v>
      </c>
      <c r="V458" s="511"/>
      <c r="W458" s="511"/>
      <c r="X458" s="511"/>
      <c r="Y458" s="511"/>
      <c r="Z458" s="511"/>
      <c r="AA458" s="511"/>
      <c r="AB458" s="511"/>
      <c r="AC458" s="135"/>
    </row>
    <row r="459" spans="1:29" ht="12.75" customHeight="1" thickBot="1" x14ac:dyDescent="0.25">
      <c r="A459" s="123"/>
      <c r="B459" s="507" t="s">
        <v>9</v>
      </c>
      <c r="C459" s="507"/>
      <c r="D459" s="507"/>
      <c r="E459" s="507"/>
      <c r="F459" s="507"/>
      <c r="G459" s="507"/>
      <c r="H459" s="507"/>
      <c r="I459" s="507"/>
      <c r="J459" s="507"/>
      <c r="K459" s="507"/>
      <c r="L459" s="508"/>
      <c r="M459" s="211">
        <v>8</v>
      </c>
      <c r="N459" s="211">
        <v>1</v>
      </c>
      <c r="O459" s="477" t="s">
        <v>467</v>
      </c>
      <c r="P459" s="478" t="s">
        <v>10</v>
      </c>
      <c r="Q459" s="509"/>
      <c r="R459" s="510"/>
      <c r="S459" s="472">
        <f>+'11'!U74</f>
        <v>420.9</v>
      </c>
      <c r="T459" s="472">
        <f>+'11'!V74</f>
        <v>0</v>
      </c>
      <c r="U459" s="225">
        <f t="shared" si="8"/>
        <v>0</v>
      </c>
      <c r="V459" s="511"/>
      <c r="W459" s="511"/>
      <c r="X459" s="511"/>
      <c r="Y459" s="511"/>
      <c r="Z459" s="511"/>
      <c r="AA459" s="511"/>
      <c r="AB459" s="511"/>
      <c r="AC459" s="135"/>
    </row>
    <row r="460" spans="1:29" ht="42.75" customHeight="1" thickBot="1" x14ac:dyDescent="0.25">
      <c r="A460" s="123"/>
      <c r="B460" s="507" t="s">
        <v>11</v>
      </c>
      <c r="C460" s="507"/>
      <c r="D460" s="507"/>
      <c r="E460" s="507"/>
      <c r="F460" s="507"/>
      <c r="G460" s="507"/>
      <c r="H460" s="507"/>
      <c r="I460" s="507"/>
      <c r="J460" s="507"/>
      <c r="K460" s="507"/>
      <c r="L460" s="508"/>
      <c r="M460" s="211">
        <v>8</v>
      </c>
      <c r="N460" s="211">
        <v>1</v>
      </c>
      <c r="O460" s="477" t="s">
        <v>467</v>
      </c>
      <c r="P460" s="478" t="s">
        <v>12</v>
      </c>
      <c r="Q460" s="509"/>
      <c r="R460" s="510"/>
      <c r="S460" s="472">
        <f>+'11'!U75</f>
        <v>420.9</v>
      </c>
      <c r="T460" s="472">
        <f>+'11'!V75</f>
        <v>0</v>
      </c>
      <c r="U460" s="225">
        <f t="shared" si="8"/>
        <v>0</v>
      </c>
      <c r="V460" s="511"/>
      <c r="W460" s="511"/>
      <c r="X460" s="511"/>
      <c r="Y460" s="511"/>
      <c r="Z460" s="511"/>
      <c r="AA460" s="511"/>
      <c r="AB460" s="511"/>
      <c r="AC460" s="135"/>
    </row>
    <row r="461" spans="1:29" ht="20.25" customHeight="1" thickBot="1" x14ac:dyDescent="0.25">
      <c r="A461" s="123"/>
      <c r="B461" s="502" t="s">
        <v>36</v>
      </c>
      <c r="C461" s="502"/>
      <c r="D461" s="502"/>
      <c r="E461" s="502"/>
      <c r="F461" s="502"/>
      <c r="G461" s="502"/>
      <c r="H461" s="502"/>
      <c r="I461" s="502"/>
      <c r="J461" s="502"/>
      <c r="K461" s="502"/>
      <c r="L461" s="503"/>
      <c r="M461" s="473">
        <v>8</v>
      </c>
      <c r="N461" s="473">
        <v>4</v>
      </c>
      <c r="O461" s="474">
        <v>0</v>
      </c>
      <c r="P461" s="475">
        <v>0</v>
      </c>
      <c r="Q461" s="504"/>
      <c r="R461" s="505"/>
      <c r="S461" s="472">
        <f>+'11'!U76</f>
        <v>2641.7853300000002</v>
      </c>
      <c r="T461" s="472">
        <f>+'11'!V76</f>
        <v>2154.85068</v>
      </c>
      <c r="U461" s="225">
        <f t="shared" si="8"/>
        <v>81.567970551187813</v>
      </c>
      <c r="V461" s="506"/>
      <c r="W461" s="506"/>
      <c r="X461" s="506"/>
      <c r="Y461" s="506"/>
      <c r="Z461" s="506"/>
      <c r="AA461" s="506"/>
      <c r="AB461" s="506"/>
      <c r="AC461" s="135"/>
    </row>
    <row r="462" spans="1:29" ht="21.75" customHeight="1" thickBot="1" x14ac:dyDescent="0.25">
      <c r="A462" s="123"/>
      <c r="B462" s="507" t="s">
        <v>457</v>
      </c>
      <c r="C462" s="507"/>
      <c r="D462" s="507"/>
      <c r="E462" s="507"/>
      <c r="F462" s="507"/>
      <c r="G462" s="507"/>
      <c r="H462" s="507"/>
      <c r="I462" s="507"/>
      <c r="J462" s="507"/>
      <c r="K462" s="507"/>
      <c r="L462" s="508"/>
      <c r="M462" s="211">
        <v>8</v>
      </c>
      <c r="N462" s="211">
        <v>4</v>
      </c>
      <c r="O462" s="477" t="s">
        <v>458</v>
      </c>
      <c r="P462" s="478">
        <v>0</v>
      </c>
      <c r="Q462" s="509"/>
      <c r="R462" s="510"/>
      <c r="S462" s="472">
        <f>+'11'!U77</f>
        <v>824.62224000000003</v>
      </c>
      <c r="T462" s="472">
        <f>+'11'!V77</f>
        <v>733.41770000000008</v>
      </c>
      <c r="U462" s="225">
        <f t="shared" si="8"/>
        <v>88.939839895659375</v>
      </c>
      <c r="V462" s="511"/>
      <c r="W462" s="511"/>
      <c r="X462" s="511"/>
      <c r="Y462" s="511"/>
      <c r="Z462" s="511"/>
      <c r="AA462" s="511"/>
      <c r="AB462" s="511"/>
      <c r="AC462" s="135"/>
    </row>
    <row r="463" spans="1:29" ht="21.75" customHeight="1" thickBot="1" x14ac:dyDescent="0.25">
      <c r="A463" s="123"/>
      <c r="B463" s="507" t="s">
        <v>37</v>
      </c>
      <c r="C463" s="507"/>
      <c r="D463" s="507"/>
      <c r="E463" s="507"/>
      <c r="F463" s="507"/>
      <c r="G463" s="507"/>
      <c r="H463" s="507"/>
      <c r="I463" s="507"/>
      <c r="J463" s="507"/>
      <c r="K463" s="507"/>
      <c r="L463" s="508"/>
      <c r="M463" s="211">
        <v>8</v>
      </c>
      <c r="N463" s="211">
        <v>4</v>
      </c>
      <c r="O463" s="477" t="s">
        <v>468</v>
      </c>
      <c r="P463" s="478">
        <v>0</v>
      </c>
      <c r="Q463" s="509"/>
      <c r="R463" s="510"/>
      <c r="S463" s="472">
        <f>+'11'!U78</f>
        <v>824.62224000000003</v>
      </c>
      <c r="T463" s="472">
        <f>+'11'!V78</f>
        <v>733.41770000000008</v>
      </c>
      <c r="U463" s="225">
        <f t="shared" si="8"/>
        <v>88.939839895659375</v>
      </c>
      <c r="V463" s="511"/>
      <c r="W463" s="511"/>
      <c r="X463" s="511"/>
      <c r="Y463" s="511"/>
      <c r="Z463" s="511"/>
      <c r="AA463" s="511"/>
      <c r="AB463" s="511"/>
      <c r="AC463" s="135"/>
    </row>
    <row r="464" spans="1:29" ht="32.25" customHeight="1" thickBot="1" x14ac:dyDescent="0.25">
      <c r="A464" s="123"/>
      <c r="B464" s="507" t="s">
        <v>469</v>
      </c>
      <c r="C464" s="507"/>
      <c r="D464" s="507"/>
      <c r="E464" s="507"/>
      <c r="F464" s="507"/>
      <c r="G464" s="507"/>
      <c r="H464" s="507"/>
      <c r="I464" s="507"/>
      <c r="J464" s="507"/>
      <c r="K464" s="507"/>
      <c r="L464" s="508"/>
      <c r="M464" s="211">
        <v>8</v>
      </c>
      <c r="N464" s="211">
        <v>4</v>
      </c>
      <c r="O464" s="477" t="s">
        <v>470</v>
      </c>
      <c r="P464" s="478">
        <v>0</v>
      </c>
      <c r="Q464" s="509"/>
      <c r="R464" s="510"/>
      <c r="S464" s="472">
        <f>+'11'!U79</f>
        <v>824.62224000000003</v>
      </c>
      <c r="T464" s="472">
        <f>+'11'!V79</f>
        <v>733.41770000000008</v>
      </c>
      <c r="U464" s="225">
        <f t="shared" si="8"/>
        <v>88.939839895659375</v>
      </c>
      <c r="V464" s="511"/>
      <c r="W464" s="511"/>
      <c r="X464" s="511"/>
      <c r="Y464" s="511"/>
      <c r="Z464" s="511"/>
      <c r="AA464" s="511"/>
      <c r="AB464" s="511"/>
      <c r="AC464" s="135"/>
    </row>
    <row r="465" spans="1:29" ht="53.25" customHeight="1" thickBot="1" x14ac:dyDescent="0.25">
      <c r="A465" s="123"/>
      <c r="B465" s="507" t="s">
        <v>17</v>
      </c>
      <c r="C465" s="507"/>
      <c r="D465" s="507"/>
      <c r="E465" s="507"/>
      <c r="F465" s="507"/>
      <c r="G465" s="507"/>
      <c r="H465" s="507"/>
      <c r="I465" s="507"/>
      <c r="J465" s="507"/>
      <c r="K465" s="507"/>
      <c r="L465" s="508"/>
      <c r="M465" s="211">
        <v>8</v>
      </c>
      <c r="N465" s="211">
        <v>4</v>
      </c>
      <c r="O465" s="477" t="s">
        <v>470</v>
      </c>
      <c r="P465" s="478" t="s">
        <v>18</v>
      </c>
      <c r="Q465" s="509"/>
      <c r="R465" s="510"/>
      <c r="S465" s="472">
        <f>+'11'!U80</f>
        <v>809.62224000000003</v>
      </c>
      <c r="T465" s="472">
        <f>+'11'!V80</f>
        <v>718.81770000000006</v>
      </c>
      <c r="U465" s="225">
        <f t="shared" si="8"/>
        <v>88.78433230786743</v>
      </c>
      <c r="V465" s="511"/>
      <c r="W465" s="511"/>
      <c r="X465" s="511"/>
      <c r="Y465" s="511"/>
      <c r="Z465" s="511"/>
      <c r="AA465" s="511"/>
      <c r="AB465" s="511"/>
      <c r="AC465" s="135"/>
    </row>
    <row r="466" spans="1:29" ht="21.75" customHeight="1" thickBot="1" x14ac:dyDescent="0.25">
      <c r="A466" s="123"/>
      <c r="B466" s="507" t="s">
        <v>38</v>
      </c>
      <c r="C466" s="507"/>
      <c r="D466" s="507"/>
      <c r="E466" s="507"/>
      <c r="F466" s="507"/>
      <c r="G466" s="507"/>
      <c r="H466" s="507"/>
      <c r="I466" s="507"/>
      <c r="J466" s="507"/>
      <c r="K466" s="507"/>
      <c r="L466" s="508"/>
      <c r="M466" s="211">
        <v>8</v>
      </c>
      <c r="N466" s="211">
        <v>4</v>
      </c>
      <c r="O466" s="477" t="s">
        <v>470</v>
      </c>
      <c r="P466" s="478" t="s">
        <v>39</v>
      </c>
      <c r="Q466" s="509"/>
      <c r="R466" s="510"/>
      <c r="S466" s="472">
        <f>+'11'!U81</f>
        <v>809.62224000000003</v>
      </c>
      <c r="T466" s="472">
        <f>+'11'!V81</f>
        <v>718.81770000000006</v>
      </c>
      <c r="U466" s="225">
        <f t="shared" si="8"/>
        <v>88.78433230786743</v>
      </c>
      <c r="V466" s="511"/>
      <c r="W466" s="511"/>
      <c r="X466" s="511"/>
      <c r="Y466" s="511"/>
      <c r="Z466" s="511"/>
      <c r="AA466" s="511"/>
      <c r="AB466" s="511"/>
      <c r="AC466" s="135"/>
    </row>
    <row r="467" spans="1:29" ht="21.75" customHeight="1" thickBot="1" x14ac:dyDescent="0.25">
      <c r="A467" s="123"/>
      <c r="B467" s="507" t="s">
        <v>326</v>
      </c>
      <c r="C467" s="507"/>
      <c r="D467" s="507"/>
      <c r="E467" s="507"/>
      <c r="F467" s="507"/>
      <c r="G467" s="507"/>
      <c r="H467" s="507"/>
      <c r="I467" s="507"/>
      <c r="J467" s="507"/>
      <c r="K467" s="507"/>
      <c r="L467" s="508"/>
      <c r="M467" s="211">
        <v>8</v>
      </c>
      <c r="N467" s="211">
        <v>4</v>
      </c>
      <c r="O467" s="477" t="s">
        <v>470</v>
      </c>
      <c r="P467" s="478" t="s">
        <v>40</v>
      </c>
      <c r="Q467" s="509"/>
      <c r="R467" s="510"/>
      <c r="S467" s="472">
        <f>+'11'!U82</f>
        <v>621.06163000000004</v>
      </c>
      <c r="T467" s="472">
        <f>+'11'!V82</f>
        <v>551.04100000000005</v>
      </c>
      <c r="U467" s="225">
        <f t="shared" si="8"/>
        <v>88.72565513345269</v>
      </c>
      <c r="V467" s="511"/>
      <c r="W467" s="511"/>
      <c r="X467" s="511"/>
      <c r="Y467" s="511"/>
      <c r="Z467" s="511"/>
      <c r="AA467" s="511"/>
      <c r="AB467" s="511"/>
      <c r="AC467" s="135"/>
    </row>
    <row r="468" spans="1:29" ht="32.25" customHeight="1" thickBot="1" x14ac:dyDescent="0.25">
      <c r="A468" s="123"/>
      <c r="B468" s="507" t="s">
        <v>346</v>
      </c>
      <c r="C468" s="507"/>
      <c r="D468" s="507"/>
      <c r="E468" s="507"/>
      <c r="F468" s="507"/>
      <c r="G468" s="507"/>
      <c r="H468" s="507"/>
      <c r="I468" s="507"/>
      <c r="J468" s="507"/>
      <c r="K468" s="507"/>
      <c r="L468" s="508"/>
      <c r="M468" s="211">
        <v>8</v>
      </c>
      <c r="N468" s="211">
        <v>4</v>
      </c>
      <c r="O468" s="477" t="s">
        <v>470</v>
      </c>
      <c r="P468" s="478" t="s">
        <v>41</v>
      </c>
      <c r="Q468" s="509"/>
      <c r="R468" s="510"/>
      <c r="S468" s="472">
        <f>+'11'!U83</f>
        <v>1</v>
      </c>
      <c r="T468" s="472">
        <f>+'11'!V83</f>
        <v>0</v>
      </c>
      <c r="U468" s="225">
        <f t="shared" si="8"/>
        <v>0</v>
      </c>
      <c r="V468" s="511"/>
      <c r="W468" s="511"/>
      <c r="X468" s="511"/>
      <c r="Y468" s="511"/>
      <c r="Z468" s="511"/>
      <c r="AA468" s="511"/>
      <c r="AB468" s="511"/>
      <c r="AC468" s="135"/>
    </row>
    <row r="469" spans="1:29" ht="32.25" customHeight="1" thickBot="1" x14ac:dyDescent="0.25">
      <c r="A469" s="123"/>
      <c r="B469" s="507" t="s">
        <v>327</v>
      </c>
      <c r="C469" s="507"/>
      <c r="D469" s="507"/>
      <c r="E469" s="507"/>
      <c r="F469" s="507"/>
      <c r="G469" s="507"/>
      <c r="H469" s="507"/>
      <c r="I469" s="507"/>
      <c r="J469" s="507"/>
      <c r="K469" s="507"/>
      <c r="L469" s="508"/>
      <c r="M469" s="211">
        <v>8</v>
      </c>
      <c r="N469" s="211">
        <v>4</v>
      </c>
      <c r="O469" s="477" t="s">
        <v>470</v>
      </c>
      <c r="P469" s="478" t="s">
        <v>42</v>
      </c>
      <c r="Q469" s="509"/>
      <c r="R469" s="510"/>
      <c r="S469" s="472">
        <f>+'11'!U84</f>
        <v>187.56061</v>
      </c>
      <c r="T469" s="472">
        <f>+'11'!V84</f>
        <v>167.77670000000001</v>
      </c>
      <c r="U469" s="225">
        <f t="shared" si="8"/>
        <v>89.451991012398608</v>
      </c>
      <c r="V469" s="511"/>
      <c r="W469" s="511"/>
      <c r="X469" s="511"/>
      <c r="Y469" s="511"/>
      <c r="Z469" s="511"/>
      <c r="AA469" s="511"/>
      <c r="AB469" s="511"/>
      <c r="AC469" s="135"/>
    </row>
    <row r="470" spans="1:29" ht="21.75" customHeight="1" thickBot="1" x14ac:dyDescent="0.25">
      <c r="A470" s="123"/>
      <c r="B470" s="507" t="s">
        <v>338</v>
      </c>
      <c r="C470" s="507"/>
      <c r="D470" s="507"/>
      <c r="E470" s="507"/>
      <c r="F470" s="507"/>
      <c r="G470" s="507"/>
      <c r="H470" s="507"/>
      <c r="I470" s="507"/>
      <c r="J470" s="507"/>
      <c r="K470" s="507"/>
      <c r="L470" s="508"/>
      <c r="M470" s="211">
        <v>8</v>
      </c>
      <c r="N470" s="211">
        <v>4</v>
      </c>
      <c r="O470" s="477" t="s">
        <v>470</v>
      </c>
      <c r="P470" s="478" t="s">
        <v>25</v>
      </c>
      <c r="Q470" s="509"/>
      <c r="R470" s="510"/>
      <c r="S470" s="472">
        <f>+'11'!U85</f>
        <v>15</v>
      </c>
      <c r="T470" s="472">
        <f>+'11'!V85</f>
        <v>14.6</v>
      </c>
      <c r="U470" s="225">
        <f t="shared" si="8"/>
        <v>97.333333333333329</v>
      </c>
      <c r="V470" s="511"/>
      <c r="W470" s="511"/>
      <c r="X470" s="511"/>
      <c r="Y470" s="511"/>
      <c r="Z470" s="511"/>
      <c r="AA470" s="511"/>
      <c r="AB470" s="511"/>
      <c r="AC470" s="135"/>
    </row>
    <row r="471" spans="1:29" ht="21.75" customHeight="1" thickBot="1" x14ac:dyDescent="0.25">
      <c r="A471" s="123"/>
      <c r="B471" s="507" t="s">
        <v>339</v>
      </c>
      <c r="C471" s="507"/>
      <c r="D471" s="507"/>
      <c r="E471" s="507"/>
      <c r="F471" s="507"/>
      <c r="G471" s="507"/>
      <c r="H471" s="507"/>
      <c r="I471" s="507"/>
      <c r="J471" s="507"/>
      <c r="K471" s="507"/>
      <c r="L471" s="508"/>
      <c r="M471" s="211">
        <v>8</v>
      </c>
      <c r="N471" s="211">
        <v>4</v>
      </c>
      <c r="O471" s="477" t="s">
        <v>470</v>
      </c>
      <c r="P471" s="478" t="s">
        <v>27</v>
      </c>
      <c r="Q471" s="509"/>
      <c r="R471" s="510"/>
      <c r="S471" s="472">
        <f>+'11'!U86</f>
        <v>15</v>
      </c>
      <c r="T471" s="472">
        <f>+'11'!V86</f>
        <v>14.6</v>
      </c>
      <c r="U471" s="225">
        <f t="shared" si="8"/>
        <v>97.333333333333329</v>
      </c>
      <c r="V471" s="511"/>
      <c r="W471" s="511"/>
      <c r="X471" s="511"/>
      <c r="Y471" s="511"/>
      <c r="Z471" s="511"/>
      <c r="AA471" s="511"/>
      <c r="AB471" s="511"/>
      <c r="AC471" s="135"/>
    </row>
    <row r="472" spans="1:29" ht="12.75" customHeight="1" thickBot="1" x14ac:dyDescent="0.25">
      <c r="A472" s="123"/>
      <c r="B472" s="507" t="s">
        <v>341</v>
      </c>
      <c r="C472" s="507"/>
      <c r="D472" s="507"/>
      <c r="E472" s="507"/>
      <c r="F472" s="507"/>
      <c r="G472" s="507"/>
      <c r="H472" s="507"/>
      <c r="I472" s="507"/>
      <c r="J472" s="507"/>
      <c r="K472" s="507"/>
      <c r="L472" s="508"/>
      <c r="M472" s="211">
        <v>8</v>
      </c>
      <c r="N472" s="211">
        <v>4</v>
      </c>
      <c r="O472" s="477" t="s">
        <v>470</v>
      </c>
      <c r="P472" s="478" t="s">
        <v>29</v>
      </c>
      <c r="Q472" s="509"/>
      <c r="R472" s="510"/>
      <c r="S472" s="472">
        <f>+'11'!U87</f>
        <v>15</v>
      </c>
      <c r="T472" s="472">
        <f>+'11'!V87</f>
        <v>14.6</v>
      </c>
      <c r="U472" s="225">
        <f t="shared" si="8"/>
        <v>97.333333333333329</v>
      </c>
      <c r="V472" s="511"/>
      <c r="W472" s="511"/>
      <c r="X472" s="511"/>
      <c r="Y472" s="511"/>
      <c r="Z472" s="511"/>
      <c r="AA472" s="511"/>
      <c r="AB472" s="511"/>
      <c r="AC472" s="135"/>
    </row>
    <row r="473" spans="1:29" ht="21.75" customHeight="1" thickBot="1" x14ac:dyDescent="0.25">
      <c r="A473" s="123"/>
      <c r="B473" s="507" t="s">
        <v>457</v>
      </c>
      <c r="C473" s="507"/>
      <c r="D473" s="507"/>
      <c r="E473" s="507"/>
      <c r="F473" s="507"/>
      <c r="G473" s="507"/>
      <c r="H473" s="507"/>
      <c r="I473" s="507"/>
      <c r="J473" s="507"/>
      <c r="K473" s="507"/>
      <c r="L473" s="508"/>
      <c r="M473" s="211">
        <v>8</v>
      </c>
      <c r="N473" s="211">
        <v>4</v>
      </c>
      <c r="O473" s="477" t="s">
        <v>458</v>
      </c>
      <c r="P473" s="478">
        <v>0</v>
      </c>
      <c r="Q473" s="509"/>
      <c r="R473" s="510"/>
      <c r="S473" s="472">
        <f>+'11'!U88</f>
        <v>1817.16309</v>
      </c>
      <c r="T473" s="472">
        <f>+'11'!V88</f>
        <v>1421.43298</v>
      </c>
      <c r="U473" s="225">
        <f t="shared" si="8"/>
        <v>78.222642085471819</v>
      </c>
      <c r="V473" s="511"/>
      <c r="W473" s="511"/>
      <c r="X473" s="511"/>
      <c r="Y473" s="511"/>
      <c r="Z473" s="511"/>
      <c r="AA473" s="511"/>
      <c r="AB473" s="511"/>
      <c r="AC473" s="135"/>
    </row>
    <row r="474" spans="1:29" ht="21.75" customHeight="1" thickBot="1" x14ac:dyDescent="0.25">
      <c r="A474" s="123"/>
      <c r="B474" s="507" t="s">
        <v>37</v>
      </c>
      <c r="C474" s="507"/>
      <c r="D474" s="507"/>
      <c r="E474" s="507"/>
      <c r="F474" s="507"/>
      <c r="G474" s="507"/>
      <c r="H474" s="507"/>
      <c r="I474" s="507"/>
      <c r="J474" s="507"/>
      <c r="K474" s="507"/>
      <c r="L474" s="508"/>
      <c r="M474" s="211">
        <v>8</v>
      </c>
      <c r="N474" s="211">
        <v>4</v>
      </c>
      <c r="O474" s="477" t="s">
        <v>468</v>
      </c>
      <c r="P474" s="478">
        <v>0</v>
      </c>
      <c r="Q474" s="509"/>
      <c r="R474" s="510"/>
      <c r="S474" s="472">
        <f>+'11'!U89</f>
        <v>1817.16309</v>
      </c>
      <c r="T474" s="472">
        <f>+'11'!V89</f>
        <v>1421.43298</v>
      </c>
      <c r="U474" s="225">
        <f t="shared" si="8"/>
        <v>78.222642085471819</v>
      </c>
      <c r="V474" s="511"/>
      <c r="W474" s="511"/>
      <c r="X474" s="511"/>
      <c r="Y474" s="511"/>
      <c r="Z474" s="511"/>
      <c r="AA474" s="511"/>
      <c r="AB474" s="511"/>
      <c r="AC474" s="135"/>
    </row>
    <row r="475" spans="1:29" ht="21.75" customHeight="1" thickBot="1" x14ac:dyDescent="0.25">
      <c r="A475" s="123"/>
      <c r="B475" s="507" t="s">
        <v>471</v>
      </c>
      <c r="C475" s="507"/>
      <c r="D475" s="507"/>
      <c r="E475" s="507"/>
      <c r="F475" s="507"/>
      <c r="G475" s="507"/>
      <c r="H475" s="507"/>
      <c r="I475" s="507"/>
      <c r="J475" s="507"/>
      <c r="K475" s="507"/>
      <c r="L475" s="508"/>
      <c r="M475" s="211">
        <v>8</v>
      </c>
      <c r="N475" s="211">
        <v>4</v>
      </c>
      <c r="O475" s="477" t="s">
        <v>472</v>
      </c>
      <c r="P475" s="478">
        <v>0</v>
      </c>
      <c r="Q475" s="509"/>
      <c r="R475" s="510"/>
      <c r="S475" s="472">
        <f>+'11'!U90</f>
        <v>1817.16309</v>
      </c>
      <c r="T475" s="472">
        <f>+'11'!V90</f>
        <v>1421.43298</v>
      </c>
      <c r="U475" s="225">
        <f t="shared" si="8"/>
        <v>78.222642085471819</v>
      </c>
      <c r="V475" s="511"/>
      <c r="W475" s="511"/>
      <c r="X475" s="511"/>
      <c r="Y475" s="511"/>
      <c r="Z475" s="511"/>
      <c r="AA475" s="511"/>
      <c r="AB475" s="511"/>
      <c r="AC475" s="135"/>
    </row>
    <row r="476" spans="1:29" ht="53.25" customHeight="1" thickBot="1" x14ac:dyDescent="0.25">
      <c r="A476" s="123"/>
      <c r="B476" s="507" t="s">
        <v>17</v>
      </c>
      <c r="C476" s="507"/>
      <c r="D476" s="507"/>
      <c r="E476" s="507"/>
      <c r="F476" s="507"/>
      <c r="G476" s="507"/>
      <c r="H476" s="507"/>
      <c r="I476" s="507"/>
      <c r="J476" s="507"/>
      <c r="K476" s="507"/>
      <c r="L476" s="508"/>
      <c r="M476" s="211">
        <v>8</v>
      </c>
      <c r="N476" s="211">
        <v>4</v>
      </c>
      <c r="O476" s="477" t="s">
        <v>472</v>
      </c>
      <c r="P476" s="478" t="s">
        <v>18</v>
      </c>
      <c r="Q476" s="509"/>
      <c r="R476" s="510"/>
      <c r="S476" s="472">
        <f>+'11'!U91</f>
        <v>1629.2630899999999</v>
      </c>
      <c r="T476" s="472">
        <f>+'11'!V91</f>
        <v>1301.1389799999999</v>
      </c>
      <c r="U476" s="225">
        <f t="shared" si="8"/>
        <v>79.860581632644738</v>
      </c>
      <c r="V476" s="511"/>
      <c r="W476" s="511"/>
      <c r="X476" s="511"/>
      <c r="Y476" s="511"/>
      <c r="Z476" s="511"/>
      <c r="AA476" s="511"/>
      <c r="AB476" s="511"/>
      <c r="AC476" s="135"/>
    </row>
    <row r="477" spans="1:29" ht="12.75" customHeight="1" thickBot="1" x14ac:dyDescent="0.25">
      <c r="A477" s="123"/>
      <c r="B477" s="507" t="s">
        <v>19</v>
      </c>
      <c r="C477" s="507"/>
      <c r="D477" s="507"/>
      <c r="E477" s="507"/>
      <c r="F477" s="507"/>
      <c r="G477" s="507"/>
      <c r="H477" s="507"/>
      <c r="I477" s="507"/>
      <c r="J477" s="507"/>
      <c r="K477" s="507"/>
      <c r="L477" s="508"/>
      <c r="M477" s="211">
        <v>8</v>
      </c>
      <c r="N477" s="211">
        <v>4</v>
      </c>
      <c r="O477" s="477" t="s">
        <v>472</v>
      </c>
      <c r="P477" s="478" t="s">
        <v>20</v>
      </c>
      <c r="Q477" s="509"/>
      <c r="R477" s="510"/>
      <c r="S477" s="472">
        <f>+'11'!U92</f>
        <v>1629.2630899999999</v>
      </c>
      <c r="T477" s="472">
        <f>+'11'!V92</f>
        <v>1301.1389799999999</v>
      </c>
      <c r="U477" s="225">
        <f t="shared" si="8"/>
        <v>79.860581632644738</v>
      </c>
      <c r="V477" s="511"/>
      <c r="W477" s="511"/>
      <c r="X477" s="511"/>
      <c r="Y477" s="511"/>
      <c r="Z477" s="511"/>
      <c r="AA477" s="511"/>
      <c r="AB477" s="511"/>
      <c r="AC477" s="135"/>
    </row>
    <row r="478" spans="1:29" ht="12.75" customHeight="1" thickBot="1" x14ac:dyDescent="0.25">
      <c r="A478" s="123"/>
      <c r="B478" s="507" t="s">
        <v>401</v>
      </c>
      <c r="C478" s="507"/>
      <c r="D478" s="507"/>
      <c r="E478" s="507"/>
      <c r="F478" s="507"/>
      <c r="G478" s="507"/>
      <c r="H478" s="507"/>
      <c r="I478" s="507"/>
      <c r="J478" s="507"/>
      <c r="K478" s="507"/>
      <c r="L478" s="508"/>
      <c r="M478" s="211">
        <v>8</v>
      </c>
      <c r="N478" s="211">
        <v>4</v>
      </c>
      <c r="O478" s="477" t="s">
        <v>472</v>
      </c>
      <c r="P478" s="478" t="s">
        <v>21</v>
      </c>
      <c r="Q478" s="509"/>
      <c r="R478" s="510"/>
      <c r="S478" s="472">
        <f>+'11'!U93</f>
        <v>1244.5184999999999</v>
      </c>
      <c r="T478" s="472">
        <f>+'11'!V93</f>
        <v>998.49149</v>
      </c>
      <c r="U478" s="225">
        <f t="shared" si="8"/>
        <v>80.231148833866271</v>
      </c>
      <c r="V478" s="511"/>
      <c r="W478" s="511"/>
      <c r="X478" s="511"/>
      <c r="Y478" s="511"/>
      <c r="Z478" s="511"/>
      <c r="AA478" s="511"/>
      <c r="AB478" s="511"/>
      <c r="AC478" s="135"/>
    </row>
    <row r="479" spans="1:29" ht="21.75" customHeight="1" thickBot="1" x14ac:dyDescent="0.25">
      <c r="A479" s="123"/>
      <c r="B479" s="507" t="s">
        <v>402</v>
      </c>
      <c r="C479" s="507"/>
      <c r="D479" s="507"/>
      <c r="E479" s="507"/>
      <c r="F479" s="507"/>
      <c r="G479" s="507"/>
      <c r="H479" s="507"/>
      <c r="I479" s="507"/>
      <c r="J479" s="507"/>
      <c r="K479" s="507"/>
      <c r="L479" s="508"/>
      <c r="M479" s="211">
        <v>8</v>
      </c>
      <c r="N479" s="211">
        <v>4</v>
      </c>
      <c r="O479" s="477" t="s">
        <v>472</v>
      </c>
      <c r="P479" s="478" t="s">
        <v>22</v>
      </c>
      <c r="Q479" s="509"/>
      <c r="R479" s="510"/>
      <c r="S479" s="472">
        <f>+'11'!U94</f>
        <v>8.9</v>
      </c>
      <c r="T479" s="472">
        <f>+'11'!V94</f>
        <v>0</v>
      </c>
      <c r="U479" s="225">
        <f t="shared" si="8"/>
        <v>0</v>
      </c>
      <c r="V479" s="511"/>
      <c r="W479" s="511"/>
      <c r="X479" s="511"/>
      <c r="Y479" s="511"/>
      <c r="Z479" s="511"/>
      <c r="AA479" s="511"/>
      <c r="AB479" s="511"/>
      <c r="AC479" s="135"/>
    </row>
    <row r="480" spans="1:29" ht="32.25" customHeight="1" thickBot="1" x14ac:dyDescent="0.25">
      <c r="A480" s="123"/>
      <c r="B480" s="507" t="s">
        <v>403</v>
      </c>
      <c r="C480" s="507"/>
      <c r="D480" s="507"/>
      <c r="E480" s="507"/>
      <c r="F480" s="507"/>
      <c r="G480" s="507"/>
      <c r="H480" s="507"/>
      <c r="I480" s="507"/>
      <c r="J480" s="507"/>
      <c r="K480" s="507"/>
      <c r="L480" s="508"/>
      <c r="M480" s="211">
        <v>8</v>
      </c>
      <c r="N480" s="211">
        <v>4</v>
      </c>
      <c r="O480" s="477" t="s">
        <v>472</v>
      </c>
      <c r="P480" s="478" t="s">
        <v>23</v>
      </c>
      <c r="Q480" s="509"/>
      <c r="R480" s="510"/>
      <c r="S480" s="472">
        <f>+'11'!U95</f>
        <v>375.84458999999998</v>
      </c>
      <c r="T480" s="472">
        <f>+'11'!V95</f>
        <v>302.64749</v>
      </c>
      <c r="U480" s="225">
        <f t="shared" si="8"/>
        <v>80.524636525964098</v>
      </c>
      <c r="V480" s="511"/>
      <c r="W480" s="511"/>
      <c r="X480" s="511"/>
      <c r="Y480" s="511"/>
      <c r="Z480" s="511"/>
      <c r="AA480" s="511"/>
      <c r="AB480" s="511"/>
      <c r="AC480" s="135"/>
    </row>
    <row r="481" spans="1:29" ht="21.75" customHeight="1" thickBot="1" x14ac:dyDescent="0.25">
      <c r="A481" s="123"/>
      <c r="B481" s="507" t="s">
        <v>338</v>
      </c>
      <c r="C481" s="507"/>
      <c r="D481" s="507"/>
      <c r="E481" s="507"/>
      <c r="F481" s="507"/>
      <c r="G481" s="507"/>
      <c r="H481" s="507"/>
      <c r="I481" s="507"/>
      <c r="J481" s="507"/>
      <c r="K481" s="507"/>
      <c r="L481" s="508"/>
      <c r="M481" s="211">
        <v>8</v>
      </c>
      <c r="N481" s="211">
        <v>4</v>
      </c>
      <c r="O481" s="477" t="s">
        <v>472</v>
      </c>
      <c r="P481" s="478" t="s">
        <v>25</v>
      </c>
      <c r="Q481" s="509"/>
      <c r="R481" s="510"/>
      <c r="S481" s="472">
        <f>+'11'!U96</f>
        <v>187.9</v>
      </c>
      <c r="T481" s="472">
        <f>+'11'!V96</f>
        <v>120.294</v>
      </c>
      <c r="U481" s="225">
        <f t="shared" si="8"/>
        <v>64.020223523150605</v>
      </c>
      <c r="V481" s="511"/>
      <c r="W481" s="511"/>
      <c r="X481" s="511"/>
      <c r="Y481" s="511"/>
      <c r="Z481" s="511"/>
      <c r="AA481" s="511"/>
      <c r="AB481" s="511"/>
      <c r="AC481" s="135"/>
    </row>
    <row r="482" spans="1:29" ht="21.75" customHeight="1" thickBot="1" x14ac:dyDescent="0.25">
      <c r="A482" s="123"/>
      <c r="B482" s="507" t="s">
        <v>339</v>
      </c>
      <c r="C482" s="507"/>
      <c r="D482" s="507"/>
      <c r="E482" s="507"/>
      <c r="F482" s="507"/>
      <c r="G482" s="507"/>
      <c r="H482" s="507"/>
      <c r="I482" s="507"/>
      <c r="J482" s="507"/>
      <c r="K482" s="507"/>
      <c r="L482" s="508"/>
      <c r="M482" s="211">
        <v>8</v>
      </c>
      <c r="N482" s="211">
        <v>4</v>
      </c>
      <c r="O482" s="477" t="s">
        <v>472</v>
      </c>
      <c r="P482" s="478" t="s">
        <v>27</v>
      </c>
      <c r="Q482" s="509"/>
      <c r="R482" s="510"/>
      <c r="S482" s="472">
        <f>+'11'!U97</f>
        <v>187.9</v>
      </c>
      <c r="T482" s="472">
        <f>+'11'!V97</f>
        <v>120.294</v>
      </c>
      <c r="U482" s="225">
        <f t="shared" si="8"/>
        <v>64.020223523150605</v>
      </c>
      <c r="V482" s="511"/>
      <c r="W482" s="511"/>
      <c r="X482" s="511"/>
      <c r="Y482" s="511"/>
      <c r="Z482" s="511"/>
      <c r="AA482" s="511"/>
      <c r="AB482" s="511"/>
      <c r="AC482" s="135"/>
    </row>
    <row r="483" spans="1:29" ht="21.75" customHeight="1" thickBot="1" x14ac:dyDescent="0.25">
      <c r="A483" s="123"/>
      <c r="B483" s="507" t="s">
        <v>340</v>
      </c>
      <c r="C483" s="507"/>
      <c r="D483" s="507"/>
      <c r="E483" s="507"/>
      <c r="F483" s="507"/>
      <c r="G483" s="507"/>
      <c r="H483" s="507"/>
      <c r="I483" s="507"/>
      <c r="J483" s="507"/>
      <c r="K483" s="507"/>
      <c r="L483" s="508"/>
      <c r="M483" s="211">
        <v>8</v>
      </c>
      <c r="N483" s="211">
        <v>4</v>
      </c>
      <c r="O483" s="477" t="s">
        <v>472</v>
      </c>
      <c r="P483" s="478" t="s">
        <v>28</v>
      </c>
      <c r="Q483" s="509"/>
      <c r="R483" s="510"/>
      <c r="S483" s="472">
        <f>+'11'!U98</f>
        <v>120.7</v>
      </c>
      <c r="T483" s="472">
        <f>+'11'!V98</f>
        <v>85.593999999999994</v>
      </c>
      <c r="U483" s="225">
        <f t="shared" si="8"/>
        <v>70.914664457332222</v>
      </c>
      <c r="V483" s="511"/>
      <c r="W483" s="511"/>
      <c r="X483" s="511"/>
      <c r="Y483" s="511"/>
      <c r="Z483" s="511"/>
      <c r="AA483" s="511"/>
      <c r="AB483" s="511"/>
      <c r="AC483" s="135"/>
    </row>
    <row r="484" spans="1:29" ht="12.75" customHeight="1" thickBot="1" x14ac:dyDescent="0.25">
      <c r="A484" s="123"/>
      <c r="B484" s="507" t="s">
        <v>341</v>
      </c>
      <c r="C484" s="507"/>
      <c r="D484" s="507"/>
      <c r="E484" s="507"/>
      <c r="F484" s="507"/>
      <c r="G484" s="507"/>
      <c r="H484" s="507"/>
      <c r="I484" s="507"/>
      <c r="J484" s="507"/>
      <c r="K484" s="507"/>
      <c r="L484" s="508"/>
      <c r="M484" s="211">
        <v>8</v>
      </c>
      <c r="N484" s="211">
        <v>4</v>
      </c>
      <c r="O484" s="477" t="s">
        <v>472</v>
      </c>
      <c r="P484" s="478" t="s">
        <v>29</v>
      </c>
      <c r="Q484" s="509"/>
      <c r="R484" s="510"/>
      <c r="S484" s="472">
        <f>+'11'!U99</f>
        <v>67.2</v>
      </c>
      <c r="T484" s="472">
        <f>+'11'!V99</f>
        <v>34.700000000000003</v>
      </c>
      <c r="U484" s="225">
        <f t="shared" si="8"/>
        <v>51.636904761904766</v>
      </c>
      <c r="V484" s="511"/>
      <c r="W484" s="511"/>
      <c r="X484" s="511"/>
      <c r="Y484" s="511"/>
      <c r="Z484" s="511"/>
      <c r="AA484" s="511"/>
      <c r="AB484" s="511"/>
      <c r="AC484" s="135"/>
    </row>
    <row r="485" spans="1:29" ht="12.75" customHeight="1" thickBot="1" x14ac:dyDescent="0.25">
      <c r="A485" s="123"/>
      <c r="B485" s="512" t="s">
        <v>556</v>
      </c>
      <c r="C485" s="512"/>
      <c r="D485" s="512"/>
      <c r="E485" s="512"/>
      <c r="F485" s="512"/>
      <c r="G485" s="512"/>
      <c r="H485" s="512"/>
      <c r="I485" s="512"/>
      <c r="J485" s="512"/>
      <c r="K485" s="512"/>
      <c r="L485" s="513"/>
      <c r="M485" s="469">
        <v>9</v>
      </c>
      <c r="N485" s="469">
        <v>0</v>
      </c>
      <c r="O485" s="470">
        <v>0</v>
      </c>
      <c r="P485" s="471">
        <v>0</v>
      </c>
      <c r="Q485" s="514"/>
      <c r="R485" s="515"/>
      <c r="S485" s="472">
        <f>+'11'!U594</f>
        <v>233.8</v>
      </c>
      <c r="T485" s="472">
        <f>+'11'!V594</f>
        <v>144.708</v>
      </c>
      <c r="U485" s="225">
        <f t="shared" si="8"/>
        <v>61.893926432848588</v>
      </c>
      <c r="V485" s="516"/>
      <c r="W485" s="516"/>
      <c r="X485" s="516"/>
      <c r="Y485" s="516"/>
      <c r="Z485" s="516"/>
      <c r="AA485" s="516"/>
      <c r="AB485" s="516"/>
      <c r="AC485" s="135"/>
    </row>
    <row r="486" spans="1:29" ht="12.75" customHeight="1" thickBot="1" x14ac:dyDescent="0.25">
      <c r="A486" s="123"/>
      <c r="B486" s="502" t="s">
        <v>557</v>
      </c>
      <c r="C486" s="502"/>
      <c r="D486" s="502"/>
      <c r="E486" s="502"/>
      <c r="F486" s="502"/>
      <c r="G486" s="502"/>
      <c r="H486" s="502"/>
      <c r="I486" s="502"/>
      <c r="J486" s="502"/>
      <c r="K486" s="502"/>
      <c r="L486" s="503"/>
      <c r="M486" s="473">
        <v>9</v>
      </c>
      <c r="N486" s="473">
        <v>9</v>
      </c>
      <c r="O486" s="474">
        <v>0</v>
      </c>
      <c r="P486" s="475">
        <v>0</v>
      </c>
      <c r="Q486" s="504"/>
      <c r="R486" s="505"/>
      <c r="S486" s="472">
        <f>+'11'!U595</f>
        <v>233.8</v>
      </c>
      <c r="T486" s="472">
        <f>+'11'!V595</f>
        <v>144.708</v>
      </c>
      <c r="U486" s="225">
        <f t="shared" si="8"/>
        <v>61.893926432848588</v>
      </c>
      <c r="V486" s="506"/>
      <c r="W486" s="506"/>
      <c r="X486" s="506"/>
      <c r="Y486" s="506"/>
      <c r="Z486" s="506"/>
      <c r="AA486" s="506"/>
      <c r="AB486" s="506"/>
      <c r="AC486" s="135"/>
    </row>
    <row r="487" spans="1:29" ht="32.25" customHeight="1" thickBot="1" x14ac:dyDescent="0.25">
      <c r="A487" s="123"/>
      <c r="B487" s="507" t="s">
        <v>387</v>
      </c>
      <c r="C487" s="507"/>
      <c r="D487" s="507"/>
      <c r="E487" s="507"/>
      <c r="F487" s="507"/>
      <c r="G487" s="507"/>
      <c r="H487" s="507"/>
      <c r="I487" s="507"/>
      <c r="J487" s="507"/>
      <c r="K487" s="507"/>
      <c r="L487" s="508"/>
      <c r="M487" s="211">
        <v>9</v>
      </c>
      <c r="N487" s="211">
        <v>9</v>
      </c>
      <c r="O487" s="477" t="s">
        <v>388</v>
      </c>
      <c r="P487" s="478">
        <v>0</v>
      </c>
      <c r="Q487" s="509"/>
      <c r="R487" s="510"/>
      <c r="S487" s="472">
        <f>+'11'!U596</f>
        <v>233.8</v>
      </c>
      <c r="T487" s="472">
        <f>+'11'!V596</f>
        <v>144.708</v>
      </c>
      <c r="U487" s="225">
        <f t="shared" si="8"/>
        <v>61.893926432848588</v>
      </c>
      <c r="V487" s="511"/>
      <c r="W487" s="511"/>
      <c r="X487" s="511"/>
      <c r="Y487" s="511"/>
      <c r="Z487" s="511"/>
      <c r="AA487" s="511"/>
      <c r="AB487" s="511"/>
      <c r="AC487" s="135"/>
    </row>
    <row r="488" spans="1:29" ht="42.75" customHeight="1" thickBot="1" x14ac:dyDescent="0.25">
      <c r="A488" s="123"/>
      <c r="B488" s="507" t="s">
        <v>88</v>
      </c>
      <c r="C488" s="507"/>
      <c r="D488" s="507"/>
      <c r="E488" s="507"/>
      <c r="F488" s="507"/>
      <c r="G488" s="507"/>
      <c r="H488" s="507"/>
      <c r="I488" s="507"/>
      <c r="J488" s="507"/>
      <c r="K488" s="507"/>
      <c r="L488" s="508"/>
      <c r="M488" s="211">
        <v>9</v>
      </c>
      <c r="N488" s="211">
        <v>9</v>
      </c>
      <c r="O488" s="477" t="s">
        <v>389</v>
      </c>
      <c r="P488" s="478">
        <v>0</v>
      </c>
      <c r="Q488" s="509"/>
      <c r="R488" s="510"/>
      <c r="S488" s="472">
        <f>+'11'!U597</f>
        <v>233.8</v>
      </c>
      <c r="T488" s="472">
        <f>+'11'!V597</f>
        <v>144.708</v>
      </c>
      <c r="U488" s="225">
        <f t="shared" si="8"/>
        <v>61.893926432848588</v>
      </c>
      <c r="V488" s="511"/>
      <c r="W488" s="511"/>
      <c r="X488" s="511"/>
      <c r="Y488" s="511"/>
      <c r="Z488" s="511"/>
      <c r="AA488" s="511"/>
      <c r="AB488" s="511"/>
      <c r="AC488" s="135"/>
    </row>
    <row r="489" spans="1:29" ht="21.75" customHeight="1" thickBot="1" x14ac:dyDescent="0.25">
      <c r="A489" s="123"/>
      <c r="B489" s="507" t="s">
        <v>338</v>
      </c>
      <c r="C489" s="507"/>
      <c r="D489" s="507"/>
      <c r="E489" s="507"/>
      <c r="F489" s="507"/>
      <c r="G489" s="507"/>
      <c r="H489" s="507"/>
      <c r="I489" s="507"/>
      <c r="J489" s="507"/>
      <c r="K489" s="507"/>
      <c r="L489" s="508"/>
      <c r="M489" s="211">
        <v>9</v>
      </c>
      <c r="N489" s="211">
        <v>9</v>
      </c>
      <c r="O489" s="477" t="s">
        <v>389</v>
      </c>
      <c r="P489" s="478" t="s">
        <v>25</v>
      </c>
      <c r="Q489" s="509"/>
      <c r="R489" s="510"/>
      <c r="S489" s="472">
        <f>+'11'!U598</f>
        <v>233.8</v>
      </c>
      <c r="T489" s="472">
        <f>+'11'!V598</f>
        <v>144.708</v>
      </c>
      <c r="U489" s="225">
        <f t="shared" si="8"/>
        <v>61.893926432848588</v>
      </c>
      <c r="V489" s="511"/>
      <c r="W489" s="511"/>
      <c r="X489" s="511"/>
      <c r="Y489" s="511"/>
      <c r="Z489" s="511"/>
      <c r="AA489" s="511"/>
      <c r="AB489" s="511"/>
      <c r="AC489" s="135"/>
    </row>
    <row r="490" spans="1:29" ht="21.75" customHeight="1" thickBot="1" x14ac:dyDescent="0.25">
      <c r="A490" s="123"/>
      <c r="B490" s="507" t="s">
        <v>339</v>
      </c>
      <c r="C490" s="507"/>
      <c r="D490" s="507"/>
      <c r="E490" s="507"/>
      <c r="F490" s="507"/>
      <c r="G490" s="507"/>
      <c r="H490" s="507"/>
      <c r="I490" s="507"/>
      <c r="J490" s="507"/>
      <c r="K490" s="507"/>
      <c r="L490" s="508"/>
      <c r="M490" s="211">
        <v>9</v>
      </c>
      <c r="N490" s="211">
        <v>9</v>
      </c>
      <c r="O490" s="477" t="s">
        <v>389</v>
      </c>
      <c r="P490" s="478" t="s">
        <v>27</v>
      </c>
      <c r="Q490" s="509"/>
      <c r="R490" s="510"/>
      <c r="S490" s="472">
        <f>+'11'!U599</f>
        <v>233.8</v>
      </c>
      <c r="T490" s="472">
        <f>+'11'!V599</f>
        <v>144.708</v>
      </c>
      <c r="U490" s="225">
        <f t="shared" ref="U490:U555" si="9">T490/S490*100</f>
        <v>61.893926432848588</v>
      </c>
      <c r="V490" s="511"/>
      <c r="W490" s="511"/>
      <c r="X490" s="511"/>
      <c r="Y490" s="511"/>
      <c r="Z490" s="511"/>
      <c r="AA490" s="511"/>
      <c r="AB490" s="511"/>
      <c r="AC490" s="135"/>
    </row>
    <row r="491" spans="1:29" ht="12.75" customHeight="1" thickBot="1" x14ac:dyDescent="0.25">
      <c r="A491" s="123"/>
      <c r="B491" s="507" t="s">
        <v>341</v>
      </c>
      <c r="C491" s="507"/>
      <c r="D491" s="507"/>
      <c r="E491" s="507"/>
      <c r="F491" s="507"/>
      <c r="G491" s="507"/>
      <c r="H491" s="507"/>
      <c r="I491" s="507"/>
      <c r="J491" s="507"/>
      <c r="K491" s="507"/>
      <c r="L491" s="508"/>
      <c r="M491" s="211">
        <v>9</v>
      </c>
      <c r="N491" s="211">
        <v>9</v>
      </c>
      <c r="O491" s="477" t="s">
        <v>389</v>
      </c>
      <c r="P491" s="478" t="s">
        <v>29</v>
      </c>
      <c r="Q491" s="509"/>
      <c r="R491" s="510"/>
      <c r="S491" s="472">
        <f>+'11'!U600</f>
        <v>233.8</v>
      </c>
      <c r="T491" s="472">
        <f>+'11'!V600</f>
        <v>144.708</v>
      </c>
      <c r="U491" s="225">
        <f t="shared" si="9"/>
        <v>61.893926432848588</v>
      </c>
      <c r="V491" s="511"/>
      <c r="W491" s="511"/>
      <c r="X491" s="511"/>
      <c r="Y491" s="511"/>
      <c r="Z491" s="511"/>
      <c r="AA491" s="511"/>
      <c r="AB491" s="511"/>
      <c r="AC491" s="135"/>
    </row>
    <row r="492" spans="1:29" ht="12.75" customHeight="1" thickBot="1" x14ac:dyDescent="0.25">
      <c r="A492" s="123"/>
      <c r="B492" s="512" t="s">
        <v>149</v>
      </c>
      <c r="C492" s="512"/>
      <c r="D492" s="512"/>
      <c r="E492" s="512"/>
      <c r="F492" s="512"/>
      <c r="G492" s="512"/>
      <c r="H492" s="512"/>
      <c r="I492" s="512"/>
      <c r="J492" s="512"/>
      <c r="K492" s="512"/>
      <c r="L492" s="513"/>
      <c r="M492" s="469">
        <v>10</v>
      </c>
      <c r="N492" s="469">
        <v>0</v>
      </c>
      <c r="O492" s="470">
        <v>0</v>
      </c>
      <c r="P492" s="471">
        <v>0</v>
      </c>
      <c r="Q492" s="514"/>
      <c r="R492" s="515"/>
      <c r="S492" s="472">
        <f>+S493+S588+S605</f>
        <v>61033.321319999995</v>
      </c>
      <c r="T492" s="472">
        <f>+T493+T588+T605</f>
        <v>42943.597220000011</v>
      </c>
      <c r="U492" s="225">
        <f t="shared" si="9"/>
        <v>70.360904979830792</v>
      </c>
      <c r="V492" s="516"/>
      <c r="W492" s="516"/>
      <c r="X492" s="516"/>
      <c r="Y492" s="516"/>
      <c r="Z492" s="516"/>
      <c r="AA492" s="516"/>
      <c r="AB492" s="516"/>
      <c r="AC492" s="135"/>
    </row>
    <row r="493" spans="1:29" ht="12.75" customHeight="1" thickBot="1" x14ac:dyDescent="0.25">
      <c r="A493" s="123"/>
      <c r="B493" s="502" t="s">
        <v>53</v>
      </c>
      <c r="C493" s="502"/>
      <c r="D493" s="502"/>
      <c r="E493" s="502"/>
      <c r="F493" s="502"/>
      <c r="G493" s="502"/>
      <c r="H493" s="502"/>
      <c r="I493" s="502"/>
      <c r="J493" s="502"/>
      <c r="K493" s="502"/>
      <c r="L493" s="503"/>
      <c r="M493" s="473">
        <v>10</v>
      </c>
      <c r="N493" s="473">
        <v>3</v>
      </c>
      <c r="O493" s="474">
        <v>0</v>
      </c>
      <c r="P493" s="475">
        <v>0</v>
      </c>
      <c r="Q493" s="504"/>
      <c r="R493" s="505"/>
      <c r="S493" s="476">
        <f>+S494+S502+S511+S517+S523+S529+S538+S549+S560+S566+S578+S584</f>
        <v>26365.093009999997</v>
      </c>
      <c r="T493" s="476">
        <f>+T494+T502+T511+T517+T523+T529+T538+T549+T560+T566+T578+T584</f>
        <v>18323.851000000002</v>
      </c>
      <c r="U493" s="225">
        <f t="shared" si="9"/>
        <v>69.500422369266673</v>
      </c>
      <c r="V493" s="506"/>
      <c r="W493" s="506"/>
      <c r="X493" s="506"/>
      <c r="Y493" s="506"/>
      <c r="Z493" s="506"/>
      <c r="AA493" s="506"/>
      <c r="AB493" s="506"/>
      <c r="AC493" s="135"/>
    </row>
    <row r="494" spans="1:29" ht="21.75" customHeight="1" thickBot="1" x14ac:dyDescent="0.25">
      <c r="A494" s="123"/>
      <c r="B494" s="507" t="s">
        <v>154</v>
      </c>
      <c r="C494" s="507"/>
      <c r="D494" s="507"/>
      <c r="E494" s="507"/>
      <c r="F494" s="507"/>
      <c r="G494" s="507"/>
      <c r="H494" s="507"/>
      <c r="I494" s="507"/>
      <c r="J494" s="507"/>
      <c r="K494" s="507"/>
      <c r="L494" s="508"/>
      <c r="M494" s="211">
        <v>10</v>
      </c>
      <c r="N494" s="211">
        <v>3</v>
      </c>
      <c r="O494" s="477" t="s">
        <v>473</v>
      </c>
      <c r="P494" s="478">
        <v>0</v>
      </c>
      <c r="Q494" s="509"/>
      <c r="R494" s="510"/>
      <c r="S494" s="479">
        <f>+'11'!U103</f>
        <v>1793</v>
      </c>
      <c r="T494" s="479">
        <f>+'11'!V103</f>
        <v>879.32176000000004</v>
      </c>
      <c r="U494" s="225">
        <f t="shared" si="9"/>
        <v>49.04192749581707</v>
      </c>
      <c r="V494" s="511"/>
      <c r="W494" s="511"/>
      <c r="X494" s="511"/>
      <c r="Y494" s="511"/>
      <c r="Z494" s="511"/>
      <c r="AA494" s="511"/>
      <c r="AB494" s="511"/>
      <c r="AC494" s="135"/>
    </row>
    <row r="495" spans="1:29" ht="21.75" customHeight="1" thickBot="1" x14ac:dyDescent="0.25">
      <c r="A495" s="123"/>
      <c r="B495" s="507" t="s">
        <v>43</v>
      </c>
      <c r="C495" s="507"/>
      <c r="D495" s="507"/>
      <c r="E495" s="507"/>
      <c r="F495" s="507"/>
      <c r="G495" s="507"/>
      <c r="H495" s="507"/>
      <c r="I495" s="507"/>
      <c r="J495" s="507"/>
      <c r="K495" s="507"/>
      <c r="L495" s="508"/>
      <c r="M495" s="211">
        <v>10</v>
      </c>
      <c r="N495" s="211">
        <v>3</v>
      </c>
      <c r="O495" s="477" t="s">
        <v>474</v>
      </c>
      <c r="P495" s="478">
        <v>0</v>
      </c>
      <c r="Q495" s="509"/>
      <c r="R495" s="510"/>
      <c r="S495" s="479">
        <f>+'11'!U104</f>
        <v>1793</v>
      </c>
      <c r="T495" s="479">
        <f>+'11'!V104</f>
        <v>879.32176000000004</v>
      </c>
      <c r="U495" s="225">
        <f t="shared" si="9"/>
        <v>49.04192749581707</v>
      </c>
      <c r="V495" s="511"/>
      <c r="W495" s="511"/>
      <c r="X495" s="511"/>
      <c r="Y495" s="511"/>
      <c r="Z495" s="511"/>
      <c r="AA495" s="511"/>
      <c r="AB495" s="511"/>
      <c r="AC495" s="135"/>
    </row>
    <row r="496" spans="1:29" ht="32.25" customHeight="1" thickBot="1" x14ac:dyDescent="0.25">
      <c r="A496" s="123"/>
      <c r="B496" s="507" t="s">
        <v>294</v>
      </c>
      <c r="C496" s="507"/>
      <c r="D496" s="507"/>
      <c r="E496" s="507"/>
      <c r="F496" s="507"/>
      <c r="G496" s="507"/>
      <c r="H496" s="507"/>
      <c r="I496" s="507"/>
      <c r="J496" s="507"/>
      <c r="K496" s="507"/>
      <c r="L496" s="508"/>
      <c r="M496" s="211">
        <v>10</v>
      </c>
      <c r="N496" s="211">
        <v>3</v>
      </c>
      <c r="O496" s="477" t="s">
        <v>475</v>
      </c>
      <c r="P496" s="478">
        <v>0</v>
      </c>
      <c r="Q496" s="509"/>
      <c r="R496" s="510"/>
      <c r="S496" s="479">
        <f>+'11'!U105</f>
        <v>1793</v>
      </c>
      <c r="T496" s="479">
        <f>+'11'!V105</f>
        <v>879.32176000000004</v>
      </c>
      <c r="U496" s="225">
        <f t="shared" si="9"/>
        <v>49.04192749581707</v>
      </c>
      <c r="V496" s="511"/>
      <c r="W496" s="511"/>
      <c r="X496" s="511"/>
      <c r="Y496" s="511"/>
      <c r="Z496" s="511"/>
      <c r="AA496" s="511"/>
      <c r="AB496" s="511"/>
      <c r="AC496" s="135"/>
    </row>
    <row r="497" spans="1:29" ht="12.75" customHeight="1" thickBot="1" x14ac:dyDescent="0.25">
      <c r="A497" s="123"/>
      <c r="B497" s="507" t="s">
        <v>47</v>
      </c>
      <c r="C497" s="507"/>
      <c r="D497" s="507"/>
      <c r="E497" s="507"/>
      <c r="F497" s="507"/>
      <c r="G497" s="507"/>
      <c r="H497" s="507"/>
      <c r="I497" s="507"/>
      <c r="J497" s="507"/>
      <c r="K497" s="507"/>
      <c r="L497" s="508"/>
      <c r="M497" s="211">
        <v>10</v>
      </c>
      <c r="N497" s="211">
        <v>3</v>
      </c>
      <c r="O497" s="477" t="s">
        <v>475</v>
      </c>
      <c r="P497" s="478" t="s">
        <v>44</v>
      </c>
      <c r="Q497" s="509"/>
      <c r="R497" s="510"/>
      <c r="S497" s="479">
        <f>+'11'!U106</f>
        <v>1793</v>
      </c>
      <c r="T497" s="479">
        <f>+'11'!V106</f>
        <v>879.32176000000004</v>
      </c>
      <c r="U497" s="225">
        <f t="shared" si="9"/>
        <v>49.04192749581707</v>
      </c>
      <c r="V497" s="511"/>
      <c r="W497" s="511"/>
      <c r="X497" s="511"/>
      <c r="Y497" s="511"/>
      <c r="Z497" s="511"/>
      <c r="AA497" s="511"/>
      <c r="AB497" s="511"/>
      <c r="AC497" s="135"/>
    </row>
    <row r="498" spans="1:29" ht="12.75" hidden="1" customHeight="1" thickBot="1" x14ac:dyDescent="0.25">
      <c r="A498" s="123"/>
      <c r="B498" s="507" t="s">
        <v>48</v>
      </c>
      <c r="C498" s="507"/>
      <c r="D498" s="507"/>
      <c r="E498" s="507"/>
      <c r="F498" s="507"/>
      <c r="G498" s="507"/>
      <c r="H498" s="507"/>
      <c r="I498" s="507"/>
      <c r="J498" s="507"/>
      <c r="K498" s="507"/>
      <c r="L498" s="508"/>
      <c r="M498" s="211">
        <v>10</v>
      </c>
      <c r="N498" s="211">
        <v>3</v>
      </c>
      <c r="O498" s="477" t="s">
        <v>475</v>
      </c>
      <c r="P498" s="478" t="s">
        <v>45</v>
      </c>
      <c r="Q498" s="509"/>
      <c r="R498" s="510"/>
      <c r="S498" s="479">
        <f>+'11'!U107</f>
        <v>0</v>
      </c>
      <c r="T498" s="479">
        <f>+'11'!V107</f>
        <v>0</v>
      </c>
      <c r="U498" s="225" t="e">
        <f t="shared" si="9"/>
        <v>#DIV/0!</v>
      </c>
      <c r="V498" s="511"/>
      <c r="W498" s="511"/>
      <c r="X498" s="511"/>
      <c r="Y498" s="511"/>
      <c r="Z498" s="511"/>
      <c r="AA498" s="511"/>
      <c r="AB498" s="511"/>
      <c r="AC498" s="135"/>
    </row>
    <row r="499" spans="1:29" ht="21.75" hidden="1" customHeight="1" thickBot="1" x14ac:dyDescent="0.25">
      <c r="A499" s="123"/>
      <c r="B499" s="507" t="s">
        <v>476</v>
      </c>
      <c r="C499" s="507"/>
      <c r="D499" s="507"/>
      <c r="E499" s="507"/>
      <c r="F499" s="507"/>
      <c r="G499" s="507"/>
      <c r="H499" s="507"/>
      <c r="I499" s="507"/>
      <c r="J499" s="507"/>
      <c r="K499" s="507"/>
      <c r="L499" s="508"/>
      <c r="M499" s="211">
        <v>10</v>
      </c>
      <c r="N499" s="211">
        <v>3</v>
      </c>
      <c r="O499" s="477" t="s">
        <v>475</v>
      </c>
      <c r="P499" s="478" t="s">
        <v>49</v>
      </c>
      <c r="Q499" s="509"/>
      <c r="R499" s="510"/>
      <c r="S499" s="479">
        <f>+'11'!U108</f>
        <v>0</v>
      </c>
      <c r="T499" s="479">
        <f>+'11'!V108</f>
        <v>0</v>
      </c>
      <c r="U499" s="225" t="e">
        <f t="shared" si="9"/>
        <v>#DIV/0!</v>
      </c>
      <c r="V499" s="511"/>
      <c r="W499" s="511"/>
      <c r="X499" s="511"/>
      <c r="Y499" s="511"/>
      <c r="Z499" s="511"/>
      <c r="AA499" s="511"/>
      <c r="AB499" s="511"/>
      <c r="AC499" s="135"/>
    </row>
    <row r="500" spans="1:29" ht="21.75" customHeight="1" x14ac:dyDescent="0.2">
      <c r="A500" s="123"/>
      <c r="B500" s="364"/>
      <c r="C500" s="364"/>
      <c r="D500" s="364"/>
      <c r="E500" s="364"/>
      <c r="F500" s="364"/>
      <c r="G500" s="364"/>
      <c r="H500" s="364"/>
      <c r="I500" s="364"/>
      <c r="J500" s="364"/>
      <c r="K500" s="364"/>
      <c r="L500" s="368" t="s">
        <v>494</v>
      </c>
      <c r="M500" s="211">
        <f>+'11'!O109</f>
        <v>10</v>
      </c>
      <c r="N500" s="211">
        <f>+'11'!P109</f>
        <v>3</v>
      </c>
      <c r="O500" s="211" t="str">
        <f>+'11'!Q109</f>
        <v>0110076100</v>
      </c>
      <c r="P500" s="211" t="str">
        <f>+'11'!R109</f>
        <v>320</v>
      </c>
      <c r="Q500" s="211">
        <f>+'11'!S109</f>
        <v>0</v>
      </c>
      <c r="R500" s="211">
        <f>+'11'!T109</f>
        <v>0</v>
      </c>
      <c r="S500" s="459">
        <f>+'11'!U109</f>
        <v>1793</v>
      </c>
      <c r="T500" s="459">
        <f>+'11'!V109</f>
        <v>879.32176000000004</v>
      </c>
      <c r="U500" s="211">
        <f>+'11'!W109</f>
        <v>49.04192749581707</v>
      </c>
      <c r="V500" s="365"/>
      <c r="W500" s="365"/>
      <c r="X500" s="365"/>
      <c r="Y500" s="365"/>
      <c r="Z500" s="365"/>
      <c r="AA500" s="365"/>
      <c r="AB500" s="365"/>
      <c r="AC500" s="135"/>
    </row>
    <row r="501" spans="1:29" ht="21.75" customHeight="1" x14ac:dyDescent="0.2">
      <c r="A501" s="123"/>
      <c r="B501" s="364"/>
      <c r="C501" s="364"/>
      <c r="D501" s="364"/>
      <c r="E501" s="364"/>
      <c r="F501" s="364"/>
      <c r="G501" s="364"/>
      <c r="H501" s="364"/>
      <c r="I501" s="364"/>
      <c r="J501" s="364"/>
      <c r="K501" s="364"/>
      <c r="L501" s="368" t="s">
        <v>546</v>
      </c>
      <c r="M501" s="211">
        <f>+'11'!O110</f>
        <v>10</v>
      </c>
      <c r="N501" s="211">
        <f>+'11'!P110</f>
        <v>3</v>
      </c>
      <c r="O501" s="211" t="str">
        <f>+'11'!Q110</f>
        <v>0110076100</v>
      </c>
      <c r="P501" s="211" t="str">
        <f>+'11'!R110</f>
        <v>321</v>
      </c>
      <c r="Q501" s="211">
        <f>+'11'!S110</f>
        <v>0</v>
      </c>
      <c r="R501" s="211">
        <f>+'11'!T110</f>
        <v>0</v>
      </c>
      <c r="S501" s="459">
        <f>+'11'!U110</f>
        <v>1793</v>
      </c>
      <c r="T501" s="459">
        <f>+'11'!V110</f>
        <v>879.32176000000004</v>
      </c>
      <c r="U501" s="211">
        <f>+'11'!W110</f>
        <v>49.04192749581707</v>
      </c>
      <c r="V501" s="365"/>
      <c r="W501" s="365"/>
      <c r="X501" s="365"/>
      <c r="Y501" s="365"/>
      <c r="Z501" s="365"/>
      <c r="AA501" s="365"/>
      <c r="AB501" s="365"/>
      <c r="AC501" s="135"/>
    </row>
    <row r="502" spans="1:29" ht="21.75" customHeight="1" thickBot="1" x14ac:dyDescent="0.25">
      <c r="A502" s="123"/>
      <c r="B502" s="507" t="s">
        <v>154</v>
      </c>
      <c r="C502" s="507"/>
      <c r="D502" s="507"/>
      <c r="E502" s="507"/>
      <c r="F502" s="507"/>
      <c r="G502" s="507"/>
      <c r="H502" s="507"/>
      <c r="I502" s="507"/>
      <c r="J502" s="507"/>
      <c r="K502" s="507"/>
      <c r="L502" s="508"/>
      <c r="M502" s="211">
        <v>10</v>
      </c>
      <c r="N502" s="211">
        <v>3</v>
      </c>
      <c r="O502" s="477" t="s">
        <v>473</v>
      </c>
      <c r="P502" s="478">
        <v>0</v>
      </c>
      <c r="Q502" s="509"/>
      <c r="R502" s="510"/>
      <c r="S502" s="479">
        <f>+'11'!U111</f>
        <v>4345.3999999999996</v>
      </c>
      <c r="T502" s="479">
        <f>+'11'!V111</f>
        <v>3136.6305400000001</v>
      </c>
      <c r="U502" s="225">
        <f t="shared" si="9"/>
        <v>72.182780411469608</v>
      </c>
      <c r="V502" s="511"/>
      <c r="W502" s="511"/>
      <c r="X502" s="511"/>
      <c r="Y502" s="511"/>
      <c r="Z502" s="511"/>
      <c r="AA502" s="511"/>
      <c r="AB502" s="511"/>
      <c r="AC502" s="135"/>
    </row>
    <row r="503" spans="1:29" ht="21.75" customHeight="1" thickBot="1" x14ac:dyDescent="0.25">
      <c r="A503" s="123"/>
      <c r="B503" s="507" t="s">
        <v>43</v>
      </c>
      <c r="C503" s="507"/>
      <c r="D503" s="507"/>
      <c r="E503" s="507"/>
      <c r="F503" s="507"/>
      <c r="G503" s="507"/>
      <c r="H503" s="507"/>
      <c r="I503" s="507"/>
      <c r="J503" s="507"/>
      <c r="K503" s="507"/>
      <c r="L503" s="508"/>
      <c r="M503" s="211">
        <v>10</v>
      </c>
      <c r="N503" s="211">
        <v>3</v>
      </c>
      <c r="O503" s="477" t="s">
        <v>474</v>
      </c>
      <c r="P503" s="478">
        <v>0</v>
      </c>
      <c r="Q503" s="509"/>
      <c r="R503" s="510"/>
      <c r="S503" s="479">
        <f>+'11'!U112</f>
        <v>4345.3999999999996</v>
      </c>
      <c r="T503" s="479">
        <f>+'11'!V112</f>
        <v>3136.6305400000001</v>
      </c>
      <c r="U503" s="225">
        <f t="shared" si="9"/>
        <v>72.182780411469608</v>
      </c>
      <c r="V503" s="511"/>
      <c r="W503" s="511"/>
      <c r="X503" s="511"/>
      <c r="Y503" s="511"/>
      <c r="Z503" s="511"/>
      <c r="AA503" s="511"/>
      <c r="AB503" s="511"/>
      <c r="AC503" s="135"/>
    </row>
    <row r="504" spans="1:29" ht="21.75" customHeight="1" thickBot="1" x14ac:dyDescent="0.25">
      <c r="A504" s="123"/>
      <c r="B504" s="507" t="s">
        <v>46</v>
      </c>
      <c r="C504" s="507"/>
      <c r="D504" s="507"/>
      <c r="E504" s="507"/>
      <c r="F504" s="507"/>
      <c r="G504" s="507"/>
      <c r="H504" s="507"/>
      <c r="I504" s="507"/>
      <c r="J504" s="507"/>
      <c r="K504" s="507"/>
      <c r="L504" s="508"/>
      <c r="M504" s="211">
        <v>10</v>
      </c>
      <c r="N504" s="211">
        <v>3</v>
      </c>
      <c r="O504" s="477" t="s">
        <v>477</v>
      </c>
      <c r="P504" s="478">
        <v>0</v>
      </c>
      <c r="Q504" s="509"/>
      <c r="R504" s="510"/>
      <c r="S504" s="479">
        <f>+'11'!U113</f>
        <v>4345.3999999999996</v>
      </c>
      <c r="T504" s="479">
        <f>+'11'!V113</f>
        <v>3136.6305400000001</v>
      </c>
      <c r="U504" s="225">
        <f t="shared" si="9"/>
        <v>72.182780411469608</v>
      </c>
      <c r="V504" s="511"/>
      <c r="W504" s="511"/>
      <c r="X504" s="511"/>
      <c r="Y504" s="511"/>
      <c r="Z504" s="511"/>
      <c r="AA504" s="511"/>
      <c r="AB504" s="511"/>
      <c r="AC504" s="135"/>
    </row>
    <row r="505" spans="1:29" ht="21.75" customHeight="1" thickBot="1" x14ac:dyDescent="0.25">
      <c r="A505" s="123"/>
      <c r="B505" s="507" t="s">
        <v>338</v>
      </c>
      <c r="C505" s="507"/>
      <c r="D505" s="507"/>
      <c r="E505" s="507"/>
      <c r="F505" s="507"/>
      <c r="G505" s="507"/>
      <c r="H505" s="507"/>
      <c r="I505" s="507"/>
      <c r="J505" s="507"/>
      <c r="K505" s="507"/>
      <c r="L505" s="508"/>
      <c r="M505" s="211">
        <v>10</v>
      </c>
      <c r="N505" s="211">
        <v>3</v>
      </c>
      <c r="O505" s="477" t="s">
        <v>477</v>
      </c>
      <c r="P505" s="478" t="s">
        <v>25</v>
      </c>
      <c r="Q505" s="509"/>
      <c r="R505" s="510"/>
      <c r="S505" s="479">
        <f>+'11'!U114</f>
        <v>78</v>
      </c>
      <c r="T505" s="479">
        <f>+'11'!V114</f>
        <v>16.634820000000001</v>
      </c>
      <c r="U505" s="225">
        <f t="shared" si="9"/>
        <v>21.326692307692312</v>
      </c>
      <c r="V505" s="511"/>
      <c r="W505" s="511"/>
      <c r="X505" s="511"/>
      <c r="Y505" s="511"/>
      <c r="Z505" s="511"/>
      <c r="AA505" s="511"/>
      <c r="AB505" s="511"/>
      <c r="AC505" s="135"/>
    </row>
    <row r="506" spans="1:29" ht="21.75" customHeight="1" thickBot="1" x14ac:dyDescent="0.25">
      <c r="A506" s="123"/>
      <c r="B506" s="507" t="s">
        <v>339</v>
      </c>
      <c r="C506" s="507"/>
      <c r="D506" s="507"/>
      <c r="E506" s="507"/>
      <c r="F506" s="507"/>
      <c r="G506" s="507"/>
      <c r="H506" s="507"/>
      <c r="I506" s="507"/>
      <c r="J506" s="507"/>
      <c r="K506" s="507"/>
      <c r="L506" s="508"/>
      <c r="M506" s="211">
        <v>10</v>
      </c>
      <c r="N506" s="211">
        <v>3</v>
      </c>
      <c r="O506" s="477" t="s">
        <v>477</v>
      </c>
      <c r="P506" s="478" t="s">
        <v>27</v>
      </c>
      <c r="Q506" s="509"/>
      <c r="R506" s="510"/>
      <c r="S506" s="479">
        <f>+'11'!U115</f>
        <v>78</v>
      </c>
      <c r="T506" s="479">
        <f>+'11'!V115</f>
        <v>16.634820000000001</v>
      </c>
      <c r="U506" s="225">
        <f t="shared" si="9"/>
        <v>21.326692307692312</v>
      </c>
      <c r="V506" s="511"/>
      <c r="W506" s="511"/>
      <c r="X506" s="511"/>
      <c r="Y506" s="511"/>
      <c r="Z506" s="511"/>
      <c r="AA506" s="511"/>
      <c r="AB506" s="511"/>
      <c r="AC506" s="135"/>
    </row>
    <row r="507" spans="1:29" ht="12.75" customHeight="1" thickBot="1" x14ac:dyDescent="0.25">
      <c r="A507" s="123"/>
      <c r="B507" s="507" t="s">
        <v>341</v>
      </c>
      <c r="C507" s="507"/>
      <c r="D507" s="507"/>
      <c r="E507" s="507"/>
      <c r="F507" s="507"/>
      <c r="G507" s="507"/>
      <c r="H507" s="507"/>
      <c r="I507" s="507"/>
      <c r="J507" s="507"/>
      <c r="K507" s="507"/>
      <c r="L507" s="508"/>
      <c r="M507" s="211">
        <v>10</v>
      </c>
      <c r="N507" s="211">
        <v>3</v>
      </c>
      <c r="O507" s="477" t="s">
        <v>477</v>
      </c>
      <c r="P507" s="478" t="s">
        <v>29</v>
      </c>
      <c r="Q507" s="509"/>
      <c r="R507" s="510"/>
      <c r="S507" s="479">
        <f>+'11'!U116</f>
        <v>78</v>
      </c>
      <c r="T507" s="479">
        <f>+'11'!V116</f>
        <v>16.634820000000001</v>
      </c>
      <c r="U507" s="225">
        <f t="shared" si="9"/>
        <v>21.326692307692312</v>
      </c>
      <c r="V507" s="511"/>
      <c r="W507" s="511"/>
      <c r="X507" s="511"/>
      <c r="Y507" s="511"/>
      <c r="Z507" s="511"/>
      <c r="AA507" s="511"/>
      <c r="AB507" s="511"/>
      <c r="AC507" s="135"/>
    </row>
    <row r="508" spans="1:29" ht="12.75" customHeight="1" thickBot="1" x14ac:dyDescent="0.25">
      <c r="A508" s="123"/>
      <c r="B508" s="507" t="s">
        <v>47</v>
      </c>
      <c r="C508" s="507"/>
      <c r="D508" s="507"/>
      <c r="E508" s="507"/>
      <c r="F508" s="507"/>
      <c r="G508" s="507"/>
      <c r="H508" s="507"/>
      <c r="I508" s="507"/>
      <c r="J508" s="507"/>
      <c r="K508" s="507"/>
      <c r="L508" s="508"/>
      <c r="M508" s="211">
        <v>10</v>
      </c>
      <c r="N508" s="211">
        <v>3</v>
      </c>
      <c r="O508" s="477" t="s">
        <v>477</v>
      </c>
      <c r="P508" s="478" t="s">
        <v>44</v>
      </c>
      <c r="Q508" s="509"/>
      <c r="R508" s="510"/>
      <c r="S508" s="479">
        <f>+'11'!U117</f>
        <v>4267.3999999999996</v>
      </c>
      <c r="T508" s="479">
        <f>+'11'!V117</f>
        <v>3119.9957199999999</v>
      </c>
      <c r="U508" s="225">
        <f t="shared" si="9"/>
        <v>73.11233350517881</v>
      </c>
      <c r="V508" s="511"/>
      <c r="W508" s="511"/>
      <c r="X508" s="511"/>
      <c r="Y508" s="511"/>
      <c r="Z508" s="511"/>
      <c r="AA508" s="511"/>
      <c r="AB508" s="511"/>
      <c r="AC508" s="135"/>
    </row>
    <row r="509" spans="1:29" ht="12.75" customHeight="1" thickBot="1" x14ac:dyDescent="0.25">
      <c r="A509" s="123"/>
      <c r="B509" s="507" t="s">
        <v>48</v>
      </c>
      <c r="C509" s="507"/>
      <c r="D509" s="507"/>
      <c r="E509" s="507"/>
      <c r="F509" s="507"/>
      <c r="G509" s="507"/>
      <c r="H509" s="507"/>
      <c r="I509" s="507"/>
      <c r="J509" s="507"/>
      <c r="K509" s="507"/>
      <c r="L509" s="508"/>
      <c r="M509" s="211">
        <v>10</v>
      </c>
      <c r="N509" s="211">
        <v>3</v>
      </c>
      <c r="O509" s="477" t="s">
        <v>477</v>
      </c>
      <c r="P509" s="478" t="s">
        <v>45</v>
      </c>
      <c r="Q509" s="509"/>
      <c r="R509" s="510"/>
      <c r="S509" s="479">
        <f>+'11'!U118</f>
        <v>4267.3999999999996</v>
      </c>
      <c r="T509" s="479">
        <f>+'11'!V118</f>
        <v>3119.9957199999999</v>
      </c>
      <c r="U509" s="225">
        <f t="shared" si="9"/>
        <v>73.11233350517881</v>
      </c>
      <c r="V509" s="511"/>
      <c r="W509" s="511"/>
      <c r="X509" s="511"/>
      <c r="Y509" s="511"/>
      <c r="Z509" s="511"/>
      <c r="AA509" s="511"/>
      <c r="AB509" s="511"/>
      <c r="AC509" s="135"/>
    </row>
    <row r="510" spans="1:29" ht="21.75" customHeight="1" thickBot="1" x14ac:dyDescent="0.25">
      <c r="A510" s="123"/>
      <c r="B510" s="507" t="s">
        <v>476</v>
      </c>
      <c r="C510" s="507"/>
      <c r="D510" s="507"/>
      <c r="E510" s="507"/>
      <c r="F510" s="507"/>
      <c r="G510" s="507"/>
      <c r="H510" s="507"/>
      <c r="I510" s="507"/>
      <c r="J510" s="507"/>
      <c r="K510" s="507"/>
      <c r="L510" s="508"/>
      <c r="M510" s="211">
        <v>10</v>
      </c>
      <c r="N510" s="211">
        <v>3</v>
      </c>
      <c r="O510" s="477" t="s">
        <v>477</v>
      </c>
      <c r="P510" s="478" t="s">
        <v>49</v>
      </c>
      <c r="Q510" s="509"/>
      <c r="R510" s="510"/>
      <c r="S510" s="479">
        <f>+'11'!U119</f>
        <v>4267.3999999999996</v>
      </c>
      <c r="T510" s="479">
        <f>+'11'!V119</f>
        <v>3119.9957199999999</v>
      </c>
      <c r="U510" s="225">
        <f t="shared" si="9"/>
        <v>73.11233350517881</v>
      </c>
      <c r="V510" s="511"/>
      <c r="W510" s="511"/>
      <c r="X510" s="511"/>
      <c r="Y510" s="511"/>
      <c r="Z510" s="511"/>
      <c r="AA510" s="511"/>
      <c r="AB510" s="511"/>
      <c r="AC510" s="135"/>
    </row>
    <row r="511" spans="1:29" ht="21.75" customHeight="1" thickBot="1" x14ac:dyDescent="0.25">
      <c r="A511" s="123"/>
      <c r="B511" s="507" t="s">
        <v>154</v>
      </c>
      <c r="C511" s="507"/>
      <c r="D511" s="507"/>
      <c r="E511" s="507"/>
      <c r="F511" s="507"/>
      <c r="G511" s="507"/>
      <c r="H511" s="507"/>
      <c r="I511" s="507"/>
      <c r="J511" s="507"/>
      <c r="K511" s="507"/>
      <c r="L511" s="508"/>
      <c r="M511" s="211">
        <v>10</v>
      </c>
      <c r="N511" s="211">
        <v>3</v>
      </c>
      <c r="O511" s="477" t="s">
        <v>473</v>
      </c>
      <c r="P511" s="478">
        <v>0</v>
      </c>
      <c r="Q511" s="509"/>
      <c r="R511" s="510"/>
      <c r="S511" s="479">
        <f>+'11'!U120</f>
        <v>71.7</v>
      </c>
      <c r="T511" s="479">
        <f>+'11'!V120</f>
        <v>0</v>
      </c>
      <c r="U511" s="225">
        <f t="shared" si="9"/>
        <v>0</v>
      </c>
      <c r="V511" s="511"/>
      <c r="W511" s="511"/>
      <c r="X511" s="511"/>
      <c r="Y511" s="511"/>
      <c r="Z511" s="511"/>
      <c r="AA511" s="511"/>
      <c r="AB511" s="511"/>
      <c r="AC511" s="135"/>
    </row>
    <row r="512" spans="1:29" ht="21.75" customHeight="1" thickBot="1" x14ac:dyDescent="0.25">
      <c r="A512" s="123"/>
      <c r="B512" s="507" t="s">
        <v>43</v>
      </c>
      <c r="C512" s="507"/>
      <c r="D512" s="507"/>
      <c r="E512" s="507"/>
      <c r="F512" s="507"/>
      <c r="G512" s="507"/>
      <c r="H512" s="507"/>
      <c r="I512" s="507"/>
      <c r="J512" s="507"/>
      <c r="K512" s="507"/>
      <c r="L512" s="508"/>
      <c r="M512" s="211">
        <v>10</v>
      </c>
      <c r="N512" s="211">
        <v>3</v>
      </c>
      <c r="O512" s="477" t="s">
        <v>474</v>
      </c>
      <c r="P512" s="478">
        <v>0</v>
      </c>
      <c r="Q512" s="509"/>
      <c r="R512" s="510"/>
      <c r="S512" s="479">
        <f>+'11'!U121</f>
        <v>71.7</v>
      </c>
      <c r="T512" s="479">
        <f>+'11'!V121</f>
        <v>0</v>
      </c>
      <c r="U512" s="225">
        <f t="shared" si="9"/>
        <v>0</v>
      </c>
      <c r="V512" s="511"/>
      <c r="W512" s="511"/>
      <c r="X512" s="511"/>
      <c r="Y512" s="511"/>
      <c r="Z512" s="511"/>
      <c r="AA512" s="511"/>
      <c r="AB512" s="511"/>
      <c r="AC512" s="135"/>
    </row>
    <row r="513" spans="1:29" ht="53.25" customHeight="1" thickBot="1" x14ac:dyDescent="0.25">
      <c r="A513" s="123"/>
      <c r="B513" s="507" t="s">
        <v>50</v>
      </c>
      <c r="C513" s="507"/>
      <c r="D513" s="507"/>
      <c r="E513" s="507"/>
      <c r="F513" s="507"/>
      <c r="G513" s="507"/>
      <c r="H513" s="507"/>
      <c r="I513" s="507"/>
      <c r="J513" s="507"/>
      <c r="K513" s="507"/>
      <c r="L513" s="508"/>
      <c r="M513" s="211">
        <v>10</v>
      </c>
      <c r="N513" s="211">
        <v>3</v>
      </c>
      <c r="O513" s="477" t="s">
        <v>478</v>
      </c>
      <c r="P513" s="478">
        <v>0</v>
      </c>
      <c r="Q513" s="509"/>
      <c r="R513" s="510"/>
      <c r="S513" s="479">
        <f>+'11'!U122</f>
        <v>71.7</v>
      </c>
      <c r="T513" s="479">
        <f>+'11'!V122</f>
        <v>0</v>
      </c>
      <c r="U513" s="225">
        <f t="shared" si="9"/>
        <v>0</v>
      </c>
      <c r="V513" s="511"/>
      <c r="W513" s="511"/>
      <c r="X513" s="511"/>
      <c r="Y513" s="511"/>
      <c r="Z513" s="511"/>
      <c r="AA513" s="511"/>
      <c r="AB513" s="511"/>
      <c r="AC513" s="135"/>
    </row>
    <row r="514" spans="1:29" ht="12.75" customHeight="1" thickBot="1" x14ac:dyDescent="0.25">
      <c r="A514" s="123"/>
      <c r="B514" s="507" t="s">
        <v>47</v>
      </c>
      <c r="C514" s="507"/>
      <c r="D514" s="507"/>
      <c r="E514" s="507"/>
      <c r="F514" s="507"/>
      <c r="G514" s="507"/>
      <c r="H514" s="507"/>
      <c r="I514" s="507"/>
      <c r="J514" s="507"/>
      <c r="K514" s="507"/>
      <c r="L514" s="508"/>
      <c r="M514" s="211">
        <v>10</v>
      </c>
      <c r="N514" s="211">
        <v>3</v>
      </c>
      <c r="O514" s="477" t="s">
        <v>478</v>
      </c>
      <c r="P514" s="478" t="s">
        <v>44</v>
      </c>
      <c r="Q514" s="509"/>
      <c r="R514" s="510"/>
      <c r="S514" s="479">
        <f>+'11'!U123</f>
        <v>71.7</v>
      </c>
      <c r="T514" s="479">
        <f>+'11'!V123</f>
        <v>0</v>
      </c>
      <c r="U514" s="225">
        <f t="shared" si="9"/>
        <v>0</v>
      </c>
      <c r="V514" s="511"/>
      <c r="W514" s="511"/>
      <c r="X514" s="511"/>
      <c r="Y514" s="511"/>
      <c r="Z514" s="511"/>
      <c r="AA514" s="511"/>
      <c r="AB514" s="511"/>
      <c r="AC514" s="135"/>
    </row>
    <row r="515" spans="1:29" ht="12.75" customHeight="1" thickBot="1" x14ac:dyDescent="0.25">
      <c r="A515" s="123"/>
      <c r="B515" s="507" t="s">
        <v>48</v>
      </c>
      <c r="C515" s="507"/>
      <c r="D515" s="507"/>
      <c r="E515" s="507"/>
      <c r="F515" s="507"/>
      <c r="G515" s="507"/>
      <c r="H515" s="507"/>
      <c r="I515" s="507"/>
      <c r="J515" s="507"/>
      <c r="K515" s="507"/>
      <c r="L515" s="508"/>
      <c r="M515" s="211">
        <v>10</v>
      </c>
      <c r="N515" s="211">
        <v>3</v>
      </c>
      <c r="O515" s="477" t="s">
        <v>478</v>
      </c>
      <c r="P515" s="478" t="s">
        <v>45</v>
      </c>
      <c r="Q515" s="509"/>
      <c r="R515" s="510"/>
      <c r="S515" s="479">
        <f>+'11'!U124</f>
        <v>71.7</v>
      </c>
      <c r="T515" s="479">
        <f>+'11'!V124</f>
        <v>0</v>
      </c>
      <c r="U515" s="225">
        <f t="shared" si="9"/>
        <v>0</v>
      </c>
      <c r="V515" s="511"/>
      <c r="W515" s="511"/>
      <c r="X515" s="511"/>
      <c r="Y515" s="511"/>
      <c r="Z515" s="511"/>
      <c r="AA515" s="511"/>
      <c r="AB515" s="511"/>
      <c r="AC515" s="135"/>
    </row>
    <row r="516" spans="1:29" ht="21.75" customHeight="1" thickBot="1" x14ac:dyDescent="0.25">
      <c r="A516" s="123"/>
      <c r="B516" s="507" t="s">
        <v>476</v>
      </c>
      <c r="C516" s="507"/>
      <c r="D516" s="507"/>
      <c r="E516" s="507"/>
      <c r="F516" s="507"/>
      <c r="G516" s="507"/>
      <c r="H516" s="507"/>
      <c r="I516" s="507"/>
      <c r="J516" s="507"/>
      <c r="K516" s="507"/>
      <c r="L516" s="508"/>
      <c r="M516" s="211">
        <v>10</v>
      </c>
      <c r="N516" s="211">
        <v>3</v>
      </c>
      <c r="O516" s="477" t="s">
        <v>478</v>
      </c>
      <c r="P516" s="478" t="s">
        <v>49</v>
      </c>
      <c r="Q516" s="509"/>
      <c r="R516" s="510"/>
      <c r="S516" s="479">
        <f>+'11'!U125</f>
        <v>71.7</v>
      </c>
      <c r="T516" s="479">
        <f>+'11'!V125</f>
        <v>0</v>
      </c>
      <c r="U516" s="225">
        <f t="shared" si="9"/>
        <v>0</v>
      </c>
      <c r="V516" s="511"/>
      <c r="W516" s="511"/>
      <c r="X516" s="511"/>
      <c r="Y516" s="511"/>
      <c r="Z516" s="511"/>
      <c r="AA516" s="511"/>
      <c r="AB516" s="511"/>
      <c r="AC516" s="135"/>
    </row>
    <row r="517" spans="1:29" ht="21.75" customHeight="1" thickBot="1" x14ac:dyDescent="0.25">
      <c r="A517" s="123"/>
      <c r="B517" s="507" t="s">
        <v>154</v>
      </c>
      <c r="C517" s="507"/>
      <c r="D517" s="507"/>
      <c r="E517" s="507"/>
      <c r="F517" s="507"/>
      <c r="G517" s="507"/>
      <c r="H517" s="507"/>
      <c r="I517" s="507"/>
      <c r="J517" s="507"/>
      <c r="K517" s="507"/>
      <c r="L517" s="508"/>
      <c r="M517" s="211">
        <v>10</v>
      </c>
      <c r="N517" s="211">
        <v>3</v>
      </c>
      <c r="O517" s="477" t="s">
        <v>473</v>
      </c>
      <c r="P517" s="478">
        <v>0</v>
      </c>
      <c r="Q517" s="509"/>
      <c r="R517" s="510"/>
      <c r="S517" s="479">
        <f>+'11'!U126</f>
        <v>109.6</v>
      </c>
      <c r="T517" s="479">
        <f>+'11'!V126</f>
        <v>65.327479999999994</v>
      </c>
      <c r="U517" s="225">
        <f t="shared" si="9"/>
        <v>59.605364963503646</v>
      </c>
      <c r="V517" s="511"/>
      <c r="W517" s="511"/>
      <c r="X517" s="511"/>
      <c r="Y517" s="511"/>
      <c r="Z517" s="511"/>
      <c r="AA517" s="511"/>
      <c r="AB517" s="511"/>
      <c r="AC517" s="135"/>
    </row>
    <row r="518" spans="1:29" ht="21.75" customHeight="1" thickBot="1" x14ac:dyDescent="0.25">
      <c r="A518" s="123"/>
      <c r="B518" s="507" t="s">
        <v>43</v>
      </c>
      <c r="C518" s="507"/>
      <c r="D518" s="507"/>
      <c r="E518" s="507"/>
      <c r="F518" s="507"/>
      <c r="G518" s="507"/>
      <c r="H518" s="507"/>
      <c r="I518" s="507"/>
      <c r="J518" s="507"/>
      <c r="K518" s="507"/>
      <c r="L518" s="508"/>
      <c r="M518" s="211">
        <v>10</v>
      </c>
      <c r="N518" s="211">
        <v>3</v>
      </c>
      <c r="O518" s="477" t="s">
        <v>474</v>
      </c>
      <c r="P518" s="478">
        <v>0</v>
      </c>
      <c r="Q518" s="509"/>
      <c r="R518" s="510"/>
      <c r="S518" s="479">
        <f>+'11'!U127</f>
        <v>109.6</v>
      </c>
      <c r="T518" s="479">
        <f>+'11'!V127</f>
        <v>65.327479999999994</v>
      </c>
      <c r="U518" s="225">
        <f t="shared" si="9"/>
        <v>59.605364963503646</v>
      </c>
      <c r="V518" s="511"/>
      <c r="W518" s="511"/>
      <c r="X518" s="511"/>
      <c r="Y518" s="511"/>
      <c r="Z518" s="511"/>
      <c r="AA518" s="511"/>
      <c r="AB518" s="511"/>
      <c r="AC518" s="135"/>
    </row>
    <row r="519" spans="1:29" ht="21.75" customHeight="1" thickBot="1" x14ac:dyDescent="0.25">
      <c r="A519" s="123"/>
      <c r="B519" s="507" t="s">
        <v>51</v>
      </c>
      <c r="C519" s="507"/>
      <c r="D519" s="507"/>
      <c r="E519" s="507"/>
      <c r="F519" s="507"/>
      <c r="G519" s="507"/>
      <c r="H519" s="507"/>
      <c r="I519" s="507"/>
      <c r="J519" s="507"/>
      <c r="K519" s="507"/>
      <c r="L519" s="508"/>
      <c r="M519" s="211">
        <v>10</v>
      </c>
      <c r="N519" s="211">
        <v>3</v>
      </c>
      <c r="O519" s="477" t="s">
        <v>479</v>
      </c>
      <c r="P519" s="478">
        <v>0</v>
      </c>
      <c r="Q519" s="509"/>
      <c r="R519" s="510"/>
      <c r="S519" s="479">
        <f>+'11'!U128</f>
        <v>109.6</v>
      </c>
      <c r="T519" s="479">
        <f>+'11'!V128</f>
        <v>65.327479999999994</v>
      </c>
      <c r="U519" s="225">
        <f t="shared" si="9"/>
        <v>59.605364963503646</v>
      </c>
      <c r="V519" s="511"/>
      <c r="W519" s="511"/>
      <c r="X519" s="511"/>
      <c r="Y519" s="511"/>
      <c r="Z519" s="511"/>
      <c r="AA519" s="511"/>
      <c r="AB519" s="511"/>
      <c r="AC519" s="135"/>
    </row>
    <row r="520" spans="1:29" ht="12.75" customHeight="1" thickBot="1" x14ac:dyDescent="0.25">
      <c r="A520" s="123"/>
      <c r="B520" s="507" t="s">
        <v>47</v>
      </c>
      <c r="C520" s="507"/>
      <c r="D520" s="507"/>
      <c r="E520" s="507"/>
      <c r="F520" s="507"/>
      <c r="G520" s="507"/>
      <c r="H520" s="507"/>
      <c r="I520" s="507"/>
      <c r="J520" s="507"/>
      <c r="K520" s="507"/>
      <c r="L520" s="508"/>
      <c r="M520" s="211">
        <v>10</v>
      </c>
      <c r="N520" s="211">
        <v>3</v>
      </c>
      <c r="O520" s="477" t="s">
        <v>479</v>
      </c>
      <c r="P520" s="478" t="s">
        <v>44</v>
      </c>
      <c r="Q520" s="509"/>
      <c r="R520" s="510"/>
      <c r="S520" s="479">
        <f>+'11'!U129</f>
        <v>109.6</v>
      </c>
      <c r="T520" s="479">
        <f>+'11'!V129</f>
        <v>65.327479999999994</v>
      </c>
      <c r="U520" s="225">
        <f t="shared" si="9"/>
        <v>59.605364963503646</v>
      </c>
      <c r="V520" s="511"/>
      <c r="W520" s="511"/>
      <c r="X520" s="511"/>
      <c r="Y520" s="511"/>
      <c r="Z520" s="511"/>
      <c r="AA520" s="511"/>
      <c r="AB520" s="511"/>
      <c r="AC520" s="135"/>
    </row>
    <row r="521" spans="1:29" ht="12.75" customHeight="1" thickBot="1" x14ac:dyDescent="0.25">
      <c r="A521" s="123"/>
      <c r="B521" s="507" t="s">
        <v>48</v>
      </c>
      <c r="C521" s="507"/>
      <c r="D521" s="507"/>
      <c r="E521" s="507"/>
      <c r="F521" s="507"/>
      <c r="G521" s="507"/>
      <c r="H521" s="507"/>
      <c r="I521" s="507"/>
      <c r="J521" s="507"/>
      <c r="K521" s="507"/>
      <c r="L521" s="508"/>
      <c r="M521" s="211">
        <v>10</v>
      </c>
      <c r="N521" s="211">
        <v>3</v>
      </c>
      <c r="O521" s="477" t="s">
        <v>479</v>
      </c>
      <c r="P521" s="478" t="s">
        <v>45</v>
      </c>
      <c r="Q521" s="509"/>
      <c r="R521" s="510"/>
      <c r="S521" s="479">
        <f>+'11'!U130</f>
        <v>109.6</v>
      </c>
      <c r="T521" s="479">
        <f>+'11'!V130</f>
        <v>65.327479999999994</v>
      </c>
      <c r="U521" s="225">
        <f t="shared" si="9"/>
        <v>59.605364963503646</v>
      </c>
      <c r="V521" s="511"/>
      <c r="W521" s="511"/>
      <c r="X521" s="511"/>
      <c r="Y521" s="511"/>
      <c r="Z521" s="511"/>
      <c r="AA521" s="511"/>
      <c r="AB521" s="511"/>
      <c r="AC521" s="135"/>
    </row>
    <row r="522" spans="1:29" ht="21.75" customHeight="1" thickBot="1" x14ac:dyDescent="0.25">
      <c r="A522" s="123"/>
      <c r="B522" s="507" t="s">
        <v>476</v>
      </c>
      <c r="C522" s="507"/>
      <c r="D522" s="507"/>
      <c r="E522" s="507"/>
      <c r="F522" s="507"/>
      <c r="G522" s="507"/>
      <c r="H522" s="507"/>
      <c r="I522" s="507"/>
      <c r="J522" s="507"/>
      <c r="K522" s="507"/>
      <c r="L522" s="508"/>
      <c r="M522" s="211">
        <v>10</v>
      </c>
      <c r="N522" s="211">
        <v>3</v>
      </c>
      <c r="O522" s="477" t="s">
        <v>479</v>
      </c>
      <c r="P522" s="478" t="s">
        <v>49</v>
      </c>
      <c r="Q522" s="509"/>
      <c r="R522" s="510"/>
      <c r="S522" s="479">
        <f>+'11'!U131</f>
        <v>109.6</v>
      </c>
      <c r="T522" s="479">
        <f>+'11'!V131</f>
        <v>65.327479999999994</v>
      </c>
      <c r="U522" s="225">
        <f t="shared" si="9"/>
        <v>59.605364963503646</v>
      </c>
      <c r="V522" s="511"/>
      <c r="W522" s="511"/>
      <c r="X522" s="511"/>
      <c r="Y522" s="511"/>
      <c r="Z522" s="511"/>
      <c r="AA522" s="511"/>
      <c r="AB522" s="511"/>
      <c r="AC522" s="135"/>
    </row>
    <row r="523" spans="1:29" ht="21.75" customHeight="1" thickBot="1" x14ac:dyDescent="0.25">
      <c r="A523" s="123"/>
      <c r="B523" s="507" t="s">
        <v>154</v>
      </c>
      <c r="C523" s="507"/>
      <c r="D523" s="507"/>
      <c r="E523" s="507"/>
      <c r="F523" s="507"/>
      <c r="G523" s="507"/>
      <c r="H523" s="507"/>
      <c r="I523" s="507"/>
      <c r="J523" s="507"/>
      <c r="K523" s="507"/>
      <c r="L523" s="508"/>
      <c r="M523" s="211">
        <v>10</v>
      </c>
      <c r="N523" s="211">
        <v>3</v>
      </c>
      <c r="O523" s="477" t="s">
        <v>473</v>
      </c>
      <c r="P523" s="478">
        <v>0</v>
      </c>
      <c r="Q523" s="509"/>
      <c r="R523" s="510"/>
      <c r="S523" s="479">
        <f>+'11'!U132</f>
        <v>185</v>
      </c>
      <c r="T523" s="479">
        <f>+'11'!V132</f>
        <v>76.974999999999994</v>
      </c>
      <c r="U523" s="225">
        <f t="shared" si="9"/>
        <v>41.608108108108105</v>
      </c>
      <c r="V523" s="511"/>
      <c r="W523" s="511"/>
      <c r="X523" s="511"/>
      <c r="Y523" s="511"/>
      <c r="Z523" s="511"/>
      <c r="AA523" s="511"/>
      <c r="AB523" s="511"/>
      <c r="AC523" s="135"/>
    </row>
    <row r="524" spans="1:29" ht="21.75" customHeight="1" thickBot="1" x14ac:dyDescent="0.25">
      <c r="A524" s="123"/>
      <c r="B524" s="507" t="s">
        <v>43</v>
      </c>
      <c r="C524" s="507"/>
      <c r="D524" s="507"/>
      <c r="E524" s="507"/>
      <c r="F524" s="507"/>
      <c r="G524" s="507"/>
      <c r="H524" s="507"/>
      <c r="I524" s="507"/>
      <c r="J524" s="507"/>
      <c r="K524" s="507"/>
      <c r="L524" s="508"/>
      <c r="M524" s="211">
        <v>10</v>
      </c>
      <c r="N524" s="211">
        <v>3</v>
      </c>
      <c r="O524" s="477" t="s">
        <v>474</v>
      </c>
      <c r="P524" s="478">
        <v>0</v>
      </c>
      <c r="Q524" s="509"/>
      <c r="R524" s="510"/>
      <c r="S524" s="479">
        <f>+'11'!U133</f>
        <v>185</v>
      </c>
      <c r="T524" s="479">
        <f>+'11'!V133</f>
        <v>76.974999999999994</v>
      </c>
      <c r="U524" s="225">
        <f t="shared" si="9"/>
        <v>41.608108108108105</v>
      </c>
      <c r="V524" s="511"/>
      <c r="W524" s="511"/>
      <c r="X524" s="511"/>
      <c r="Y524" s="511"/>
      <c r="Z524" s="511"/>
      <c r="AA524" s="511"/>
      <c r="AB524" s="511"/>
      <c r="AC524" s="135"/>
    </row>
    <row r="525" spans="1:29" ht="21.75" customHeight="1" thickBot="1" x14ac:dyDescent="0.25">
      <c r="A525" s="123"/>
      <c r="B525" s="507" t="s">
        <v>52</v>
      </c>
      <c r="C525" s="507"/>
      <c r="D525" s="507"/>
      <c r="E525" s="507"/>
      <c r="F525" s="507"/>
      <c r="G525" s="507"/>
      <c r="H525" s="507"/>
      <c r="I525" s="507"/>
      <c r="J525" s="507"/>
      <c r="K525" s="507"/>
      <c r="L525" s="508"/>
      <c r="M525" s="211">
        <v>10</v>
      </c>
      <c r="N525" s="211">
        <v>3</v>
      </c>
      <c r="O525" s="477" t="s">
        <v>480</v>
      </c>
      <c r="P525" s="478">
        <v>0</v>
      </c>
      <c r="Q525" s="509"/>
      <c r="R525" s="510"/>
      <c r="S525" s="479">
        <f>+'11'!U134</f>
        <v>185</v>
      </c>
      <c r="T525" s="479">
        <f>+'11'!V134</f>
        <v>76.974999999999994</v>
      </c>
      <c r="U525" s="225">
        <f t="shared" si="9"/>
        <v>41.608108108108105</v>
      </c>
      <c r="V525" s="511"/>
      <c r="W525" s="511"/>
      <c r="X525" s="511"/>
      <c r="Y525" s="511"/>
      <c r="Z525" s="511"/>
      <c r="AA525" s="511"/>
      <c r="AB525" s="511"/>
      <c r="AC525" s="135"/>
    </row>
    <row r="526" spans="1:29" ht="21.75" customHeight="1" thickBot="1" x14ac:dyDescent="0.25">
      <c r="A526" s="123"/>
      <c r="B526" s="507" t="s">
        <v>338</v>
      </c>
      <c r="C526" s="507"/>
      <c r="D526" s="507"/>
      <c r="E526" s="507"/>
      <c r="F526" s="507"/>
      <c r="G526" s="507"/>
      <c r="H526" s="507"/>
      <c r="I526" s="507"/>
      <c r="J526" s="507"/>
      <c r="K526" s="507"/>
      <c r="L526" s="508"/>
      <c r="M526" s="211">
        <v>10</v>
      </c>
      <c r="N526" s="211">
        <v>3</v>
      </c>
      <c r="O526" s="477" t="s">
        <v>480</v>
      </c>
      <c r="P526" s="478" t="s">
        <v>25</v>
      </c>
      <c r="Q526" s="509"/>
      <c r="R526" s="510"/>
      <c r="S526" s="479">
        <f>+'11'!U135</f>
        <v>185</v>
      </c>
      <c r="T526" s="479">
        <f>+'11'!V135</f>
        <v>76.974999999999994</v>
      </c>
      <c r="U526" s="225">
        <f t="shared" si="9"/>
        <v>41.608108108108105</v>
      </c>
      <c r="V526" s="511"/>
      <c r="W526" s="511"/>
      <c r="X526" s="511"/>
      <c r="Y526" s="511"/>
      <c r="Z526" s="511"/>
      <c r="AA526" s="511"/>
      <c r="AB526" s="511"/>
      <c r="AC526" s="135"/>
    </row>
    <row r="527" spans="1:29" ht="21.75" customHeight="1" thickBot="1" x14ac:dyDescent="0.25">
      <c r="A527" s="123"/>
      <c r="B527" s="507" t="s">
        <v>339</v>
      </c>
      <c r="C527" s="507"/>
      <c r="D527" s="507"/>
      <c r="E527" s="507"/>
      <c r="F527" s="507"/>
      <c r="G527" s="507"/>
      <c r="H527" s="507"/>
      <c r="I527" s="507"/>
      <c r="J527" s="507"/>
      <c r="K527" s="507"/>
      <c r="L527" s="508"/>
      <c r="M527" s="211">
        <v>10</v>
      </c>
      <c r="N527" s="211">
        <v>3</v>
      </c>
      <c r="O527" s="477" t="s">
        <v>480</v>
      </c>
      <c r="P527" s="478" t="s">
        <v>27</v>
      </c>
      <c r="Q527" s="509"/>
      <c r="R527" s="510"/>
      <c r="S527" s="479">
        <f>+'11'!U136</f>
        <v>185</v>
      </c>
      <c r="T527" s="479">
        <f>+'11'!V136</f>
        <v>76.974999999999994</v>
      </c>
      <c r="U527" s="225">
        <f t="shared" si="9"/>
        <v>41.608108108108105</v>
      </c>
      <c r="V527" s="511"/>
      <c r="W527" s="511"/>
      <c r="X527" s="511"/>
      <c r="Y527" s="511"/>
      <c r="Z527" s="511"/>
      <c r="AA527" s="511"/>
      <c r="AB527" s="511"/>
      <c r="AC527" s="135"/>
    </row>
    <row r="528" spans="1:29" ht="12.75" customHeight="1" thickBot="1" x14ac:dyDescent="0.25">
      <c r="A528" s="123"/>
      <c r="B528" s="507" t="s">
        <v>341</v>
      </c>
      <c r="C528" s="507"/>
      <c r="D528" s="507"/>
      <c r="E528" s="507"/>
      <c r="F528" s="507"/>
      <c r="G528" s="507"/>
      <c r="H528" s="507"/>
      <c r="I528" s="507"/>
      <c r="J528" s="507"/>
      <c r="K528" s="507"/>
      <c r="L528" s="508"/>
      <c r="M528" s="211">
        <v>10</v>
      </c>
      <c r="N528" s="211">
        <v>3</v>
      </c>
      <c r="O528" s="477" t="s">
        <v>480</v>
      </c>
      <c r="P528" s="478" t="s">
        <v>29</v>
      </c>
      <c r="Q528" s="509"/>
      <c r="R528" s="510"/>
      <c r="S528" s="479">
        <f>+'11'!U137</f>
        <v>185</v>
      </c>
      <c r="T528" s="479">
        <f>+'11'!V137</f>
        <v>76.974999999999994</v>
      </c>
      <c r="U528" s="225">
        <f t="shared" si="9"/>
        <v>41.608108108108105</v>
      </c>
      <c r="V528" s="511"/>
      <c r="W528" s="511"/>
      <c r="X528" s="511"/>
      <c r="Y528" s="511"/>
      <c r="Z528" s="511"/>
      <c r="AA528" s="511"/>
      <c r="AB528" s="511"/>
      <c r="AC528" s="135"/>
    </row>
    <row r="529" spans="1:29" ht="21.75" customHeight="1" thickBot="1" x14ac:dyDescent="0.25">
      <c r="A529" s="123"/>
      <c r="B529" s="507" t="s">
        <v>154</v>
      </c>
      <c r="C529" s="507"/>
      <c r="D529" s="507"/>
      <c r="E529" s="507"/>
      <c r="F529" s="507"/>
      <c r="G529" s="507"/>
      <c r="H529" s="507"/>
      <c r="I529" s="507"/>
      <c r="J529" s="507"/>
      <c r="K529" s="507"/>
      <c r="L529" s="508"/>
      <c r="M529" s="211">
        <v>10</v>
      </c>
      <c r="N529" s="211">
        <v>3</v>
      </c>
      <c r="O529" s="477" t="s">
        <v>473</v>
      </c>
      <c r="P529" s="478">
        <v>0</v>
      </c>
      <c r="Q529" s="509"/>
      <c r="R529" s="510"/>
      <c r="S529" s="479">
        <f>+'11'!U138</f>
        <v>4700.9000000000005</v>
      </c>
      <c r="T529" s="479">
        <f>+'11'!V138</f>
        <v>3168.2006300000003</v>
      </c>
      <c r="U529" s="225">
        <f t="shared" si="9"/>
        <v>67.395618498585378</v>
      </c>
      <c r="V529" s="511"/>
      <c r="W529" s="511"/>
      <c r="X529" s="511"/>
      <c r="Y529" s="511"/>
      <c r="Z529" s="511"/>
      <c r="AA529" s="511"/>
      <c r="AB529" s="511"/>
      <c r="AC529" s="135"/>
    </row>
    <row r="530" spans="1:29" ht="12.75" customHeight="1" thickBot="1" x14ac:dyDescent="0.25">
      <c r="A530" s="123"/>
      <c r="B530" s="507" t="s">
        <v>54</v>
      </c>
      <c r="C530" s="507"/>
      <c r="D530" s="507"/>
      <c r="E530" s="507"/>
      <c r="F530" s="507"/>
      <c r="G530" s="507"/>
      <c r="H530" s="507"/>
      <c r="I530" s="507"/>
      <c r="J530" s="507"/>
      <c r="K530" s="507"/>
      <c r="L530" s="508"/>
      <c r="M530" s="211">
        <v>10</v>
      </c>
      <c r="N530" s="211">
        <v>3</v>
      </c>
      <c r="O530" s="477" t="s">
        <v>481</v>
      </c>
      <c r="P530" s="478">
        <v>0</v>
      </c>
      <c r="Q530" s="509"/>
      <c r="R530" s="510"/>
      <c r="S530" s="479">
        <f>+'11'!U139</f>
        <v>4700.9000000000005</v>
      </c>
      <c r="T530" s="479">
        <f>+'11'!V139</f>
        <v>3168.2006300000003</v>
      </c>
      <c r="U530" s="225">
        <f t="shared" si="9"/>
        <v>67.395618498585378</v>
      </c>
      <c r="V530" s="511"/>
      <c r="W530" s="511"/>
      <c r="X530" s="511"/>
      <c r="Y530" s="511"/>
      <c r="Z530" s="511"/>
      <c r="AA530" s="511"/>
      <c r="AB530" s="511"/>
      <c r="AC530" s="135"/>
    </row>
    <row r="531" spans="1:29" ht="12.75" customHeight="1" thickBot="1" x14ac:dyDescent="0.25">
      <c r="A531" s="123"/>
      <c r="B531" s="507" t="s">
        <v>55</v>
      </c>
      <c r="C531" s="507"/>
      <c r="D531" s="507"/>
      <c r="E531" s="507"/>
      <c r="F531" s="507"/>
      <c r="G531" s="507"/>
      <c r="H531" s="507"/>
      <c r="I531" s="507"/>
      <c r="J531" s="507"/>
      <c r="K531" s="507"/>
      <c r="L531" s="508"/>
      <c r="M531" s="211">
        <v>10</v>
      </c>
      <c r="N531" s="211">
        <v>3</v>
      </c>
      <c r="O531" s="477" t="s">
        <v>482</v>
      </c>
      <c r="P531" s="478">
        <v>0</v>
      </c>
      <c r="Q531" s="509"/>
      <c r="R531" s="510"/>
      <c r="S531" s="479">
        <f>+'11'!U140</f>
        <v>4700.9000000000005</v>
      </c>
      <c r="T531" s="479">
        <f>+'11'!V140</f>
        <v>3168.2006300000003</v>
      </c>
      <c r="U531" s="225">
        <f t="shared" si="9"/>
        <v>67.395618498585378</v>
      </c>
      <c r="V531" s="511"/>
      <c r="W531" s="511"/>
      <c r="X531" s="511"/>
      <c r="Y531" s="511"/>
      <c r="Z531" s="511"/>
      <c r="AA531" s="511"/>
      <c r="AB531" s="511"/>
      <c r="AC531" s="135"/>
    </row>
    <row r="532" spans="1:29" ht="21.75" customHeight="1" thickBot="1" x14ac:dyDescent="0.25">
      <c r="A532" s="123"/>
      <c r="B532" s="507" t="s">
        <v>338</v>
      </c>
      <c r="C532" s="507"/>
      <c r="D532" s="507"/>
      <c r="E532" s="507"/>
      <c r="F532" s="507"/>
      <c r="G532" s="507"/>
      <c r="H532" s="507"/>
      <c r="I532" s="507"/>
      <c r="J532" s="507"/>
      <c r="K532" s="507"/>
      <c r="L532" s="508"/>
      <c r="M532" s="211">
        <v>10</v>
      </c>
      <c r="N532" s="211">
        <v>3</v>
      </c>
      <c r="O532" s="477" t="s">
        <v>482</v>
      </c>
      <c r="P532" s="478" t="s">
        <v>25</v>
      </c>
      <c r="Q532" s="509"/>
      <c r="R532" s="510"/>
      <c r="S532" s="479">
        <f>+'11'!U141</f>
        <v>3.8</v>
      </c>
      <c r="T532" s="479">
        <f>+'11'!V141</f>
        <v>1.9366300000000001</v>
      </c>
      <c r="U532" s="225">
        <f t="shared" si="9"/>
        <v>50.96394736842106</v>
      </c>
      <c r="V532" s="511"/>
      <c r="W532" s="511"/>
      <c r="X532" s="511"/>
      <c r="Y532" s="511"/>
      <c r="Z532" s="511"/>
      <c r="AA532" s="511"/>
      <c r="AB532" s="511"/>
      <c r="AC532" s="135"/>
    </row>
    <row r="533" spans="1:29" ht="21.75" customHeight="1" thickBot="1" x14ac:dyDescent="0.25">
      <c r="A533" s="123"/>
      <c r="B533" s="507" t="s">
        <v>339</v>
      </c>
      <c r="C533" s="507"/>
      <c r="D533" s="507"/>
      <c r="E533" s="507"/>
      <c r="F533" s="507"/>
      <c r="G533" s="507"/>
      <c r="H533" s="507"/>
      <c r="I533" s="507"/>
      <c r="J533" s="507"/>
      <c r="K533" s="507"/>
      <c r="L533" s="508"/>
      <c r="M533" s="211">
        <v>10</v>
      </c>
      <c r="N533" s="211">
        <v>3</v>
      </c>
      <c r="O533" s="477" t="s">
        <v>482</v>
      </c>
      <c r="P533" s="478" t="s">
        <v>27</v>
      </c>
      <c r="Q533" s="509"/>
      <c r="R533" s="510"/>
      <c r="S533" s="479">
        <f>+'11'!U142</f>
        <v>3.8</v>
      </c>
      <c r="T533" s="479">
        <f>+'11'!V142</f>
        <v>1.9366300000000001</v>
      </c>
      <c r="U533" s="225">
        <f t="shared" si="9"/>
        <v>50.96394736842106</v>
      </c>
      <c r="V533" s="511"/>
      <c r="W533" s="511"/>
      <c r="X533" s="511"/>
      <c r="Y533" s="511"/>
      <c r="Z533" s="511"/>
      <c r="AA533" s="511"/>
      <c r="AB533" s="511"/>
      <c r="AC533" s="135"/>
    </row>
    <row r="534" spans="1:29" ht="12.75" customHeight="1" thickBot="1" x14ac:dyDescent="0.25">
      <c r="A534" s="123"/>
      <c r="B534" s="507" t="s">
        <v>341</v>
      </c>
      <c r="C534" s="507"/>
      <c r="D534" s="507"/>
      <c r="E534" s="507"/>
      <c r="F534" s="507"/>
      <c r="G534" s="507"/>
      <c r="H534" s="507"/>
      <c r="I534" s="507"/>
      <c r="J534" s="507"/>
      <c r="K534" s="507"/>
      <c r="L534" s="508"/>
      <c r="M534" s="211">
        <v>10</v>
      </c>
      <c r="N534" s="211">
        <v>3</v>
      </c>
      <c r="O534" s="477" t="s">
        <v>482</v>
      </c>
      <c r="P534" s="478" t="s">
        <v>29</v>
      </c>
      <c r="Q534" s="509"/>
      <c r="R534" s="510"/>
      <c r="S534" s="479">
        <f>+'11'!U143</f>
        <v>3.8</v>
      </c>
      <c r="T534" s="479">
        <f>+'11'!V143</f>
        <v>1.9366300000000001</v>
      </c>
      <c r="U534" s="225">
        <f t="shared" si="9"/>
        <v>50.96394736842106</v>
      </c>
      <c r="V534" s="511"/>
      <c r="W534" s="511"/>
      <c r="X534" s="511"/>
      <c r="Y534" s="511"/>
      <c r="Z534" s="511"/>
      <c r="AA534" s="511"/>
      <c r="AB534" s="511"/>
      <c r="AC534" s="135"/>
    </row>
    <row r="535" spans="1:29" ht="12.75" customHeight="1" thickBot="1" x14ac:dyDescent="0.25">
      <c r="A535" s="123"/>
      <c r="B535" s="507" t="s">
        <v>47</v>
      </c>
      <c r="C535" s="507"/>
      <c r="D535" s="507"/>
      <c r="E535" s="507"/>
      <c r="F535" s="507"/>
      <c r="G535" s="507"/>
      <c r="H535" s="507"/>
      <c r="I535" s="507"/>
      <c r="J535" s="507"/>
      <c r="K535" s="507"/>
      <c r="L535" s="508"/>
      <c r="M535" s="211">
        <v>10</v>
      </c>
      <c r="N535" s="211">
        <v>3</v>
      </c>
      <c r="O535" s="477" t="s">
        <v>482</v>
      </c>
      <c r="P535" s="478" t="s">
        <v>44</v>
      </c>
      <c r="Q535" s="509"/>
      <c r="R535" s="510"/>
      <c r="S535" s="479">
        <f>+'11'!U144</f>
        <v>4697.1000000000004</v>
      </c>
      <c r="T535" s="479">
        <f>+'11'!V144</f>
        <v>3166.2640000000001</v>
      </c>
      <c r="U535" s="225">
        <f t="shared" si="9"/>
        <v>67.408911881799412</v>
      </c>
      <c r="V535" s="511"/>
      <c r="W535" s="511"/>
      <c r="X535" s="511"/>
      <c r="Y535" s="511"/>
      <c r="Z535" s="511"/>
      <c r="AA535" s="511"/>
      <c r="AB535" s="511"/>
      <c r="AC535" s="135"/>
    </row>
    <row r="536" spans="1:29" ht="12.75" customHeight="1" thickBot="1" x14ac:dyDescent="0.25">
      <c r="A536" s="123"/>
      <c r="B536" s="507" t="s">
        <v>48</v>
      </c>
      <c r="C536" s="507"/>
      <c r="D536" s="507"/>
      <c r="E536" s="507"/>
      <c r="F536" s="507"/>
      <c r="G536" s="507"/>
      <c r="H536" s="507"/>
      <c r="I536" s="507"/>
      <c r="J536" s="507"/>
      <c r="K536" s="507"/>
      <c r="L536" s="508"/>
      <c r="M536" s="211">
        <v>10</v>
      </c>
      <c r="N536" s="211">
        <v>3</v>
      </c>
      <c r="O536" s="477" t="s">
        <v>482</v>
      </c>
      <c r="P536" s="478" t="s">
        <v>45</v>
      </c>
      <c r="Q536" s="509"/>
      <c r="R536" s="510"/>
      <c r="S536" s="479">
        <f>+'11'!U145</f>
        <v>4697.1000000000004</v>
      </c>
      <c r="T536" s="479">
        <f>+'11'!V145</f>
        <v>3166.2640000000001</v>
      </c>
      <c r="U536" s="225">
        <f t="shared" si="9"/>
        <v>67.408911881799412</v>
      </c>
      <c r="V536" s="511"/>
      <c r="W536" s="511"/>
      <c r="X536" s="511"/>
      <c r="Y536" s="511"/>
      <c r="Z536" s="511"/>
      <c r="AA536" s="511"/>
      <c r="AB536" s="511"/>
      <c r="AC536" s="135"/>
    </row>
    <row r="537" spans="1:29" ht="21.75" customHeight="1" thickBot="1" x14ac:dyDescent="0.25">
      <c r="A537" s="123"/>
      <c r="B537" s="507" t="s">
        <v>476</v>
      </c>
      <c r="C537" s="507"/>
      <c r="D537" s="507"/>
      <c r="E537" s="507"/>
      <c r="F537" s="507"/>
      <c r="G537" s="507"/>
      <c r="H537" s="507"/>
      <c r="I537" s="507"/>
      <c r="J537" s="507"/>
      <c r="K537" s="507"/>
      <c r="L537" s="508"/>
      <c r="M537" s="211">
        <v>10</v>
      </c>
      <c r="N537" s="211">
        <v>3</v>
      </c>
      <c r="O537" s="477" t="s">
        <v>482</v>
      </c>
      <c r="P537" s="478" t="s">
        <v>49</v>
      </c>
      <c r="Q537" s="509"/>
      <c r="R537" s="510"/>
      <c r="S537" s="479">
        <f>+'11'!U146</f>
        <v>4697.1000000000004</v>
      </c>
      <c r="T537" s="479">
        <f>+'11'!V146</f>
        <v>3166.2640000000001</v>
      </c>
      <c r="U537" s="225">
        <f t="shared" si="9"/>
        <v>67.408911881799412</v>
      </c>
      <c r="V537" s="511"/>
      <c r="W537" s="511"/>
      <c r="X537" s="511"/>
      <c r="Y537" s="511"/>
      <c r="Z537" s="511"/>
      <c r="AA537" s="511"/>
      <c r="AB537" s="511"/>
      <c r="AC537" s="135"/>
    </row>
    <row r="538" spans="1:29" ht="21.75" customHeight="1" thickBot="1" x14ac:dyDescent="0.25">
      <c r="A538" s="123"/>
      <c r="B538" s="507" t="s">
        <v>154</v>
      </c>
      <c r="C538" s="507"/>
      <c r="D538" s="507"/>
      <c r="E538" s="507"/>
      <c r="F538" s="507"/>
      <c r="G538" s="507"/>
      <c r="H538" s="507"/>
      <c r="I538" s="507"/>
      <c r="J538" s="507"/>
      <c r="K538" s="507"/>
      <c r="L538" s="508"/>
      <c r="M538" s="211">
        <v>10</v>
      </c>
      <c r="N538" s="211">
        <v>3</v>
      </c>
      <c r="O538" s="477" t="s">
        <v>473</v>
      </c>
      <c r="P538" s="478">
        <v>0</v>
      </c>
      <c r="Q538" s="509"/>
      <c r="R538" s="510"/>
      <c r="S538" s="479">
        <f>+'11'!U147</f>
        <v>4263.5</v>
      </c>
      <c r="T538" s="479">
        <f>+'11'!V147</f>
        <v>2805.14</v>
      </c>
      <c r="U538" s="225">
        <f t="shared" si="9"/>
        <v>65.794300457370696</v>
      </c>
      <c r="V538" s="511"/>
      <c r="W538" s="511"/>
      <c r="X538" s="511"/>
      <c r="Y538" s="511"/>
      <c r="Z538" s="511"/>
      <c r="AA538" s="511"/>
      <c r="AB538" s="511"/>
      <c r="AC538" s="135"/>
    </row>
    <row r="539" spans="1:29" ht="32.25" customHeight="1" thickBot="1" x14ac:dyDescent="0.25">
      <c r="A539" s="123"/>
      <c r="B539" s="507" t="s">
        <v>56</v>
      </c>
      <c r="C539" s="507"/>
      <c r="D539" s="507"/>
      <c r="E539" s="507"/>
      <c r="F539" s="507"/>
      <c r="G539" s="507"/>
      <c r="H539" s="507"/>
      <c r="I539" s="507"/>
      <c r="J539" s="507"/>
      <c r="K539" s="507"/>
      <c r="L539" s="508"/>
      <c r="M539" s="211">
        <v>10</v>
      </c>
      <c r="N539" s="211">
        <v>3</v>
      </c>
      <c r="O539" s="477" t="s">
        <v>487</v>
      </c>
      <c r="P539" s="478">
        <v>0</v>
      </c>
      <c r="Q539" s="509"/>
      <c r="R539" s="510"/>
      <c r="S539" s="479">
        <f>+'11'!U148</f>
        <v>4263.5</v>
      </c>
      <c r="T539" s="479">
        <f>+'11'!V148</f>
        <v>2805.14</v>
      </c>
      <c r="U539" s="225">
        <f t="shared" si="9"/>
        <v>65.794300457370696</v>
      </c>
      <c r="V539" s="511"/>
      <c r="W539" s="511"/>
      <c r="X539" s="511"/>
      <c r="Y539" s="511"/>
      <c r="Z539" s="511"/>
      <c r="AA539" s="511"/>
      <c r="AB539" s="511"/>
      <c r="AC539" s="135"/>
    </row>
    <row r="540" spans="1:29" ht="21.75" customHeight="1" thickBot="1" x14ac:dyDescent="0.25">
      <c r="A540" s="123"/>
      <c r="B540" s="507" t="s">
        <v>488</v>
      </c>
      <c r="C540" s="507"/>
      <c r="D540" s="507"/>
      <c r="E540" s="507"/>
      <c r="F540" s="507"/>
      <c r="G540" s="507"/>
      <c r="H540" s="507"/>
      <c r="I540" s="507"/>
      <c r="J540" s="507"/>
      <c r="K540" s="507"/>
      <c r="L540" s="508"/>
      <c r="M540" s="211">
        <v>10</v>
      </c>
      <c r="N540" s="211">
        <v>3</v>
      </c>
      <c r="O540" s="477" t="s">
        <v>489</v>
      </c>
      <c r="P540" s="478">
        <v>0</v>
      </c>
      <c r="Q540" s="509"/>
      <c r="R540" s="510"/>
      <c r="S540" s="479">
        <f>+'11'!U149</f>
        <v>4263.5</v>
      </c>
      <c r="T540" s="479">
        <f>+'11'!V149</f>
        <v>2805.14</v>
      </c>
      <c r="U540" s="225">
        <f t="shared" si="9"/>
        <v>65.794300457370696</v>
      </c>
      <c r="V540" s="511"/>
      <c r="W540" s="511"/>
      <c r="X540" s="511"/>
      <c r="Y540" s="511"/>
      <c r="Z540" s="511"/>
      <c r="AA540" s="511"/>
      <c r="AB540" s="511"/>
      <c r="AC540" s="135"/>
    </row>
    <row r="541" spans="1:29" ht="21.75" customHeight="1" thickBot="1" x14ac:dyDescent="0.25">
      <c r="A541" s="123"/>
      <c r="B541" s="507" t="s">
        <v>338</v>
      </c>
      <c r="C541" s="507"/>
      <c r="D541" s="507"/>
      <c r="E541" s="507"/>
      <c r="F541" s="507"/>
      <c r="G541" s="507"/>
      <c r="H541" s="507"/>
      <c r="I541" s="507"/>
      <c r="J541" s="507"/>
      <c r="K541" s="507"/>
      <c r="L541" s="508"/>
      <c r="M541" s="211">
        <v>10</v>
      </c>
      <c r="N541" s="211">
        <v>3</v>
      </c>
      <c r="O541" s="477" t="s">
        <v>489</v>
      </c>
      <c r="P541" s="478" t="s">
        <v>25</v>
      </c>
      <c r="Q541" s="509"/>
      <c r="R541" s="510"/>
      <c r="S541" s="479">
        <f>+'11'!U150</f>
        <v>45.6</v>
      </c>
      <c r="T541" s="479">
        <f>+'11'!V150</f>
        <v>9.0247700000000002</v>
      </c>
      <c r="U541" s="225">
        <f t="shared" si="9"/>
        <v>19.791162280701755</v>
      </c>
      <c r="V541" s="511"/>
      <c r="W541" s="511"/>
      <c r="X541" s="511"/>
      <c r="Y541" s="511"/>
      <c r="Z541" s="511"/>
      <c r="AA541" s="511"/>
      <c r="AB541" s="511"/>
      <c r="AC541" s="135"/>
    </row>
    <row r="542" spans="1:29" ht="21.75" customHeight="1" thickBot="1" x14ac:dyDescent="0.25">
      <c r="A542" s="123"/>
      <c r="B542" s="507" t="s">
        <v>339</v>
      </c>
      <c r="C542" s="507"/>
      <c r="D542" s="507"/>
      <c r="E542" s="507"/>
      <c r="F542" s="507"/>
      <c r="G542" s="507"/>
      <c r="H542" s="507"/>
      <c r="I542" s="507"/>
      <c r="J542" s="507"/>
      <c r="K542" s="507"/>
      <c r="L542" s="508"/>
      <c r="M542" s="211">
        <v>10</v>
      </c>
      <c r="N542" s="211">
        <v>3</v>
      </c>
      <c r="O542" s="477" t="s">
        <v>489</v>
      </c>
      <c r="P542" s="478" t="s">
        <v>27</v>
      </c>
      <c r="Q542" s="509"/>
      <c r="R542" s="510"/>
      <c r="S542" s="479">
        <f>+'11'!U151</f>
        <v>45.6</v>
      </c>
      <c r="T542" s="479">
        <f>+'11'!V151</f>
        <v>9.0247700000000002</v>
      </c>
      <c r="U542" s="225">
        <f t="shared" si="9"/>
        <v>19.791162280701755</v>
      </c>
      <c r="V542" s="511"/>
      <c r="W542" s="511"/>
      <c r="X542" s="511"/>
      <c r="Y542" s="511"/>
      <c r="Z542" s="511"/>
      <c r="AA542" s="511"/>
      <c r="AB542" s="511"/>
      <c r="AC542" s="135"/>
    </row>
    <row r="543" spans="1:29" ht="12.75" customHeight="1" thickBot="1" x14ac:dyDescent="0.25">
      <c r="A543" s="123"/>
      <c r="B543" s="507" t="s">
        <v>341</v>
      </c>
      <c r="C543" s="507"/>
      <c r="D543" s="507"/>
      <c r="E543" s="507"/>
      <c r="F543" s="507"/>
      <c r="G543" s="507"/>
      <c r="H543" s="507"/>
      <c r="I543" s="507"/>
      <c r="J543" s="507"/>
      <c r="K543" s="507"/>
      <c r="L543" s="508"/>
      <c r="M543" s="211">
        <v>10</v>
      </c>
      <c r="N543" s="211">
        <v>3</v>
      </c>
      <c r="O543" s="477" t="s">
        <v>489</v>
      </c>
      <c r="P543" s="478" t="s">
        <v>29</v>
      </c>
      <c r="Q543" s="509"/>
      <c r="R543" s="510"/>
      <c r="S543" s="479">
        <f>+'11'!U152</f>
        <v>45.6</v>
      </c>
      <c r="T543" s="479">
        <f>+'11'!V152</f>
        <v>9.0247700000000002</v>
      </c>
      <c r="U543" s="225">
        <f t="shared" si="9"/>
        <v>19.791162280701755</v>
      </c>
      <c r="V543" s="511"/>
      <c r="W543" s="511"/>
      <c r="X543" s="511"/>
      <c r="Y543" s="511"/>
      <c r="Z543" s="511"/>
      <c r="AA543" s="511"/>
      <c r="AB543" s="511"/>
      <c r="AC543" s="135"/>
    </row>
    <row r="544" spans="1:29" ht="12.75" customHeight="1" thickBot="1" x14ac:dyDescent="0.25">
      <c r="A544" s="123"/>
      <c r="B544" s="507" t="s">
        <v>47</v>
      </c>
      <c r="C544" s="507"/>
      <c r="D544" s="507"/>
      <c r="E544" s="507"/>
      <c r="F544" s="507"/>
      <c r="G544" s="507"/>
      <c r="H544" s="507"/>
      <c r="I544" s="507"/>
      <c r="J544" s="507"/>
      <c r="K544" s="507"/>
      <c r="L544" s="508"/>
      <c r="M544" s="211">
        <v>10</v>
      </c>
      <c r="N544" s="211">
        <v>3</v>
      </c>
      <c r="O544" s="477" t="s">
        <v>489</v>
      </c>
      <c r="P544" s="478" t="s">
        <v>44</v>
      </c>
      <c r="Q544" s="509"/>
      <c r="R544" s="510"/>
      <c r="S544" s="479">
        <f>+'11'!U153</f>
        <v>4217.8999999999996</v>
      </c>
      <c r="T544" s="479">
        <f>+'11'!V153</f>
        <v>2796.1152299999999</v>
      </c>
      <c r="U544" s="225">
        <f t="shared" si="9"/>
        <v>66.291643471869889</v>
      </c>
      <c r="V544" s="511"/>
      <c r="W544" s="511"/>
      <c r="X544" s="511"/>
      <c r="Y544" s="511"/>
      <c r="Z544" s="511"/>
      <c r="AA544" s="511"/>
      <c r="AB544" s="511"/>
      <c r="AC544" s="135"/>
    </row>
    <row r="545" spans="1:29" ht="12.75" hidden="1" customHeight="1" thickBot="1" x14ac:dyDescent="0.25">
      <c r="A545" s="123"/>
      <c r="B545" s="507" t="s">
        <v>48</v>
      </c>
      <c r="C545" s="507"/>
      <c r="D545" s="507"/>
      <c r="E545" s="507"/>
      <c r="F545" s="507"/>
      <c r="G545" s="507"/>
      <c r="H545" s="507"/>
      <c r="I545" s="507"/>
      <c r="J545" s="507"/>
      <c r="K545" s="507"/>
      <c r="L545" s="508"/>
      <c r="M545" s="211">
        <v>10</v>
      </c>
      <c r="N545" s="211">
        <v>3</v>
      </c>
      <c r="O545" s="477" t="s">
        <v>489</v>
      </c>
      <c r="P545" s="478" t="s">
        <v>45</v>
      </c>
      <c r="Q545" s="509"/>
      <c r="R545" s="510"/>
      <c r="S545" s="479">
        <f>+'11'!U154</f>
        <v>0</v>
      </c>
      <c r="T545" s="479">
        <f>+'11'!V154</f>
        <v>0</v>
      </c>
      <c r="U545" s="225" t="e">
        <f t="shared" si="9"/>
        <v>#DIV/0!</v>
      </c>
      <c r="V545" s="511"/>
      <c r="W545" s="511"/>
      <c r="X545" s="511"/>
      <c r="Y545" s="511"/>
      <c r="Z545" s="511"/>
      <c r="AA545" s="511"/>
      <c r="AB545" s="511"/>
      <c r="AC545" s="135"/>
    </row>
    <row r="546" spans="1:29" ht="21.75" hidden="1" customHeight="1" thickBot="1" x14ac:dyDescent="0.25">
      <c r="A546" s="123"/>
      <c r="B546" s="507" t="s">
        <v>476</v>
      </c>
      <c r="C546" s="507"/>
      <c r="D546" s="507"/>
      <c r="E546" s="507"/>
      <c r="F546" s="507"/>
      <c r="G546" s="507"/>
      <c r="H546" s="507"/>
      <c r="I546" s="507"/>
      <c r="J546" s="507"/>
      <c r="K546" s="507"/>
      <c r="L546" s="508"/>
      <c r="M546" s="211">
        <v>10</v>
      </c>
      <c r="N546" s="211">
        <v>3</v>
      </c>
      <c r="O546" s="477" t="s">
        <v>489</v>
      </c>
      <c r="P546" s="478" t="s">
        <v>49</v>
      </c>
      <c r="Q546" s="509"/>
      <c r="R546" s="510"/>
      <c r="S546" s="479">
        <f>+'11'!U155</f>
        <v>0</v>
      </c>
      <c r="T546" s="479">
        <f>+'11'!V155</f>
        <v>0</v>
      </c>
      <c r="U546" s="225" t="e">
        <f t="shared" si="9"/>
        <v>#DIV/0!</v>
      </c>
      <c r="V546" s="511"/>
      <c r="W546" s="511"/>
      <c r="X546" s="511"/>
      <c r="Y546" s="511"/>
      <c r="Z546" s="511"/>
      <c r="AA546" s="511"/>
      <c r="AB546" s="511"/>
      <c r="AC546" s="135"/>
    </row>
    <row r="547" spans="1:29" ht="21.75" customHeight="1" thickBot="1" x14ac:dyDescent="0.25">
      <c r="A547" s="123"/>
      <c r="B547" s="507" t="s">
        <v>494</v>
      </c>
      <c r="C547" s="507"/>
      <c r="D547" s="507"/>
      <c r="E547" s="507"/>
      <c r="F547" s="507"/>
      <c r="G547" s="507"/>
      <c r="H547" s="507"/>
      <c r="I547" s="507"/>
      <c r="J547" s="507"/>
      <c r="K547" s="507"/>
      <c r="L547" s="508"/>
      <c r="M547" s="211">
        <v>10</v>
      </c>
      <c r="N547" s="211">
        <v>3</v>
      </c>
      <c r="O547" s="477" t="s">
        <v>489</v>
      </c>
      <c r="P547" s="478" t="s">
        <v>495</v>
      </c>
      <c r="Q547" s="509"/>
      <c r="R547" s="510"/>
      <c r="S547" s="479">
        <f>+'11'!U156</f>
        <v>4217.8999999999996</v>
      </c>
      <c r="T547" s="479">
        <f>+'11'!V156</f>
        <v>2796.1152299999999</v>
      </c>
      <c r="U547" s="225">
        <f t="shared" si="9"/>
        <v>66.291643471869889</v>
      </c>
      <c r="V547" s="511"/>
      <c r="W547" s="511"/>
      <c r="X547" s="511"/>
      <c r="Y547" s="511"/>
      <c r="Z547" s="511"/>
      <c r="AA547" s="511"/>
      <c r="AB547" s="511"/>
      <c r="AC547" s="135"/>
    </row>
    <row r="548" spans="1:29" ht="21.75" customHeight="1" thickBot="1" x14ac:dyDescent="0.25">
      <c r="A548" s="123"/>
      <c r="B548" s="507" t="s">
        <v>546</v>
      </c>
      <c r="C548" s="507"/>
      <c r="D548" s="507"/>
      <c r="E548" s="507"/>
      <c r="F548" s="507"/>
      <c r="G548" s="507"/>
      <c r="H548" s="507"/>
      <c r="I548" s="507"/>
      <c r="J548" s="507"/>
      <c r="K548" s="507"/>
      <c r="L548" s="508"/>
      <c r="M548" s="211">
        <v>10</v>
      </c>
      <c r="N548" s="211">
        <v>3</v>
      </c>
      <c r="O548" s="477" t="s">
        <v>489</v>
      </c>
      <c r="P548" s="478" t="s">
        <v>547</v>
      </c>
      <c r="Q548" s="509"/>
      <c r="R548" s="510"/>
      <c r="S548" s="479">
        <f>+'11'!U157</f>
        <v>4217.8999999999996</v>
      </c>
      <c r="T548" s="479">
        <f>+'11'!V157</f>
        <v>2796.1152299999999</v>
      </c>
      <c r="U548" s="225">
        <f t="shared" si="9"/>
        <v>66.291643471869889</v>
      </c>
      <c r="V548" s="511"/>
      <c r="W548" s="511"/>
      <c r="X548" s="511"/>
      <c r="Y548" s="511"/>
      <c r="Z548" s="511"/>
      <c r="AA548" s="511"/>
      <c r="AB548" s="511"/>
      <c r="AC548" s="135"/>
    </row>
    <row r="549" spans="1:29" ht="21.75" customHeight="1" thickBot="1" x14ac:dyDescent="0.25">
      <c r="A549" s="123"/>
      <c r="B549" s="507" t="s">
        <v>154</v>
      </c>
      <c r="C549" s="507"/>
      <c r="D549" s="507"/>
      <c r="E549" s="507"/>
      <c r="F549" s="507"/>
      <c r="G549" s="507"/>
      <c r="H549" s="507"/>
      <c r="I549" s="507"/>
      <c r="J549" s="507"/>
      <c r="K549" s="507"/>
      <c r="L549" s="508"/>
      <c r="M549" s="211">
        <v>10</v>
      </c>
      <c r="N549" s="211">
        <v>3</v>
      </c>
      <c r="O549" s="477" t="s">
        <v>473</v>
      </c>
      <c r="P549" s="478">
        <v>0</v>
      </c>
      <c r="Q549" s="509"/>
      <c r="R549" s="510"/>
      <c r="S549" s="479">
        <f>+'11'!U158</f>
        <v>3433</v>
      </c>
      <c r="T549" s="479">
        <f>+'11'!V158</f>
        <v>1673.1</v>
      </c>
      <c r="U549" s="225">
        <f t="shared" si="9"/>
        <v>48.735799592193416</v>
      </c>
      <c r="V549" s="511"/>
      <c r="W549" s="511"/>
      <c r="X549" s="511"/>
      <c r="Y549" s="511"/>
      <c r="Z549" s="511"/>
      <c r="AA549" s="511"/>
      <c r="AB549" s="511"/>
      <c r="AC549" s="135"/>
    </row>
    <row r="550" spans="1:29" ht="32.25" customHeight="1" thickBot="1" x14ac:dyDescent="0.25">
      <c r="A550" s="123"/>
      <c r="B550" s="507" t="s">
        <v>56</v>
      </c>
      <c r="C550" s="507"/>
      <c r="D550" s="507"/>
      <c r="E550" s="507"/>
      <c r="F550" s="507"/>
      <c r="G550" s="507"/>
      <c r="H550" s="507"/>
      <c r="I550" s="507"/>
      <c r="J550" s="507"/>
      <c r="K550" s="507"/>
      <c r="L550" s="508"/>
      <c r="M550" s="211">
        <v>10</v>
      </c>
      <c r="N550" s="211">
        <v>3</v>
      </c>
      <c r="O550" s="477" t="s">
        <v>487</v>
      </c>
      <c r="P550" s="478">
        <v>0</v>
      </c>
      <c r="Q550" s="509"/>
      <c r="R550" s="510"/>
      <c r="S550" s="479">
        <f>+'11'!U159</f>
        <v>3433</v>
      </c>
      <c r="T550" s="479">
        <f>+'11'!V159</f>
        <v>1673.1</v>
      </c>
      <c r="U550" s="225">
        <f t="shared" si="9"/>
        <v>48.735799592193416</v>
      </c>
      <c r="V550" s="511"/>
      <c r="W550" s="511"/>
      <c r="X550" s="511"/>
      <c r="Y550" s="511"/>
      <c r="Z550" s="511"/>
      <c r="AA550" s="511"/>
      <c r="AB550" s="511"/>
      <c r="AC550" s="135"/>
    </row>
    <row r="551" spans="1:29" ht="21.75" customHeight="1" thickBot="1" x14ac:dyDescent="0.25">
      <c r="A551" s="123"/>
      <c r="B551" s="507" t="s">
        <v>57</v>
      </c>
      <c r="C551" s="507"/>
      <c r="D551" s="507"/>
      <c r="E551" s="507"/>
      <c r="F551" s="507"/>
      <c r="G551" s="507"/>
      <c r="H551" s="507"/>
      <c r="I551" s="507"/>
      <c r="J551" s="507"/>
      <c r="K551" s="507"/>
      <c r="L551" s="508"/>
      <c r="M551" s="211">
        <v>10</v>
      </c>
      <c r="N551" s="211">
        <v>3</v>
      </c>
      <c r="O551" s="477" t="s">
        <v>490</v>
      </c>
      <c r="P551" s="478">
        <v>0</v>
      </c>
      <c r="Q551" s="509"/>
      <c r="R551" s="510"/>
      <c r="S551" s="479">
        <f>+'11'!U160</f>
        <v>3433</v>
      </c>
      <c r="T551" s="479">
        <f>+'11'!V160</f>
        <v>1673.1</v>
      </c>
      <c r="U551" s="225">
        <f t="shared" si="9"/>
        <v>48.735799592193416</v>
      </c>
      <c r="V551" s="511"/>
      <c r="W551" s="511"/>
      <c r="X551" s="511"/>
      <c r="Y551" s="511"/>
      <c r="Z551" s="511"/>
      <c r="AA551" s="511"/>
      <c r="AB551" s="511"/>
      <c r="AC551" s="135"/>
    </row>
    <row r="552" spans="1:29" ht="21.75" customHeight="1" thickBot="1" x14ac:dyDescent="0.25">
      <c r="A552" s="123"/>
      <c r="B552" s="507" t="s">
        <v>338</v>
      </c>
      <c r="C552" s="507"/>
      <c r="D552" s="507"/>
      <c r="E552" s="507"/>
      <c r="F552" s="507"/>
      <c r="G552" s="507"/>
      <c r="H552" s="507"/>
      <c r="I552" s="507"/>
      <c r="J552" s="507"/>
      <c r="K552" s="507"/>
      <c r="L552" s="508"/>
      <c r="M552" s="211">
        <v>10</v>
      </c>
      <c r="N552" s="211">
        <v>3</v>
      </c>
      <c r="O552" s="477" t="s">
        <v>490</v>
      </c>
      <c r="P552" s="478" t="s">
        <v>25</v>
      </c>
      <c r="Q552" s="509"/>
      <c r="R552" s="510"/>
      <c r="S552" s="479">
        <f>+'11'!U161</f>
        <v>35.700000000000003</v>
      </c>
      <c r="T552" s="479">
        <f>+'11'!V161</f>
        <v>9.3510399999999994</v>
      </c>
      <c r="U552" s="225">
        <f t="shared" si="9"/>
        <v>26.193389355742291</v>
      </c>
      <c r="V552" s="511"/>
      <c r="W552" s="511"/>
      <c r="X552" s="511"/>
      <c r="Y552" s="511"/>
      <c r="Z552" s="511"/>
      <c r="AA552" s="511"/>
      <c r="AB552" s="511"/>
      <c r="AC552" s="135"/>
    </row>
    <row r="553" spans="1:29" ht="21.75" customHeight="1" thickBot="1" x14ac:dyDescent="0.25">
      <c r="A553" s="123"/>
      <c r="B553" s="507" t="s">
        <v>339</v>
      </c>
      <c r="C553" s="507"/>
      <c r="D553" s="507"/>
      <c r="E553" s="507"/>
      <c r="F553" s="507"/>
      <c r="G553" s="507"/>
      <c r="H553" s="507"/>
      <c r="I553" s="507"/>
      <c r="J553" s="507"/>
      <c r="K553" s="507"/>
      <c r="L553" s="508"/>
      <c r="M553" s="211">
        <v>10</v>
      </c>
      <c r="N553" s="211">
        <v>3</v>
      </c>
      <c r="O553" s="477" t="s">
        <v>490</v>
      </c>
      <c r="P553" s="478" t="s">
        <v>27</v>
      </c>
      <c r="Q553" s="509"/>
      <c r="R553" s="510"/>
      <c r="S553" s="479">
        <f>+'11'!U162</f>
        <v>35.700000000000003</v>
      </c>
      <c r="T553" s="479">
        <f>+'11'!V162</f>
        <v>9.3510399999999994</v>
      </c>
      <c r="U553" s="225">
        <f t="shared" si="9"/>
        <v>26.193389355742291</v>
      </c>
      <c r="V553" s="511"/>
      <c r="W553" s="511"/>
      <c r="X553" s="511"/>
      <c r="Y553" s="511"/>
      <c r="Z553" s="511"/>
      <c r="AA553" s="511"/>
      <c r="AB553" s="511"/>
      <c r="AC553" s="135"/>
    </row>
    <row r="554" spans="1:29" ht="12.75" customHeight="1" thickBot="1" x14ac:dyDescent="0.25">
      <c r="A554" s="123"/>
      <c r="B554" s="507" t="s">
        <v>341</v>
      </c>
      <c r="C554" s="507"/>
      <c r="D554" s="507"/>
      <c r="E554" s="507"/>
      <c r="F554" s="507"/>
      <c r="G554" s="507"/>
      <c r="H554" s="507"/>
      <c r="I554" s="507"/>
      <c r="J554" s="507"/>
      <c r="K554" s="507"/>
      <c r="L554" s="508"/>
      <c r="M554" s="211">
        <v>10</v>
      </c>
      <c r="N554" s="211">
        <v>3</v>
      </c>
      <c r="O554" s="477" t="s">
        <v>490</v>
      </c>
      <c r="P554" s="478" t="s">
        <v>29</v>
      </c>
      <c r="Q554" s="509"/>
      <c r="R554" s="510"/>
      <c r="S554" s="479">
        <f>+'11'!U163</f>
        <v>35.700000000000003</v>
      </c>
      <c r="T554" s="479">
        <f>+'11'!V163</f>
        <v>9.3510399999999994</v>
      </c>
      <c r="U554" s="225">
        <f t="shared" si="9"/>
        <v>26.193389355742291</v>
      </c>
      <c r="V554" s="511"/>
      <c r="W554" s="511"/>
      <c r="X554" s="511"/>
      <c r="Y554" s="511"/>
      <c r="Z554" s="511"/>
      <c r="AA554" s="511"/>
      <c r="AB554" s="511"/>
      <c r="AC554" s="135"/>
    </row>
    <row r="555" spans="1:29" ht="12.75" customHeight="1" thickBot="1" x14ac:dyDescent="0.25">
      <c r="A555" s="123"/>
      <c r="B555" s="507" t="s">
        <v>47</v>
      </c>
      <c r="C555" s="507"/>
      <c r="D555" s="507"/>
      <c r="E555" s="507"/>
      <c r="F555" s="507"/>
      <c r="G555" s="507"/>
      <c r="H555" s="507"/>
      <c r="I555" s="507"/>
      <c r="J555" s="507"/>
      <c r="K555" s="507"/>
      <c r="L555" s="508"/>
      <c r="M555" s="211">
        <v>10</v>
      </c>
      <c r="N555" s="211">
        <v>3</v>
      </c>
      <c r="O555" s="477" t="s">
        <v>490</v>
      </c>
      <c r="P555" s="478" t="s">
        <v>44</v>
      </c>
      <c r="Q555" s="509"/>
      <c r="R555" s="510"/>
      <c r="S555" s="479">
        <f>+'11'!U164</f>
        <v>3397.3</v>
      </c>
      <c r="T555" s="479">
        <f>+'11'!V164</f>
        <v>1663.7489599999999</v>
      </c>
      <c r="U555" s="225">
        <f t="shared" si="9"/>
        <v>48.972683012980887</v>
      </c>
      <c r="V555" s="511"/>
      <c r="W555" s="511"/>
      <c r="X555" s="511"/>
      <c r="Y555" s="511"/>
      <c r="Z555" s="511"/>
      <c r="AA555" s="511"/>
      <c r="AB555" s="511"/>
      <c r="AC555" s="135"/>
    </row>
    <row r="556" spans="1:29" ht="12.75" hidden="1" customHeight="1" thickBot="1" x14ac:dyDescent="0.25">
      <c r="A556" s="123"/>
      <c r="B556" s="507" t="s">
        <v>48</v>
      </c>
      <c r="C556" s="507"/>
      <c r="D556" s="507"/>
      <c r="E556" s="507"/>
      <c r="F556" s="507"/>
      <c r="G556" s="507"/>
      <c r="H556" s="507"/>
      <c r="I556" s="507"/>
      <c r="J556" s="507"/>
      <c r="K556" s="507"/>
      <c r="L556" s="508"/>
      <c r="M556" s="211">
        <v>10</v>
      </c>
      <c r="N556" s="211">
        <v>3</v>
      </c>
      <c r="O556" s="477" t="s">
        <v>490</v>
      </c>
      <c r="P556" s="478" t="s">
        <v>45</v>
      </c>
      <c r="Q556" s="509"/>
      <c r="R556" s="510"/>
      <c r="S556" s="479">
        <f>+'11'!U165</f>
        <v>0</v>
      </c>
      <c r="T556" s="479">
        <f>+'11'!V165</f>
        <v>0</v>
      </c>
      <c r="U556" s="225" t="e">
        <f t="shared" ref="U556:U623" si="10">T556/S556*100</f>
        <v>#DIV/0!</v>
      </c>
      <c r="V556" s="511"/>
      <c r="W556" s="511"/>
      <c r="X556" s="511"/>
      <c r="Y556" s="511"/>
      <c r="Z556" s="511"/>
      <c r="AA556" s="511"/>
      <c r="AB556" s="511"/>
      <c r="AC556" s="135"/>
    </row>
    <row r="557" spans="1:29" ht="21.75" hidden="1" customHeight="1" thickBot="1" x14ac:dyDescent="0.25">
      <c r="A557" s="123"/>
      <c r="B557" s="507" t="s">
        <v>476</v>
      </c>
      <c r="C557" s="507"/>
      <c r="D557" s="507"/>
      <c r="E557" s="507"/>
      <c r="F557" s="507"/>
      <c r="G557" s="507"/>
      <c r="H557" s="507"/>
      <c r="I557" s="507"/>
      <c r="J557" s="507"/>
      <c r="K557" s="507"/>
      <c r="L557" s="508"/>
      <c r="M557" s="211">
        <v>10</v>
      </c>
      <c r="N557" s="211">
        <v>3</v>
      </c>
      <c r="O557" s="477" t="s">
        <v>490</v>
      </c>
      <c r="P557" s="478" t="s">
        <v>49</v>
      </c>
      <c r="Q557" s="509"/>
      <c r="R557" s="510"/>
      <c r="S557" s="479">
        <f>+'11'!U166</f>
        <v>0</v>
      </c>
      <c r="T557" s="479">
        <f>+'11'!V166</f>
        <v>0</v>
      </c>
      <c r="U557" s="225" t="e">
        <f t="shared" si="10"/>
        <v>#DIV/0!</v>
      </c>
      <c r="V557" s="511"/>
      <c r="W557" s="511"/>
      <c r="X557" s="511"/>
      <c r="Y557" s="511"/>
      <c r="Z557" s="511"/>
      <c r="AA557" s="511"/>
      <c r="AB557" s="511"/>
      <c r="AC557" s="135"/>
    </row>
    <row r="558" spans="1:29" ht="21.75" customHeight="1" thickBot="1" x14ac:dyDescent="0.25">
      <c r="A558" s="123"/>
      <c r="B558" s="507" t="s">
        <v>494</v>
      </c>
      <c r="C558" s="507"/>
      <c r="D558" s="507"/>
      <c r="E558" s="507"/>
      <c r="F558" s="507"/>
      <c r="G558" s="507"/>
      <c r="H558" s="507"/>
      <c r="I558" s="507"/>
      <c r="J558" s="507"/>
      <c r="K558" s="507"/>
      <c r="L558" s="508"/>
      <c r="M558" s="211">
        <v>10</v>
      </c>
      <c r="N558" s="211">
        <v>3</v>
      </c>
      <c r="O558" s="477" t="s">
        <v>490</v>
      </c>
      <c r="P558" s="478" t="s">
        <v>495</v>
      </c>
      <c r="Q558" s="509"/>
      <c r="R558" s="510"/>
      <c r="S558" s="479">
        <f>+'11'!U167</f>
        <v>3397.3</v>
      </c>
      <c r="T558" s="479">
        <f>+'11'!V167</f>
        <v>1663.7489599999999</v>
      </c>
      <c r="U558" s="225">
        <f t="shared" si="10"/>
        <v>48.972683012980887</v>
      </c>
      <c r="V558" s="511"/>
      <c r="W558" s="511"/>
      <c r="X558" s="511"/>
      <c r="Y558" s="511"/>
      <c r="Z558" s="511"/>
      <c r="AA558" s="511"/>
      <c r="AB558" s="511"/>
      <c r="AC558" s="135"/>
    </row>
    <row r="559" spans="1:29" ht="21.75" customHeight="1" thickBot="1" x14ac:dyDescent="0.25">
      <c r="A559" s="123"/>
      <c r="B559" s="507" t="s">
        <v>546</v>
      </c>
      <c r="C559" s="507"/>
      <c r="D559" s="507"/>
      <c r="E559" s="507"/>
      <c r="F559" s="507"/>
      <c r="G559" s="507"/>
      <c r="H559" s="507"/>
      <c r="I559" s="507"/>
      <c r="J559" s="507"/>
      <c r="K559" s="507"/>
      <c r="L559" s="508"/>
      <c r="M559" s="211">
        <v>10</v>
      </c>
      <c r="N559" s="211">
        <v>3</v>
      </c>
      <c r="O559" s="477" t="s">
        <v>490</v>
      </c>
      <c r="P559" s="478" t="s">
        <v>547</v>
      </c>
      <c r="Q559" s="509"/>
      <c r="R559" s="510"/>
      <c r="S559" s="479">
        <f>+'11'!U168</f>
        <v>3397.3</v>
      </c>
      <c r="T559" s="479">
        <f>+'11'!V168</f>
        <v>1663.7489599999999</v>
      </c>
      <c r="U559" s="225">
        <f t="shared" si="10"/>
        <v>48.972683012980887</v>
      </c>
      <c r="V559" s="511"/>
      <c r="W559" s="511"/>
      <c r="X559" s="511"/>
      <c r="Y559" s="511"/>
      <c r="Z559" s="511"/>
      <c r="AA559" s="511"/>
      <c r="AB559" s="511"/>
      <c r="AC559" s="135"/>
    </row>
    <row r="560" spans="1:29" ht="21.75" customHeight="1" thickBot="1" x14ac:dyDescent="0.25">
      <c r="A560" s="123"/>
      <c r="B560" s="507" t="s">
        <v>65</v>
      </c>
      <c r="C560" s="507"/>
      <c r="D560" s="507"/>
      <c r="E560" s="507"/>
      <c r="F560" s="507"/>
      <c r="G560" s="507"/>
      <c r="H560" s="507"/>
      <c r="I560" s="507"/>
      <c r="J560" s="507"/>
      <c r="K560" s="507"/>
      <c r="L560" s="508"/>
      <c r="M560" s="211">
        <v>10</v>
      </c>
      <c r="N560" s="211">
        <v>3</v>
      </c>
      <c r="O560" s="477" t="s">
        <v>413</v>
      </c>
      <c r="P560" s="478">
        <v>0</v>
      </c>
      <c r="Q560" s="509"/>
      <c r="R560" s="510"/>
      <c r="S560" s="479">
        <f>+'11'!U603</f>
        <v>224.28</v>
      </c>
      <c r="T560" s="479">
        <f>+'11'!V603</f>
        <v>224.28</v>
      </c>
      <c r="U560" s="225">
        <f t="shared" si="10"/>
        <v>100</v>
      </c>
      <c r="V560" s="511"/>
      <c r="W560" s="511"/>
      <c r="X560" s="511"/>
      <c r="Y560" s="511"/>
      <c r="Z560" s="511"/>
      <c r="AA560" s="511"/>
      <c r="AB560" s="511"/>
      <c r="AC560" s="135"/>
    </row>
    <row r="561" spans="1:29" ht="21.75" customHeight="1" thickBot="1" x14ac:dyDescent="0.25">
      <c r="A561" s="123"/>
      <c r="B561" s="507" t="s">
        <v>66</v>
      </c>
      <c r="C561" s="507"/>
      <c r="D561" s="507"/>
      <c r="E561" s="507"/>
      <c r="F561" s="507"/>
      <c r="G561" s="507"/>
      <c r="H561" s="507"/>
      <c r="I561" s="507"/>
      <c r="J561" s="507"/>
      <c r="K561" s="507"/>
      <c r="L561" s="508"/>
      <c r="M561" s="211">
        <v>10</v>
      </c>
      <c r="N561" s="211">
        <v>3</v>
      </c>
      <c r="O561" s="477" t="s">
        <v>491</v>
      </c>
      <c r="P561" s="478">
        <v>0</v>
      </c>
      <c r="Q561" s="509"/>
      <c r="R561" s="510"/>
      <c r="S561" s="479">
        <f>+'11'!U604</f>
        <v>224.28</v>
      </c>
      <c r="T561" s="479">
        <f>+'11'!V604</f>
        <v>224.28</v>
      </c>
      <c r="U561" s="225">
        <f t="shared" si="10"/>
        <v>100</v>
      </c>
      <c r="V561" s="511"/>
      <c r="W561" s="511"/>
      <c r="X561" s="511"/>
      <c r="Y561" s="511"/>
      <c r="Z561" s="511"/>
      <c r="AA561" s="511"/>
      <c r="AB561" s="511"/>
      <c r="AC561" s="135"/>
    </row>
    <row r="562" spans="1:29" ht="42.75" customHeight="1" thickBot="1" x14ac:dyDescent="0.25">
      <c r="A562" s="123"/>
      <c r="B562" s="507" t="s">
        <v>492</v>
      </c>
      <c r="C562" s="507"/>
      <c r="D562" s="507"/>
      <c r="E562" s="507"/>
      <c r="F562" s="507"/>
      <c r="G562" s="507"/>
      <c r="H562" s="507"/>
      <c r="I562" s="507"/>
      <c r="J562" s="507"/>
      <c r="K562" s="507"/>
      <c r="L562" s="508"/>
      <c r="M562" s="211">
        <v>10</v>
      </c>
      <c r="N562" s="211">
        <v>3</v>
      </c>
      <c r="O562" s="477" t="s">
        <v>493</v>
      </c>
      <c r="P562" s="478">
        <v>0</v>
      </c>
      <c r="Q562" s="509"/>
      <c r="R562" s="510"/>
      <c r="S562" s="479">
        <f>+'11'!U605</f>
        <v>224.28</v>
      </c>
      <c r="T562" s="479">
        <f>+'11'!V605</f>
        <v>224.28</v>
      </c>
      <c r="U562" s="225">
        <f t="shared" si="10"/>
        <v>100</v>
      </c>
      <c r="V562" s="511"/>
      <c r="W562" s="511"/>
      <c r="X562" s="511"/>
      <c r="Y562" s="511"/>
      <c r="Z562" s="511"/>
      <c r="AA562" s="511"/>
      <c r="AB562" s="511"/>
      <c r="AC562" s="135"/>
    </row>
    <row r="563" spans="1:29" ht="12.75" customHeight="1" thickBot="1" x14ac:dyDescent="0.25">
      <c r="A563" s="123"/>
      <c r="B563" s="507" t="s">
        <v>47</v>
      </c>
      <c r="C563" s="507"/>
      <c r="D563" s="507"/>
      <c r="E563" s="507"/>
      <c r="F563" s="507"/>
      <c r="G563" s="507"/>
      <c r="H563" s="507"/>
      <c r="I563" s="507"/>
      <c r="J563" s="507"/>
      <c r="K563" s="507"/>
      <c r="L563" s="508"/>
      <c r="M563" s="211">
        <v>10</v>
      </c>
      <c r="N563" s="211">
        <v>3</v>
      </c>
      <c r="O563" s="477" t="s">
        <v>493</v>
      </c>
      <c r="P563" s="478" t="s">
        <v>44</v>
      </c>
      <c r="Q563" s="509"/>
      <c r="R563" s="510"/>
      <c r="S563" s="479">
        <f>+'11'!U606</f>
        <v>224.28</v>
      </c>
      <c r="T563" s="479">
        <f>+'11'!V606</f>
        <v>224.28</v>
      </c>
      <c r="U563" s="225">
        <f t="shared" si="10"/>
        <v>100</v>
      </c>
      <c r="V563" s="511"/>
      <c r="W563" s="511"/>
      <c r="X563" s="511"/>
      <c r="Y563" s="511"/>
      <c r="Z563" s="511"/>
      <c r="AA563" s="511"/>
      <c r="AB563" s="511"/>
      <c r="AC563" s="135"/>
    </row>
    <row r="564" spans="1:29" ht="21.75" customHeight="1" thickBot="1" x14ac:dyDescent="0.25">
      <c r="A564" s="123"/>
      <c r="B564" s="507" t="s">
        <v>494</v>
      </c>
      <c r="C564" s="507"/>
      <c r="D564" s="507"/>
      <c r="E564" s="507"/>
      <c r="F564" s="507"/>
      <c r="G564" s="507"/>
      <c r="H564" s="507"/>
      <c r="I564" s="507"/>
      <c r="J564" s="507"/>
      <c r="K564" s="507"/>
      <c r="L564" s="508"/>
      <c r="M564" s="211">
        <v>10</v>
      </c>
      <c r="N564" s="211">
        <v>3</v>
      </c>
      <c r="O564" s="477" t="s">
        <v>493</v>
      </c>
      <c r="P564" s="478" t="s">
        <v>495</v>
      </c>
      <c r="Q564" s="509"/>
      <c r="R564" s="510"/>
      <c r="S564" s="479">
        <f>+'11'!U607</f>
        <v>224.28</v>
      </c>
      <c r="T564" s="479">
        <f>+'11'!V607</f>
        <v>224.28</v>
      </c>
      <c r="U564" s="225">
        <f t="shared" si="10"/>
        <v>100</v>
      </c>
      <c r="V564" s="511"/>
      <c r="W564" s="511"/>
      <c r="X564" s="511"/>
      <c r="Y564" s="511"/>
      <c r="Z564" s="511"/>
      <c r="AA564" s="511"/>
      <c r="AB564" s="511"/>
      <c r="AC564" s="135"/>
    </row>
    <row r="565" spans="1:29" ht="12.75" customHeight="1" thickBot="1" x14ac:dyDescent="0.25">
      <c r="A565" s="123"/>
      <c r="B565" s="507" t="s">
        <v>87</v>
      </c>
      <c r="C565" s="507"/>
      <c r="D565" s="507"/>
      <c r="E565" s="507"/>
      <c r="F565" s="507"/>
      <c r="G565" s="507"/>
      <c r="H565" s="507"/>
      <c r="I565" s="507"/>
      <c r="J565" s="507"/>
      <c r="K565" s="507"/>
      <c r="L565" s="508"/>
      <c r="M565" s="211">
        <v>10</v>
      </c>
      <c r="N565" s="211">
        <v>3</v>
      </c>
      <c r="O565" s="477" t="s">
        <v>493</v>
      </c>
      <c r="P565" s="478" t="s">
        <v>496</v>
      </c>
      <c r="Q565" s="509"/>
      <c r="R565" s="510"/>
      <c r="S565" s="479">
        <f>+'11'!U608</f>
        <v>224.28</v>
      </c>
      <c r="T565" s="479">
        <f>+'11'!V608</f>
        <v>224.28</v>
      </c>
      <c r="U565" s="225">
        <f t="shared" si="10"/>
        <v>100</v>
      </c>
      <c r="V565" s="511"/>
      <c r="W565" s="511"/>
      <c r="X565" s="511"/>
      <c r="Y565" s="511"/>
      <c r="Z565" s="511"/>
      <c r="AA565" s="511"/>
      <c r="AB565" s="511"/>
      <c r="AC565" s="135"/>
    </row>
    <row r="566" spans="1:29" ht="32.25" customHeight="1" thickBot="1" x14ac:dyDescent="0.25">
      <c r="A566" s="123"/>
      <c r="B566" s="507" t="s">
        <v>497</v>
      </c>
      <c r="C566" s="507"/>
      <c r="D566" s="507"/>
      <c r="E566" s="507"/>
      <c r="F566" s="507"/>
      <c r="G566" s="507"/>
      <c r="H566" s="507"/>
      <c r="I566" s="507"/>
      <c r="J566" s="507"/>
      <c r="K566" s="507"/>
      <c r="L566" s="508"/>
      <c r="M566" s="211">
        <v>10</v>
      </c>
      <c r="N566" s="211">
        <v>3</v>
      </c>
      <c r="O566" s="477" t="s">
        <v>498</v>
      </c>
      <c r="P566" s="478">
        <v>0</v>
      </c>
      <c r="Q566" s="509"/>
      <c r="R566" s="510"/>
      <c r="S566" s="479">
        <f>+S567+S572</f>
        <v>6286.9130100000002</v>
      </c>
      <c r="T566" s="479">
        <f>+T567+T572</f>
        <v>6286.8755899999996</v>
      </c>
      <c r="U566" s="225">
        <f t="shared" si="10"/>
        <v>99.999404795327351</v>
      </c>
      <c r="V566" s="511"/>
      <c r="W566" s="511"/>
      <c r="X566" s="511"/>
      <c r="Y566" s="511"/>
      <c r="Z566" s="511"/>
      <c r="AA566" s="511"/>
      <c r="AB566" s="511"/>
      <c r="AC566" s="135"/>
    </row>
    <row r="567" spans="1:29" ht="12.75" hidden="1" customHeight="1" thickBot="1" x14ac:dyDescent="0.25">
      <c r="A567" s="123"/>
      <c r="B567" s="507" t="s">
        <v>499</v>
      </c>
      <c r="C567" s="507"/>
      <c r="D567" s="507"/>
      <c r="E567" s="507"/>
      <c r="F567" s="507"/>
      <c r="G567" s="507"/>
      <c r="H567" s="507"/>
      <c r="I567" s="507"/>
      <c r="J567" s="507"/>
      <c r="K567" s="507"/>
      <c r="L567" s="508"/>
      <c r="M567" s="211">
        <v>10</v>
      </c>
      <c r="N567" s="211">
        <v>3</v>
      </c>
      <c r="O567" s="477" t="s">
        <v>500</v>
      </c>
      <c r="P567" s="478">
        <v>0</v>
      </c>
      <c r="Q567" s="509"/>
      <c r="R567" s="510"/>
      <c r="S567" s="479">
        <f>+'11'!U610</f>
        <v>0</v>
      </c>
      <c r="T567" s="479">
        <f>+'11'!V610</f>
        <v>0</v>
      </c>
      <c r="U567" s="225" t="e">
        <f t="shared" si="10"/>
        <v>#DIV/0!</v>
      </c>
      <c r="V567" s="511"/>
      <c r="W567" s="511"/>
      <c r="X567" s="511"/>
      <c r="Y567" s="511"/>
      <c r="Z567" s="511"/>
      <c r="AA567" s="511"/>
      <c r="AB567" s="511"/>
      <c r="AC567" s="135"/>
    </row>
    <row r="568" spans="1:29" ht="32.25" hidden="1" customHeight="1" thickBot="1" x14ac:dyDescent="0.25">
      <c r="A568" s="123"/>
      <c r="B568" s="507" t="s">
        <v>501</v>
      </c>
      <c r="C568" s="507"/>
      <c r="D568" s="507"/>
      <c r="E568" s="507"/>
      <c r="F568" s="507"/>
      <c r="G568" s="507"/>
      <c r="H568" s="507"/>
      <c r="I568" s="507"/>
      <c r="J568" s="507"/>
      <c r="K568" s="507"/>
      <c r="L568" s="508"/>
      <c r="M568" s="211">
        <v>10</v>
      </c>
      <c r="N568" s="211">
        <v>3</v>
      </c>
      <c r="O568" s="477" t="s">
        <v>502</v>
      </c>
      <c r="P568" s="478">
        <v>0</v>
      </c>
      <c r="Q568" s="509"/>
      <c r="R568" s="510"/>
      <c r="S568" s="479">
        <f>+'11'!U611</f>
        <v>0</v>
      </c>
      <c r="T568" s="479">
        <f>+'11'!V611</f>
        <v>0</v>
      </c>
      <c r="U568" s="225" t="e">
        <f t="shared" si="10"/>
        <v>#DIV/0!</v>
      </c>
      <c r="V568" s="511"/>
      <c r="W568" s="511"/>
      <c r="X568" s="511"/>
      <c r="Y568" s="511"/>
      <c r="Z568" s="511"/>
      <c r="AA568" s="511"/>
      <c r="AB568" s="511"/>
      <c r="AC568" s="135"/>
    </row>
    <row r="569" spans="1:29" ht="12.75" hidden="1" customHeight="1" thickBot="1" x14ac:dyDescent="0.25">
      <c r="A569" s="123"/>
      <c r="B569" s="507" t="s">
        <v>47</v>
      </c>
      <c r="C569" s="507"/>
      <c r="D569" s="507"/>
      <c r="E569" s="507"/>
      <c r="F569" s="507"/>
      <c r="G569" s="507"/>
      <c r="H569" s="507"/>
      <c r="I569" s="507"/>
      <c r="J569" s="507"/>
      <c r="K569" s="507"/>
      <c r="L569" s="508"/>
      <c r="M569" s="211">
        <v>10</v>
      </c>
      <c r="N569" s="211">
        <v>3</v>
      </c>
      <c r="O569" s="477" t="s">
        <v>502</v>
      </c>
      <c r="P569" s="478" t="s">
        <v>44</v>
      </c>
      <c r="Q569" s="509"/>
      <c r="R569" s="510"/>
      <c r="S569" s="479">
        <f>+'11'!U612</f>
        <v>0</v>
      </c>
      <c r="T569" s="479">
        <f>+'11'!V612</f>
        <v>0</v>
      </c>
      <c r="U569" s="225" t="e">
        <f t="shared" si="10"/>
        <v>#DIV/0!</v>
      </c>
      <c r="V569" s="511"/>
      <c r="W569" s="511"/>
      <c r="X569" s="511"/>
      <c r="Y569" s="511"/>
      <c r="Z569" s="511"/>
      <c r="AA569" s="511"/>
      <c r="AB569" s="511"/>
      <c r="AC569" s="135"/>
    </row>
    <row r="570" spans="1:29" ht="21.75" hidden="1" customHeight="1" thickBot="1" x14ac:dyDescent="0.25">
      <c r="A570" s="123"/>
      <c r="B570" s="507" t="s">
        <v>494</v>
      </c>
      <c r="C570" s="507"/>
      <c r="D570" s="507"/>
      <c r="E570" s="507"/>
      <c r="F570" s="507"/>
      <c r="G570" s="507"/>
      <c r="H570" s="507"/>
      <c r="I570" s="507"/>
      <c r="J570" s="507"/>
      <c r="K570" s="507"/>
      <c r="L570" s="508"/>
      <c r="M570" s="211">
        <v>10</v>
      </c>
      <c r="N570" s="211">
        <v>3</v>
      </c>
      <c r="O570" s="477" t="s">
        <v>502</v>
      </c>
      <c r="P570" s="478" t="s">
        <v>495</v>
      </c>
      <c r="Q570" s="509"/>
      <c r="R570" s="510"/>
      <c r="S570" s="479">
        <f>+'11'!U613</f>
        <v>0</v>
      </c>
      <c r="T570" s="479">
        <f>+'11'!V613</f>
        <v>0</v>
      </c>
      <c r="U570" s="225" t="e">
        <f t="shared" si="10"/>
        <v>#DIV/0!</v>
      </c>
      <c r="V570" s="511"/>
      <c r="W570" s="511"/>
      <c r="X570" s="511"/>
      <c r="Y570" s="511"/>
      <c r="Z570" s="511"/>
      <c r="AA570" s="511"/>
      <c r="AB570" s="511"/>
      <c r="AC570" s="135"/>
    </row>
    <row r="571" spans="1:29" ht="12.75" hidden="1" customHeight="1" thickBot="1" x14ac:dyDescent="0.25">
      <c r="A571" s="123"/>
      <c r="B571" s="507" t="s">
        <v>87</v>
      </c>
      <c r="C571" s="507"/>
      <c r="D571" s="507"/>
      <c r="E571" s="507"/>
      <c r="F571" s="507"/>
      <c r="G571" s="507"/>
      <c r="H571" s="507"/>
      <c r="I571" s="507"/>
      <c r="J571" s="507"/>
      <c r="K571" s="507"/>
      <c r="L571" s="508"/>
      <c r="M571" s="211">
        <v>10</v>
      </c>
      <c r="N571" s="211">
        <v>3</v>
      </c>
      <c r="O571" s="477" t="s">
        <v>502</v>
      </c>
      <c r="P571" s="478" t="s">
        <v>496</v>
      </c>
      <c r="Q571" s="509"/>
      <c r="R571" s="510"/>
      <c r="S571" s="479">
        <f>+'11'!U614</f>
        <v>0</v>
      </c>
      <c r="T571" s="479">
        <f>+'11'!V614</f>
        <v>0</v>
      </c>
      <c r="U571" s="225" t="e">
        <f t="shared" si="10"/>
        <v>#DIV/0!</v>
      </c>
      <c r="V571" s="511"/>
      <c r="W571" s="511"/>
      <c r="X571" s="511"/>
      <c r="Y571" s="511"/>
      <c r="Z571" s="511"/>
      <c r="AA571" s="511"/>
      <c r="AB571" s="511"/>
      <c r="AC571" s="135"/>
    </row>
    <row r="572" spans="1:29" ht="36" customHeight="1" thickBot="1" x14ac:dyDescent="0.25">
      <c r="A572" s="123"/>
      <c r="B572" s="507" t="str">
        <f>+'11'!B615:M615</f>
        <v>Муниципальная программа "Совершенствование молодежной политики  и развитие физической культуры и спорта Овюрского кожууна на 2016-2018 годы"</v>
      </c>
      <c r="C572" s="507"/>
      <c r="D572" s="507"/>
      <c r="E572" s="507"/>
      <c r="F572" s="507"/>
      <c r="G572" s="507"/>
      <c r="H572" s="507"/>
      <c r="I572" s="507"/>
      <c r="J572" s="507"/>
      <c r="K572" s="507"/>
      <c r="L572" s="508"/>
      <c r="M572" s="211">
        <f>+'11'!O615</f>
        <v>10</v>
      </c>
      <c r="N572" s="211">
        <f>+'11'!P615</f>
        <v>3</v>
      </c>
      <c r="O572" s="211" t="str">
        <f>+'11'!Q615</f>
        <v>0500000000</v>
      </c>
      <c r="P572" s="211">
        <f>+'11'!R615</f>
        <v>0</v>
      </c>
      <c r="Q572" s="211">
        <f>+'11'!S615</f>
        <v>0</v>
      </c>
      <c r="R572" s="211">
        <f>+'11'!T615</f>
        <v>0</v>
      </c>
      <c r="S572" s="459">
        <f>+'11'!U615</f>
        <v>6286.9130100000002</v>
      </c>
      <c r="T572" s="459">
        <f>+'11'!V615</f>
        <v>6286.8755899999996</v>
      </c>
      <c r="U572" s="225">
        <f t="shared" si="10"/>
        <v>99.999404795327351</v>
      </c>
      <c r="V572" s="209"/>
      <c r="W572" s="209"/>
      <c r="X572" s="209"/>
      <c r="Y572" s="209"/>
      <c r="Z572" s="209"/>
      <c r="AA572" s="209"/>
      <c r="AB572" s="209"/>
      <c r="AC572" s="135"/>
    </row>
    <row r="573" spans="1:29" ht="12.75" customHeight="1" thickBot="1" x14ac:dyDescent="0.25">
      <c r="A573" s="123"/>
      <c r="B573" s="507" t="str">
        <f>+'11'!B616:M616</f>
        <v>подпрограмма "Развитие физической культуры и спорта"</v>
      </c>
      <c r="C573" s="507"/>
      <c r="D573" s="507"/>
      <c r="E573" s="507"/>
      <c r="F573" s="507"/>
      <c r="G573" s="507"/>
      <c r="H573" s="507"/>
      <c r="I573" s="507"/>
      <c r="J573" s="507"/>
      <c r="K573" s="507"/>
      <c r="L573" s="508"/>
      <c r="M573" s="211">
        <f>+'11'!O616</f>
        <v>10</v>
      </c>
      <c r="N573" s="211">
        <f>+'11'!P616</f>
        <v>3</v>
      </c>
      <c r="O573" s="211" t="str">
        <f>+'11'!Q616</f>
        <v>0520000000</v>
      </c>
      <c r="P573" s="211">
        <f>+'11'!R616</f>
        <v>0</v>
      </c>
      <c r="Q573" s="211">
        <f>+'11'!S616</f>
        <v>0</v>
      </c>
      <c r="R573" s="211">
        <f>+'11'!T616</f>
        <v>0</v>
      </c>
      <c r="S573" s="459">
        <f>+'11'!U616</f>
        <v>6286.9130100000002</v>
      </c>
      <c r="T573" s="459">
        <f>+'11'!V616</f>
        <v>6286.8755899999996</v>
      </c>
      <c r="U573" s="225">
        <f t="shared" si="10"/>
        <v>99.999404795327351</v>
      </c>
      <c r="V573" s="209"/>
      <c r="W573" s="209"/>
      <c r="X573" s="209"/>
      <c r="Y573" s="209"/>
      <c r="Z573" s="209"/>
      <c r="AA573" s="209"/>
      <c r="AB573" s="209"/>
      <c r="AC573" s="135"/>
    </row>
    <row r="574" spans="1:29" ht="12.75" customHeight="1" thickBot="1" x14ac:dyDescent="0.25">
      <c r="A574" s="123"/>
      <c r="B574" s="507" t="str">
        <f>+'11'!B617:M617</f>
        <v>"Обеспечение жильем молодых семей"</v>
      </c>
      <c r="C574" s="507"/>
      <c r="D574" s="507"/>
      <c r="E574" s="507"/>
      <c r="F574" s="507"/>
      <c r="G574" s="507"/>
      <c r="H574" s="507"/>
      <c r="I574" s="507"/>
      <c r="J574" s="507"/>
      <c r="K574" s="507"/>
      <c r="L574" s="508"/>
      <c r="M574" s="211">
        <f>+'11'!O617</f>
        <v>10</v>
      </c>
      <c r="N574" s="211">
        <f>+'11'!P617</f>
        <v>3</v>
      </c>
      <c r="O574" s="211" t="str">
        <f>+'11'!Q617</f>
        <v>052F154970</v>
      </c>
      <c r="P574" s="211">
        <f>+'11'!R617</f>
        <v>0</v>
      </c>
      <c r="Q574" s="211">
        <f>+'11'!S617</f>
        <v>0</v>
      </c>
      <c r="R574" s="211">
        <f>+'11'!T617</f>
        <v>0</v>
      </c>
      <c r="S574" s="459">
        <f>+'11'!U617</f>
        <v>6286.9130100000002</v>
      </c>
      <c r="T574" s="459">
        <f>+'11'!V617</f>
        <v>6286.8755899999996</v>
      </c>
      <c r="U574" s="225">
        <f t="shared" si="10"/>
        <v>99.999404795327351</v>
      </c>
      <c r="V574" s="209"/>
      <c r="W574" s="209"/>
      <c r="X574" s="209"/>
      <c r="Y574" s="209"/>
      <c r="Z574" s="209"/>
      <c r="AA574" s="209"/>
      <c r="AB574" s="209"/>
      <c r="AC574" s="135"/>
    </row>
    <row r="575" spans="1:29" ht="12.75" customHeight="1" thickBot="1" x14ac:dyDescent="0.25">
      <c r="A575" s="123"/>
      <c r="B575" s="507" t="str">
        <f>+'11'!B618:M618</f>
        <v>Социальное обеспечение и иные выплаты населению</v>
      </c>
      <c r="C575" s="507"/>
      <c r="D575" s="507"/>
      <c r="E575" s="507"/>
      <c r="F575" s="507"/>
      <c r="G575" s="507"/>
      <c r="H575" s="507"/>
      <c r="I575" s="507"/>
      <c r="J575" s="507"/>
      <c r="K575" s="507"/>
      <c r="L575" s="508"/>
      <c r="M575" s="211">
        <f>+'11'!O618</f>
        <v>10</v>
      </c>
      <c r="N575" s="211">
        <f>+'11'!P618</f>
        <v>3</v>
      </c>
      <c r="O575" s="211" t="str">
        <f>+'11'!Q618</f>
        <v>052F154970</v>
      </c>
      <c r="P575" s="211" t="str">
        <f>+'11'!R618</f>
        <v>300</v>
      </c>
      <c r="Q575" s="211">
        <f>+'11'!S618</f>
        <v>0</v>
      </c>
      <c r="R575" s="211">
        <f>+'11'!T618</f>
        <v>0</v>
      </c>
      <c r="S575" s="459">
        <f>+'11'!U618</f>
        <v>6286.9130100000002</v>
      </c>
      <c r="T575" s="459">
        <f>+'11'!V618</f>
        <v>6286.8755899999996</v>
      </c>
      <c r="U575" s="225">
        <f t="shared" si="10"/>
        <v>99.999404795327351</v>
      </c>
      <c r="V575" s="209"/>
      <c r="W575" s="209"/>
      <c r="X575" s="209"/>
      <c r="Y575" s="209"/>
      <c r="Z575" s="209"/>
      <c r="AA575" s="209"/>
      <c r="AB575" s="209"/>
      <c r="AC575" s="135"/>
    </row>
    <row r="576" spans="1:29" ht="12.75" customHeight="1" thickBot="1" x14ac:dyDescent="0.25">
      <c r="A576" s="123"/>
      <c r="B576" s="507" t="str">
        <f>+'11'!B619:M619</f>
        <v>Социальные выплаты гражданам, кроме публичных нормативных социальных выплат</v>
      </c>
      <c r="C576" s="507"/>
      <c r="D576" s="507"/>
      <c r="E576" s="507"/>
      <c r="F576" s="507"/>
      <c r="G576" s="507"/>
      <c r="H576" s="507"/>
      <c r="I576" s="507"/>
      <c r="J576" s="507"/>
      <c r="K576" s="507"/>
      <c r="L576" s="508"/>
      <c r="M576" s="211">
        <f>+'11'!O619</f>
        <v>10</v>
      </c>
      <c r="N576" s="211">
        <f>+'11'!P619</f>
        <v>3</v>
      </c>
      <c r="O576" s="211" t="str">
        <f>+'11'!Q619</f>
        <v>052F154970</v>
      </c>
      <c r="P576" s="211" t="str">
        <f>+'11'!R619</f>
        <v>320</v>
      </c>
      <c r="Q576" s="211">
        <f>+'11'!S619</f>
        <v>0</v>
      </c>
      <c r="R576" s="211">
        <f>+'11'!T619</f>
        <v>0</v>
      </c>
      <c r="S576" s="459">
        <f>+'11'!U619</f>
        <v>6286.9130100000002</v>
      </c>
      <c r="T576" s="459">
        <f>+'11'!V619</f>
        <v>6286.8755899999996</v>
      </c>
      <c r="U576" s="225">
        <f t="shared" si="10"/>
        <v>99.999404795327351</v>
      </c>
      <c r="V576" s="209"/>
      <c r="W576" s="209"/>
      <c r="X576" s="209"/>
      <c r="Y576" s="209"/>
      <c r="Z576" s="209"/>
      <c r="AA576" s="209"/>
      <c r="AB576" s="209"/>
      <c r="AC576" s="135"/>
    </row>
    <row r="577" spans="1:29" ht="12.75" customHeight="1" thickBot="1" x14ac:dyDescent="0.25">
      <c r="A577" s="123"/>
      <c r="B577" s="507" t="str">
        <f>+'11'!B620:M620</f>
        <v>Субсидии гражданам на приобретение жилья</v>
      </c>
      <c r="C577" s="507"/>
      <c r="D577" s="507"/>
      <c r="E577" s="507"/>
      <c r="F577" s="507"/>
      <c r="G577" s="507"/>
      <c r="H577" s="507"/>
      <c r="I577" s="507"/>
      <c r="J577" s="507"/>
      <c r="K577" s="507"/>
      <c r="L577" s="508"/>
      <c r="M577" s="211">
        <f>+'11'!O620</f>
        <v>10</v>
      </c>
      <c r="N577" s="211">
        <f>+'11'!P620</f>
        <v>3</v>
      </c>
      <c r="O577" s="211" t="str">
        <f>+'11'!Q620</f>
        <v>052F154970</v>
      </c>
      <c r="P577" s="211" t="str">
        <f>+'11'!R620</f>
        <v>322</v>
      </c>
      <c r="Q577" s="211">
        <f>+'11'!S620</f>
        <v>0</v>
      </c>
      <c r="R577" s="211">
        <f>+'11'!T620</f>
        <v>0</v>
      </c>
      <c r="S577" s="459">
        <f>+'11'!U620</f>
        <v>6286.9130100000002</v>
      </c>
      <c r="T577" s="459">
        <f>+'11'!V620</f>
        <v>6286.8755899999996</v>
      </c>
      <c r="U577" s="225">
        <f t="shared" si="10"/>
        <v>99.999404795327351</v>
      </c>
      <c r="V577" s="209"/>
      <c r="W577" s="209"/>
      <c r="X577" s="209"/>
      <c r="Y577" s="209"/>
      <c r="Z577" s="209"/>
      <c r="AA577" s="209"/>
      <c r="AB577" s="209"/>
      <c r="AC577" s="135"/>
    </row>
    <row r="578" spans="1:29" ht="21.75" customHeight="1" thickBot="1" x14ac:dyDescent="0.25">
      <c r="A578" s="123"/>
      <c r="B578" s="507" t="s">
        <v>430</v>
      </c>
      <c r="C578" s="507"/>
      <c r="D578" s="507"/>
      <c r="E578" s="507"/>
      <c r="F578" s="507"/>
      <c r="G578" s="507"/>
      <c r="H578" s="507"/>
      <c r="I578" s="507"/>
      <c r="J578" s="507"/>
      <c r="K578" s="507"/>
      <c r="L578" s="508"/>
      <c r="M578" s="211">
        <v>10</v>
      </c>
      <c r="N578" s="211">
        <v>3</v>
      </c>
      <c r="O578" s="477" t="s">
        <v>431</v>
      </c>
      <c r="P578" s="478">
        <v>0</v>
      </c>
      <c r="Q578" s="509"/>
      <c r="R578" s="510"/>
      <c r="S578" s="479">
        <f>+'11'!U339</f>
        <v>943.8</v>
      </c>
      <c r="T578" s="479">
        <f>+'11'!V339</f>
        <v>0</v>
      </c>
      <c r="U578" s="225">
        <f t="shared" si="10"/>
        <v>0</v>
      </c>
      <c r="V578" s="511"/>
      <c r="W578" s="511"/>
      <c r="X578" s="511"/>
      <c r="Y578" s="511"/>
      <c r="Z578" s="511"/>
      <c r="AA578" s="511"/>
      <c r="AB578" s="511"/>
      <c r="AC578" s="135"/>
    </row>
    <row r="579" spans="1:29" ht="32.25" customHeight="1" thickBot="1" x14ac:dyDescent="0.25">
      <c r="A579" s="123"/>
      <c r="B579" s="507" t="s">
        <v>503</v>
      </c>
      <c r="C579" s="507"/>
      <c r="D579" s="507"/>
      <c r="E579" s="507"/>
      <c r="F579" s="507"/>
      <c r="G579" s="507"/>
      <c r="H579" s="507"/>
      <c r="I579" s="507"/>
      <c r="J579" s="507"/>
      <c r="K579" s="507"/>
      <c r="L579" s="508"/>
      <c r="M579" s="211">
        <v>10</v>
      </c>
      <c r="N579" s="211">
        <v>3</v>
      </c>
      <c r="O579" s="477" t="s">
        <v>504</v>
      </c>
      <c r="P579" s="478">
        <v>0</v>
      </c>
      <c r="Q579" s="509"/>
      <c r="R579" s="510"/>
      <c r="S579" s="479">
        <f>+'11'!U340</f>
        <v>943.8</v>
      </c>
      <c r="T579" s="479">
        <f>+'11'!V340</f>
        <v>0</v>
      </c>
      <c r="U579" s="225">
        <f t="shared" si="10"/>
        <v>0</v>
      </c>
      <c r="V579" s="511"/>
      <c r="W579" s="511"/>
      <c r="X579" s="511"/>
      <c r="Y579" s="511"/>
      <c r="Z579" s="511"/>
      <c r="AA579" s="511"/>
      <c r="AB579" s="511"/>
      <c r="AC579" s="135"/>
    </row>
    <row r="580" spans="1:29" ht="32.25" customHeight="1" thickBot="1" x14ac:dyDescent="0.25">
      <c r="A580" s="123"/>
      <c r="B580" s="507" t="s">
        <v>7</v>
      </c>
      <c r="C580" s="507"/>
      <c r="D580" s="507"/>
      <c r="E580" s="507"/>
      <c r="F580" s="507"/>
      <c r="G580" s="507"/>
      <c r="H580" s="507"/>
      <c r="I580" s="507"/>
      <c r="J580" s="507"/>
      <c r="K580" s="507"/>
      <c r="L580" s="508"/>
      <c r="M580" s="211">
        <v>10</v>
      </c>
      <c r="N580" s="211">
        <v>3</v>
      </c>
      <c r="O580" s="477" t="s">
        <v>505</v>
      </c>
      <c r="P580" s="478">
        <v>0</v>
      </c>
      <c r="Q580" s="509"/>
      <c r="R580" s="510"/>
      <c r="S580" s="479">
        <f>+'11'!U341</f>
        <v>943.8</v>
      </c>
      <c r="T580" s="479">
        <f>+'11'!V341</f>
        <v>0</v>
      </c>
      <c r="U580" s="225">
        <f t="shared" si="10"/>
        <v>0</v>
      </c>
      <c r="V580" s="511"/>
      <c r="W580" s="511"/>
      <c r="X580" s="511"/>
      <c r="Y580" s="511"/>
      <c r="Z580" s="511"/>
      <c r="AA580" s="511"/>
      <c r="AB580" s="511"/>
      <c r="AC580" s="135"/>
    </row>
    <row r="581" spans="1:29" ht="21.75" customHeight="1" thickBot="1" x14ac:dyDescent="0.25">
      <c r="A581" s="123"/>
      <c r="B581" s="507" t="s">
        <v>435</v>
      </c>
      <c r="C581" s="507"/>
      <c r="D581" s="507"/>
      <c r="E581" s="507"/>
      <c r="F581" s="507"/>
      <c r="G581" s="507"/>
      <c r="H581" s="507"/>
      <c r="I581" s="507"/>
      <c r="J581" s="507"/>
      <c r="K581" s="507"/>
      <c r="L581" s="508"/>
      <c r="M581" s="211">
        <v>10</v>
      </c>
      <c r="N581" s="211">
        <v>3</v>
      </c>
      <c r="O581" s="477" t="s">
        <v>505</v>
      </c>
      <c r="P581" s="478" t="s">
        <v>8</v>
      </c>
      <c r="Q581" s="509"/>
      <c r="R581" s="510"/>
      <c r="S581" s="479">
        <f>+'11'!U342</f>
        <v>943.8</v>
      </c>
      <c r="T581" s="479">
        <f>+'11'!V342</f>
        <v>0</v>
      </c>
      <c r="U581" s="225">
        <f t="shared" si="10"/>
        <v>0</v>
      </c>
      <c r="V581" s="511"/>
      <c r="W581" s="511"/>
      <c r="X581" s="511"/>
      <c r="Y581" s="511"/>
      <c r="Z581" s="511"/>
      <c r="AA581" s="511"/>
      <c r="AB581" s="511"/>
      <c r="AC581" s="135"/>
    </row>
    <row r="582" spans="1:29" ht="12.75" customHeight="1" thickBot="1" x14ac:dyDescent="0.25">
      <c r="A582" s="123"/>
      <c r="B582" s="507" t="s">
        <v>9</v>
      </c>
      <c r="C582" s="507"/>
      <c r="D582" s="507"/>
      <c r="E582" s="507"/>
      <c r="F582" s="507"/>
      <c r="G582" s="507"/>
      <c r="H582" s="507"/>
      <c r="I582" s="507"/>
      <c r="J582" s="507"/>
      <c r="K582" s="507"/>
      <c r="L582" s="508"/>
      <c r="M582" s="211">
        <v>10</v>
      </c>
      <c r="N582" s="211">
        <v>3</v>
      </c>
      <c r="O582" s="477" t="s">
        <v>505</v>
      </c>
      <c r="P582" s="478" t="s">
        <v>10</v>
      </c>
      <c r="Q582" s="509"/>
      <c r="R582" s="510"/>
      <c r="S582" s="479">
        <f>+'11'!U343</f>
        <v>943.8</v>
      </c>
      <c r="T582" s="479">
        <f>+'11'!V343</f>
        <v>0</v>
      </c>
      <c r="U582" s="225">
        <f t="shared" si="10"/>
        <v>0</v>
      </c>
      <c r="V582" s="511"/>
      <c r="W582" s="511"/>
      <c r="X582" s="511"/>
      <c r="Y582" s="511"/>
      <c r="Z582" s="511"/>
      <c r="AA582" s="511"/>
      <c r="AB582" s="511"/>
      <c r="AC582" s="135"/>
    </row>
    <row r="583" spans="1:29" ht="42.75" customHeight="1" thickBot="1" x14ac:dyDescent="0.25">
      <c r="A583" s="123"/>
      <c r="B583" s="507" t="s">
        <v>11</v>
      </c>
      <c r="C583" s="507"/>
      <c r="D583" s="507"/>
      <c r="E583" s="507"/>
      <c r="F583" s="507"/>
      <c r="G583" s="507"/>
      <c r="H583" s="507"/>
      <c r="I583" s="507"/>
      <c r="J583" s="507"/>
      <c r="K583" s="507"/>
      <c r="L583" s="508"/>
      <c r="M583" s="211">
        <v>10</v>
      </c>
      <c r="N583" s="211">
        <v>3</v>
      </c>
      <c r="O583" s="477" t="s">
        <v>505</v>
      </c>
      <c r="P583" s="478" t="s">
        <v>12</v>
      </c>
      <c r="Q583" s="509"/>
      <c r="R583" s="510"/>
      <c r="S583" s="479">
        <f>+'11'!U344</f>
        <v>943.8</v>
      </c>
      <c r="T583" s="479">
        <f>+'11'!V344</f>
        <v>0</v>
      </c>
      <c r="U583" s="225">
        <f t="shared" si="10"/>
        <v>0</v>
      </c>
      <c r="V583" s="511"/>
      <c r="W583" s="511"/>
      <c r="X583" s="511"/>
      <c r="Y583" s="511"/>
      <c r="Z583" s="511"/>
      <c r="AA583" s="511"/>
      <c r="AB583" s="511"/>
      <c r="AC583" s="135"/>
    </row>
    <row r="584" spans="1:29" ht="22.5" x14ac:dyDescent="0.2">
      <c r="A584" s="123"/>
      <c r="B584" s="364"/>
      <c r="C584" s="364"/>
      <c r="D584" s="364"/>
      <c r="E584" s="364"/>
      <c r="F584" s="364"/>
      <c r="G584" s="364"/>
      <c r="H584" s="364"/>
      <c r="I584" s="364"/>
      <c r="J584" s="364"/>
      <c r="K584" s="364"/>
      <c r="L584" s="368" t="s">
        <v>376</v>
      </c>
      <c r="M584" s="211">
        <f>+'11'!O621</f>
        <v>10</v>
      </c>
      <c r="N584" s="211">
        <f>+'11'!P621</f>
        <v>3</v>
      </c>
      <c r="O584" s="211" t="str">
        <f>+'11'!Q621</f>
        <v>9700000000</v>
      </c>
      <c r="P584" s="211">
        <f>+'11'!R621</f>
        <v>0</v>
      </c>
      <c r="Q584" s="211">
        <f>+'11'!S621</f>
        <v>0</v>
      </c>
      <c r="R584" s="211">
        <f>+'11'!T621</f>
        <v>0</v>
      </c>
      <c r="S584" s="459">
        <f>+'11'!U621</f>
        <v>8</v>
      </c>
      <c r="T584" s="459">
        <f>+'11'!V621</f>
        <v>8</v>
      </c>
      <c r="U584" s="211">
        <f>+'11'!W621</f>
        <v>100</v>
      </c>
      <c r="V584" s="365"/>
      <c r="W584" s="365"/>
      <c r="X584" s="365"/>
      <c r="Y584" s="365"/>
      <c r="Z584" s="365"/>
      <c r="AA584" s="365"/>
      <c r="AB584" s="365"/>
      <c r="AC584" s="135"/>
    </row>
    <row r="585" spans="1:29" x14ac:dyDescent="0.2">
      <c r="A585" s="123"/>
      <c r="B585" s="364"/>
      <c r="C585" s="364"/>
      <c r="D585" s="364"/>
      <c r="E585" s="364"/>
      <c r="F585" s="364"/>
      <c r="G585" s="364"/>
      <c r="H585" s="364"/>
      <c r="I585" s="364"/>
      <c r="J585" s="364"/>
      <c r="K585" s="364"/>
      <c r="L585" s="368" t="s">
        <v>378</v>
      </c>
      <c r="M585" s="211">
        <f>+'11'!O622</f>
        <v>10</v>
      </c>
      <c r="N585" s="211">
        <f>+'11'!P622</f>
        <v>3</v>
      </c>
      <c r="O585" s="211" t="str">
        <f>+'11'!Q622</f>
        <v>9700004000</v>
      </c>
      <c r="P585" s="211">
        <f>+'11'!R622</f>
        <v>0</v>
      </c>
      <c r="Q585" s="211">
        <f>+'11'!S622</f>
        <v>0</v>
      </c>
      <c r="R585" s="211">
        <f>+'11'!T622</f>
        <v>0</v>
      </c>
      <c r="S585" s="459">
        <f>+'11'!U622</f>
        <v>8</v>
      </c>
      <c r="T585" s="459">
        <f>+'11'!V622</f>
        <v>8</v>
      </c>
      <c r="U585" s="211">
        <f>+'11'!W622</f>
        <v>100</v>
      </c>
      <c r="V585" s="365"/>
      <c r="W585" s="365"/>
      <c r="X585" s="365"/>
      <c r="Y585" s="365"/>
      <c r="Z585" s="365"/>
      <c r="AA585" s="365"/>
      <c r="AB585" s="365"/>
      <c r="AC585" s="135"/>
    </row>
    <row r="586" spans="1:29" x14ac:dyDescent="0.2">
      <c r="A586" s="123"/>
      <c r="B586" s="364"/>
      <c r="C586" s="364"/>
      <c r="D586" s="364"/>
      <c r="E586" s="364"/>
      <c r="F586" s="364"/>
      <c r="G586" s="364"/>
      <c r="H586" s="364"/>
      <c r="I586" s="364"/>
      <c r="J586" s="364"/>
      <c r="K586" s="364"/>
      <c r="L586" s="368" t="s">
        <v>47</v>
      </c>
      <c r="M586" s="211">
        <f>+'11'!O623</f>
        <v>10</v>
      </c>
      <c r="N586" s="211">
        <f>+'11'!P623</f>
        <v>3</v>
      </c>
      <c r="O586" s="211" t="str">
        <f>+'11'!Q623</f>
        <v>9700004000</v>
      </c>
      <c r="P586" s="211" t="str">
        <f>+'11'!R623</f>
        <v>300</v>
      </c>
      <c r="Q586" s="211">
        <f>+'11'!S623</f>
        <v>0</v>
      </c>
      <c r="R586" s="211">
        <f>+'11'!T623</f>
        <v>0</v>
      </c>
      <c r="S586" s="459">
        <f>+'11'!U623</f>
        <v>8</v>
      </c>
      <c r="T586" s="459">
        <f>+'11'!V623</f>
        <v>8</v>
      </c>
      <c r="U586" s="211">
        <f>+'11'!W623</f>
        <v>100</v>
      </c>
      <c r="V586" s="365"/>
      <c r="W586" s="365"/>
      <c r="X586" s="365"/>
      <c r="Y586" s="365"/>
      <c r="Z586" s="365"/>
      <c r="AA586" s="365"/>
      <c r="AB586" s="365"/>
      <c r="AC586" s="135"/>
    </row>
    <row r="587" spans="1:29" x14ac:dyDescent="0.2">
      <c r="A587" s="123"/>
      <c r="B587" s="364"/>
      <c r="C587" s="364"/>
      <c r="D587" s="364"/>
      <c r="E587" s="364"/>
      <c r="F587" s="364"/>
      <c r="G587" s="364"/>
      <c r="H587" s="364"/>
      <c r="I587" s="364"/>
      <c r="J587" s="364"/>
      <c r="K587" s="364"/>
      <c r="L587" s="368" t="s">
        <v>718</v>
      </c>
      <c r="M587" s="211">
        <f>+'11'!O624</f>
        <v>10</v>
      </c>
      <c r="N587" s="211">
        <f>+'11'!P624</f>
        <v>3</v>
      </c>
      <c r="O587" s="211" t="str">
        <f>+'11'!Q624</f>
        <v>9700004000</v>
      </c>
      <c r="P587" s="211" t="str">
        <f>+'11'!R624</f>
        <v>360</v>
      </c>
      <c r="Q587" s="211">
        <f>+'11'!S624</f>
        <v>0</v>
      </c>
      <c r="R587" s="211">
        <f>+'11'!T624</f>
        <v>0</v>
      </c>
      <c r="S587" s="459">
        <f>+'11'!U624</f>
        <v>8</v>
      </c>
      <c r="T587" s="459">
        <f>+'11'!V624</f>
        <v>8</v>
      </c>
      <c r="U587" s="211">
        <f>+'11'!W624</f>
        <v>100</v>
      </c>
      <c r="V587" s="365"/>
      <c r="W587" s="365"/>
      <c r="X587" s="365"/>
      <c r="Y587" s="365"/>
      <c r="Z587" s="365"/>
      <c r="AA587" s="365"/>
      <c r="AB587" s="365"/>
      <c r="AC587" s="135"/>
    </row>
    <row r="588" spans="1:29" ht="12.75" customHeight="1" thickBot="1" x14ac:dyDescent="0.25">
      <c r="A588" s="123"/>
      <c r="B588" s="502" t="s">
        <v>506</v>
      </c>
      <c r="C588" s="502"/>
      <c r="D588" s="502"/>
      <c r="E588" s="502"/>
      <c r="F588" s="502"/>
      <c r="G588" s="502"/>
      <c r="H588" s="502"/>
      <c r="I588" s="502"/>
      <c r="J588" s="502"/>
      <c r="K588" s="502"/>
      <c r="L588" s="503"/>
      <c r="M588" s="473">
        <v>10</v>
      </c>
      <c r="N588" s="473">
        <v>4</v>
      </c>
      <c r="O588" s="474">
        <v>0</v>
      </c>
      <c r="P588" s="475">
        <v>0</v>
      </c>
      <c r="Q588" s="504"/>
      <c r="R588" s="505"/>
      <c r="S588" s="476">
        <f>+S589+S599</f>
        <v>31254.7</v>
      </c>
      <c r="T588" s="476">
        <f>+T589+T599</f>
        <v>21905.712080000001</v>
      </c>
      <c r="U588" s="225">
        <f t="shared" si="10"/>
        <v>70.087737460285965</v>
      </c>
      <c r="V588" s="506"/>
      <c r="W588" s="506"/>
      <c r="X588" s="506"/>
      <c r="Y588" s="506"/>
      <c r="Z588" s="506"/>
      <c r="AA588" s="506"/>
      <c r="AB588" s="506"/>
      <c r="AC588" s="135"/>
    </row>
    <row r="589" spans="1:29" ht="21.75" customHeight="1" thickBot="1" x14ac:dyDescent="0.25">
      <c r="A589" s="123"/>
      <c r="B589" s="507" t="s">
        <v>154</v>
      </c>
      <c r="C589" s="507"/>
      <c r="D589" s="507"/>
      <c r="E589" s="507"/>
      <c r="F589" s="507"/>
      <c r="G589" s="507"/>
      <c r="H589" s="507"/>
      <c r="I589" s="507"/>
      <c r="J589" s="507"/>
      <c r="K589" s="507"/>
      <c r="L589" s="508"/>
      <c r="M589" s="211">
        <v>10</v>
      </c>
      <c r="N589" s="211">
        <v>4</v>
      </c>
      <c r="O589" s="477" t="s">
        <v>473</v>
      </c>
      <c r="P589" s="478">
        <v>0</v>
      </c>
      <c r="Q589" s="509"/>
      <c r="R589" s="510"/>
      <c r="S589" s="479">
        <f>+'11'!U169</f>
        <v>27608.7</v>
      </c>
      <c r="T589" s="479">
        <f>+'11'!V169</f>
        <v>19803.787080000002</v>
      </c>
      <c r="U589" s="225">
        <f t="shared" si="10"/>
        <v>71.730241119647076</v>
      </c>
      <c r="V589" s="511"/>
      <c r="W589" s="511"/>
      <c r="X589" s="511"/>
      <c r="Y589" s="511"/>
      <c r="Z589" s="511"/>
      <c r="AA589" s="511"/>
      <c r="AB589" s="511"/>
      <c r="AC589" s="135"/>
    </row>
    <row r="590" spans="1:29" ht="12.75" customHeight="1" thickBot="1" x14ac:dyDescent="0.25">
      <c r="A590" s="123"/>
      <c r="B590" s="507" t="s">
        <v>54</v>
      </c>
      <c r="C590" s="507"/>
      <c r="D590" s="507"/>
      <c r="E590" s="507"/>
      <c r="F590" s="507"/>
      <c r="G590" s="507"/>
      <c r="H590" s="507"/>
      <c r="I590" s="507"/>
      <c r="J590" s="507"/>
      <c r="K590" s="507"/>
      <c r="L590" s="508"/>
      <c r="M590" s="211">
        <v>10</v>
      </c>
      <c r="N590" s="211">
        <v>4</v>
      </c>
      <c r="O590" s="477" t="s">
        <v>481</v>
      </c>
      <c r="P590" s="478">
        <v>0</v>
      </c>
      <c r="Q590" s="509"/>
      <c r="R590" s="510"/>
      <c r="S590" s="479">
        <f>+'11'!U170</f>
        <v>27608.7</v>
      </c>
      <c r="T590" s="479">
        <f>+'11'!V170</f>
        <v>19803.787080000002</v>
      </c>
      <c r="U590" s="225">
        <f t="shared" si="10"/>
        <v>71.730241119647076</v>
      </c>
      <c r="V590" s="511"/>
      <c r="W590" s="511"/>
      <c r="X590" s="511"/>
      <c r="Y590" s="511"/>
      <c r="Z590" s="511"/>
      <c r="AA590" s="511"/>
      <c r="AB590" s="511"/>
      <c r="AC590" s="135"/>
    </row>
    <row r="591" spans="1:29" ht="84.75" customHeight="1" thickBot="1" x14ac:dyDescent="0.25">
      <c r="A591" s="123"/>
      <c r="B591" s="507" t="s">
        <v>483</v>
      </c>
      <c r="C591" s="507"/>
      <c r="D591" s="507"/>
      <c r="E591" s="507"/>
      <c r="F591" s="507"/>
      <c r="G591" s="507"/>
      <c r="H591" s="507"/>
      <c r="I591" s="507"/>
      <c r="J591" s="507"/>
      <c r="K591" s="507"/>
      <c r="L591" s="508"/>
      <c r="M591" s="211">
        <v>10</v>
      </c>
      <c r="N591" s="211">
        <v>4</v>
      </c>
      <c r="O591" s="477" t="s">
        <v>484</v>
      </c>
      <c r="P591" s="478">
        <v>0</v>
      </c>
      <c r="Q591" s="509"/>
      <c r="R591" s="510"/>
      <c r="S591" s="479">
        <f>+'11'!U171</f>
        <v>27608.7</v>
      </c>
      <c r="T591" s="479">
        <f>+'11'!V171</f>
        <v>19803.787080000002</v>
      </c>
      <c r="U591" s="225">
        <f t="shared" si="10"/>
        <v>71.730241119647076</v>
      </c>
      <c r="V591" s="511"/>
      <c r="W591" s="511"/>
      <c r="X591" s="511"/>
      <c r="Y591" s="511"/>
      <c r="Z591" s="511"/>
      <c r="AA591" s="511"/>
      <c r="AB591" s="511"/>
      <c r="AC591" s="135"/>
    </row>
    <row r="592" spans="1:29" ht="12.75" customHeight="1" thickBot="1" x14ac:dyDescent="0.25">
      <c r="A592" s="123"/>
      <c r="B592" s="507" t="s">
        <v>47</v>
      </c>
      <c r="C592" s="507"/>
      <c r="D592" s="507"/>
      <c r="E592" s="507"/>
      <c r="F592" s="507"/>
      <c r="G592" s="507"/>
      <c r="H592" s="507"/>
      <c r="I592" s="507"/>
      <c r="J592" s="507"/>
      <c r="K592" s="507"/>
      <c r="L592" s="508"/>
      <c r="M592" s="211">
        <v>10</v>
      </c>
      <c r="N592" s="211">
        <v>4</v>
      </c>
      <c r="O592" s="477" t="s">
        <v>484</v>
      </c>
      <c r="P592" s="478" t="s">
        <v>44</v>
      </c>
      <c r="Q592" s="509"/>
      <c r="R592" s="510"/>
      <c r="S592" s="479">
        <f>+'11'!U172</f>
        <v>20509.900000000001</v>
      </c>
      <c r="T592" s="479">
        <f>+'11'!V172</f>
        <v>13333.20183</v>
      </c>
      <c r="U592" s="225">
        <f t="shared" si="10"/>
        <v>65.008614522742675</v>
      </c>
      <c r="V592" s="511"/>
      <c r="W592" s="511"/>
      <c r="X592" s="511"/>
      <c r="Y592" s="511"/>
      <c r="Z592" s="511"/>
      <c r="AA592" s="511"/>
      <c r="AB592" s="511"/>
      <c r="AC592" s="135"/>
    </row>
    <row r="593" spans="1:29" ht="12.75" customHeight="1" thickBot="1" x14ac:dyDescent="0.25">
      <c r="A593" s="123"/>
      <c r="B593" s="507" t="s">
        <v>48</v>
      </c>
      <c r="C593" s="507"/>
      <c r="D593" s="507"/>
      <c r="E593" s="507"/>
      <c r="F593" s="507"/>
      <c r="G593" s="507"/>
      <c r="H593" s="507"/>
      <c r="I593" s="507"/>
      <c r="J593" s="507"/>
      <c r="K593" s="507"/>
      <c r="L593" s="508"/>
      <c r="M593" s="211">
        <v>10</v>
      </c>
      <c r="N593" s="211">
        <v>4</v>
      </c>
      <c r="O593" s="477" t="s">
        <v>484</v>
      </c>
      <c r="P593" s="478" t="s">
        <v>45</v>
      </c>
      <c r="Q593" s="509"/>
      <c r="R593" s="510"/>
      <c r="S593" s="479">
        <f>+'11'!U173</f>
        <v>20509.900000000001</v>
      </c>
      <c r="T593" s="479">
        <f>+'11'!V173</f>
        <v>13333.20183</v>
      </c>
      <c r="U593" s="225">
        <f t="shared" si="10"/>
        <v>65.008614522742675</v>
      </c>
      <c r="V593" s="511"/>
      <c r="W593" s="511"/>
      <c r="X593" s="511"/>
      <c r="Y593" s="511"/>
      <c r="Z593" s="511"/>
      <c r="AA593" s="511"/>
      <c r="AB593" s="511"/>
      <c r="AC593" s="135"/>
    </row>
    <row r="594" spans="1:29" ht="21.75" customHeight="1" thickBot="1" x14ac:dyDescent="0.25">
      <c r="A594" s="123"/>
      <c r="B594" s="507" t="s">
        <v>476</v>
      </c>
      <c r="C594" s="507"/>
      <c r="D594" s="507"/>
      <c r="E594" s="507"/>
      <c r="F594" s="507"/>
      <c r="G594" s="507"/>
      <c r="H594" s="507"/>
      <c r="I594" s="507"/>
      <c r="J594" s="507"/>
      <c r="K594" s="507"/>
      <c r="L594" s="508"/>
      <c r="M594" s="211">
        <v>10</v>
      </c>
      <c r="N594" s="211">
        <v>4</v>
      </c>
      <c r="O594" s="477" t="s">
        <v>484</v>
      </c>
      <c r="P594" s="478" t="s">
        <v>49</v>
      </c>
      <c r="Q594" s="509"/>
      <c r="R594" s="510"/>
      <c r="S594" s="479">
        <f>+'11'!U174</f>
        <v>20509.900000000001</v>
      </c>
      <c r="T594" s="479">
        <f>+'11'!V174</f>
        <v>13333.20183</v>
      </c>
      <c r="U594" s="225">
        <f t="shared" si="10"/>
        <v>65.008614522742675</v>
      </c>
      <c r="V594" s="511"/>
      <c r="W594" s="511"/>
      <c r="X594" s="511"/>
      <c r="Y594" s="511"/>
      <c r="Z594" s="511"/>
      <c r="AA594" s="511"/>
      <c r="AB594" s="511"/>
      <c r="AC594" s="135"/>
    </row>
    <row r="595" spans="1:29" ht="32.25" customHeight="1" thickBot="1" x14ac:dyDescent="0.25">
      <c r="A595" s="123"/>
      <c r="B595" s="507" t="s">
        <v>485</v>
      </c>
      <c r="C595" s="507"/>
      <c r="D595" s="507"/>
      <c r="E595" s="507"/>
      <c r="F595" s="507"/>
      <c r="G595" s="507"/>
      <c r="H595" s="507"/>
      <c r="I595" s="507"/>
      <c r="J595" s="507"/>
      <c r="K595" s="507"/>
      <c r="L595" s="508"/>
      <c r="M595" s="211">
        <v>10</v>
      </c>
      <c r="N595" s="211">
        <v>4</v>
      </c>
      <c r="O595" s="477" t="s">
        <v>486</v>
      </c>
      <c r="P595" s="478">
        <v>0</v>
      </c>
      <c r="Q595" s="509"/>
      <c r="R595" s="510"/>
      <c r="S595" s="479">
        <f>+'11'!U175</f>
        <v>20509.900000000001</v>
      </c>
      <c r="T595" s="479">
        <f>+'11'!V175</f>
        <v>13333.20183</v>
      </c>
      <c r="U595" s="225">
        <f t="shared" si="10"/>
        <v>65.008614522742675</v>
      </c>
      <c r="V595" s="511"/>
      <c r="W595" s="511"/>
      <c r="X595" s="511"/>
      <c r="Y595" s="511"/>
      <c r="Z595" s="511"/>
      <c r="AA595" s="511"/>
      <c r="AB595" s="511"/>
      <c r="AC595" s="135"/>
    </row>
    <row r="596" spans="1:29" ht="12.75" customHeight="1" thickBot="1" x14ac:dyDescent="0.25">
      <c r="A596" s="123"/>
      <c r="B596" s="507" t="s">
        <v>47</v>
      </c>
      <c r="C596" s="507"/>
      <c r="D596" s="507"/>
      <c r="E596" s="507"/>
      <c r="F596" s="507"/>
      <c r="G596" s="507"/>
      <c r="H596" s="507"/>
      <c r="I596" s="507"/>
      <c r="J596" s="507"/>
      <c r="K596" s="507"/>
      <c r="L596" s="508"/>
      <c r="M596" s="211">
        <v>10</v>
      </c>
      <c r="N596" s="211">
        <v>4</v>
      </c>
      <c r="O596" s="477" t="s">
        <v>486</v>
      </c>
      <c r="P596" s="478" t="s">
        <v>44</v>
      </c>
      <c r="Q596" s="509"/>
      <c r="R596" s="510"/>
      <c r="S596" s="479">
        <f>+'11'!U176</f>
        <v>7098.8</v>
      </c>
      <c r="T596" s="479">
        <f>+'11'!V176</f>
        <v>6470.5852500000001</v>
      </c>
      <c r="U596" s="225">
        <f t="shared" si="10"/>
        <v>91.150409224094204</v>
      </c>
      <c r="V596" s="511"/>
      <c r="W596" s="511"/>
      <c r="X596" s="511"/>
      <c r="Y596" s="511"/>
      <c r="Z596" s="511"/>
      <c r="AA596" s="511"/>
      <c r="AB596" s="511"/>
      <c r="AC596" s="135"/>
    </row>
    <row r="597" spans="1:29" ht="12.75" customHeight="1" thickBot="1" x14ac:dyDescent="0.25">
      <c r="A597" s="123"/>
      <c r="B597" s="507" t="s">
        <v>48</v>
      </c>
      <c r="C597" s="507"/>
      <c r="D597" s="507"/>
      <c r="E597" s="507"/>
      <c r="F597" s="507"/>
      <c r="G597" s="507"/>
      <c r="H597" s="507"/>
      <c r="I597" s="507"/>
      <c r="J597" s="507"/>
      <c r="K597" s="507"/>
      <c r="L597" s="508"/>
      <c r="M597" s="211">
        <v>10</v>
      </c>
      <c r="N597" s="211">
        <v>4</v>
      </c>
      <c r="O597" s="477" t="s">
        <v>486</v>
      </c>
      <c r="P597" s="478" t="s">
        <v>45</v>
      </c>
      <c r="Q597" s="509"/>
      <c r="R597" s="510"/>
      <c r="S597" s="479">
        <f>+'11'!U177</f>
        <v>7098.8</v>
      </c>
      <c r="T597" s="479">
        <f>+'11'!V177</f>
        <v>6470.5852500000001</v>
      </c>
      <c r="U597" s="225">
        <f t="shared" si="10"/>
        <v>91.150409224094204</v>
      </c>
      <c r="V597" s="511"/>
      <c r="W597" s="511"/>
      <c r="X597" s="511"/>
      <c r="Y597" s="511"/>
      <c r="Z597" s="511"/>
      <c r="AA597" s="511"/>
      <c r="AB597" s="511"/>
      <c r="AC597" s="135"/>
    </row>
    <row r="598" spans="1:29" ht="21.75" customHeight="1" thickBot="1" x14ac:dyDescent="0.25">
      <c r="A598" s="123"/>
      <c r="B598" s="507" t="s">
        <v>476</v>
      </c>
      <c r="C598" s="507"/>
      <c r="D598" s="507"/>
      <c r="E598" s="507"/>
      <c r="F598" s="507"/>
      <c r="G598" s="507"/>
      <c r="H598" s="507"/>
      <c r="I598" s="507"/>
      <c r="J598" s="507"/>
      <c r="K598" s="507"/>
      <c r="L598" s="508"/>
      <c r="M598" s="211">
        <v>10</v>
      </c>
      <c r="N598" s="211">
        <v>4</v>
      </c>
      <c r="O598" s="477" t="s">
        <v>486</v>
      </c>
      <c r="P598" s="478" t="s">
        <v>49</v>
      </c>
      <c r="Q598" s="509"/>
      <c r="R598" s="510"/>
      <c r="S598" s="479">
        <f>+'11'!U178</f>
        <v>7098.8</v>
      </c>
      <c r="T598" s="479">
        <f>+'11'!V178</f>
        <v>6470.5852500000001</v>
      </c>
      <c r="U598" s="225">
        <f t="shared" si="10"/>
        <v>91.150409224094204</v>
      </c>
      <c r="V598" s="511"/>
      <c r="W598" s="511"/>
      <c r="X598" s="511"/>
      <c r="Y598" s="511"/>
      <c r="Z598" s="511"/>
      <c r="AA598" s="511"/>
      <c r="AB598" s="511"/>
      <c r="AC598" s="135"/>
    </row>
    <row r="599" spans="1:29" ht="21.75" customHeight="1" thickBot="1" x14ac:dyDescent="0.25">
      <c r="A599" s="123"/>
      <c r="B599" s="507" t="s">
        <v>430</v>
      </c>
      <c r="C599" s="507"/>
      <c r="D599" s="507"/>
      <c r="E599" s="507"/>
      <c r="F599" s="507"/>
      <c r="G599" s="507"/>
      <c r="H599" s="507"/>
      <c r="I599" s="507"/>
      <c r="J599" s="507"/>
      <c r="K599" s="507"/>
      <c r="L599" s="508"/>
      <c r="M599" s="211">
        <v>10</v>
      </c>
      <c r="N599" s="211">
        <v>4</v>
      </c>
      <c r="O599" s="477" t="s">
        <v>431</v>
      </c>
      <c r="P599" s="478">
        <v>0</v>
      </c>
      <c r="Q599" s="509"/>
      <c r="R599" s="510"/>
      <c r="S599" s="479">
        <f>+'11'!U346</f>
        <v>3646</v>
      </c>
      <c r="T599" s="479">
        <f>+'11'!V346</f>
        <v>2101.9250000000002</v>
      </c>
      <c r="U599" s="225">
        <f t="shared" si="10"/>
        <v>57.650164563905662</v>
      </c>
      <c r="V599" s="511"/>
      <c r="W599" s="511"/>
      <c r="X599" s="511"/>
      <c r="Y599" s="511"/>
      <c r="Z599" s="511"/>
      <c r="AA599" s="511"/>
      <c r="AB599" s="511"/>
      <c r="AC599" s="135"/>
    </row>
    <row r="600" spans="1:29" ht="12.75" customHeight="1" thickBot="1" x14ac:dyDescent="0.25">
      <c r="A600" s="123"/>
      <c r="B600" s="507" t="s">
        <v>432</v>
      </c>
      <c r="C600" s="507"/>
      <c r="D600" s="507"/>
      <c r="E600" s="507"/>
      <c r="F600" s="507"/>
      <c r="G600" s="507"/>
      <c r="H600" s="507"/>
      <c r="I600" s="507"/>
      <c r="J600" s="507"/>
      <c r="K600" s="507"/>
      <c r="L600" s="508"/>
      <c r="M600" s="211">
        <v>10</v>
      </c>
      <c r="N600" s="211">
        <v>4</v>
      </c>
      <c r="O600" s="477" t="s">
        <v>433</v>
      </c>
      <c r="P600" s="478">
        <v>0</v>
      </c>
      <c r="Q600" s="509"/>
      <c r="R600" s="510"/>
      <c r="S600" s="479">
        <f>+'11'!U347</f>
        <v>3646</v>
      </c>
      <c r="T600" s="479">
        <f>+'11'!V347</f>
        <v>2101.9250000000002</v>
      </c>
      <c r="U600" s="225">
        <f t="shared" si="10"/>
        <v>57.650164563905662</v>
      </c>
      <c r="V600" s="511"/>
      <c r="W600" s="511"/>
      <c r="X600" s="511"/>
      <c r="Y600" s="511"/>
      <c r="Z600" s="511"/>
      <c r="AA600" s="511"/>
      <c r="AB600" s="511"/>
      <c r="AC600" s="135"/>
    </row>
    <row r="601" spans="1:29" ht="53.25" customHeight="1" thickBot="1" x14ac:dyDescent="0.25">
      <c r="A601" s="123"/>
      <c r="B601" s="507" t="s">
        <v>77</v>
      </c>
      <c r="C601" s="507"/>
      <c r="D601" s="507"/>
      <c r="E601" s="507"/>
      <c r="F601" s="507"/>
      <c r="G601" s="507"/>
      <c r="H601" s="507"/>
      <c r="I601" s="507"/>
      <c r="J601" s="507"/>
      <c r="K601" s="507"/>
      <c r="L601" s="508"/>
      <c r="M601" s="211">
        <v>10</v>
      </c>
      <c r="N601" s="211">
        <v>4</v>
      </c>
      <c r="O601" s="477" t="s">
        <v>507</v>
      </c>
      <c r="P601" s="478">
        <v>0</v>
      </c>
      <c r="Q601" s="509"/>
      <c r="R601" s="510"/>
      <c r="S601" s="479">
        <f>+'11'!U348</f>
        <v>3646</v>
      </c>
      <c r="T601" s="479">
        <f>+'11'!V348</f>
        <v>2101.9250000000002</v>
      </c>
      <c r="U601" s="225">
        <f t="shared" si="10"/>
        <v>57.650164563905662</v>
      </c>
      <c r="V601" s="511"/>
      <c r="W601" s="511"/>
      <c r="X601" s="511"/>
      <c r="Y601" s="511"/>
      <c r="Z601" s="511"/>
      <c r="AA601" s="511"/>
      <c r="AB601" s="511"/>
      <c r="AC601" s="135"/>
    </row>
    <row r="602" spans="1:29" ht="12.75" customHeight="1" thickBot="1" x14ac:dyDescent="0.25">
      <c r="A602" s="123"/>
      <c r="B602" s="507" t="s">
        <v>47</v>
      </c>
      <c r="C602" s="507"/>
      <c r="D602" s="507"/>
      <c r="E602" s="507"/>
      <c r="F602" s="507"/>
      <c r="G602" s="507"/>
      <c r="H602" s="507"/>
      <c r="I602" s="507"/>
      <c r="J602" s="507"/>
      <c r="K602" s="507"/>
      <c r="L602" s="508"/>
      <c r="M602" s="211">
        <v>10</v>
      </c>
      <c r="N602" s="211">
        <v>4</v>
      </c>
      <c r="O602" s="477" t="s">
        <v>507</v>
      </c>
      <c r="P602" s="478" t="s">
        <v>44</v>
      </c>
      <c r="Q602" s="509"/>
      <c r="R602" s="510"/>
      <c r="S602" s="479">
        <f>+'11'!U349</f>
        <v>3646</v>
      </c>
      <c r="T602" s="479">
        <f>+'11'!V349</f>
        <v>2101.9250000000002</v>
      </c>
      <c r="U602" s="225">
        <f t="shared" si="10"/>
        <v>57.650164563905662</v>
      </c>
      <c r="V602" s="511"/>
      <c r="W602" s="511"/>
      <c r="X602" s="511"/>
      <c r="Y602" s="511"/>
      <c r="Z602" s="511"/>
      <c r="AA602" s="511"/>
      <c r="AB602" s="511"/>
      <c r="AC602" s="135"/>
    </row>
    <row r="603" spans="1:29" ht="12.75" customHeight="1" thickBot="1" x14ac:dyDescent="0.25">
      <c r="A603" s="123"/>
      <c r="B603" s="507" t="s">
        <v>48</v>
      </c>
      <c r="C603" s="507"/>
      <c r="D603" s="507"/>
      <c r="E603" s="507"/>
      <c r="F603" s="507"/>
      <c r="G603" s="507"/>
      <c r="H603" s="507"/>
      <c r="I603" s="507"/>
      <c r="J603" s="507"/>
      <c r="K603" s="507"/>
      <c r="L603" s="508"/>
      <c r="M603" s="211">
        <v>10</v>
      </c>
      <c r="N603" s="211">
        <v>4</v>
      </c>
      <c r="O603" s="477" t="s">
        <v>507</v>
      </c>
      <c r="P603" s="478" t="s">
        <v>45</v>
      </c>
      <c r="Q603" s="509"/>
      <c r="R603" s="510"/>
      <c r="S603" s="479">
        <f>+'11'!U350</f>
        <v>3646</v>
      </c>
      <c r="T603" s="479">
        <f>+'11'!V350</f>
        <v>2101.9250000000002</v>
      </c>
      <c r="U603" s="225">
        <f t="shared" si="10"/>
        <v>57.650164563905662</v>
      </c>
      <c r="V603" s="511"/>
      <c r="W603" s="511"/>
      <c r="X603" s="511"/>
      <c r="Y603" s="511"/>
      <c r="Z603" s="511"/>
      <c r="AA603" s="511"/>
      <c r="AB603" s="511"/>
      <c r="AC603" s="135"/>
    </row>
    <row r="604" spans="1:29" ht="21.75" customHeight="1" thickBot="1" x14ac:dyDescent="0.25">
      <c r="A604" s="123"/>
      <c r="B604" s="507" t="s">
        <v>476</v>
      </c>
      <c r="C604" s="507"/>
      <c r="D604" s="507"/>
      <c r="E604" s="507"/>
      <c r="F604" s="507"/>
      <c r="G604" s="507"/>
      <c r="H604" s="507"/>
      <c r="I604" s="507"/>
      <c r="J604" s="507"/>
      <c r="K604" s="507"/>
      <c r="L604" s="508"/>
      <c r="M604" s="211">
        <v>10</v>
      </c>
      <c r="N604" s="211">
        <v>4</v>
      </c>
      <c r="O604" s="477" t="s">
        <v>507</v>
      </c>
      <c r="P604" s="478" t="s">
        <v>49</v>
      </c>
      <c r="Q604" s="509"/>
      <c r="R604" s="510"/>
      <c r="S604" s="479">
        <f>+'11'!U351</f>
        <v>3646</v>
      </c>
      <c r="T604" s="479">
        <f>+'11'!V351</f>
        <v>2101.9250000000002</v>
      </c>
      <c r="U604" s="225">
        <f t="shared" si="10"/>
        <v>57.650164563905662</v>
      </c>
      <c r="V604" s="511"/>
      <c r="W604" s="511"/>
      <c r="X604" s="511"/>
      <c r="Y604" s="511"/>
      <c r="Z604" s="511"/>
      <c r="AA604" s="511"/>
      <c r="AB604" s="511"/>
      <c r="AC604" s="135"/>
    </row>
    <row r="605" spans="1:29" ht="12.75" customHeight="1" thickBot="1" x14ac:dyDescent="0.25">
      <c r="A605" s="123"/>
      <c r="B605" s="502" t="s">
        <v>58</v>
      </c>
      <c r="C605" s="502"/>
      <c r="D605" s="502"/>
      <c r="E605" s="502"/>
      <c r="F605" s="502"/>
      <c r="G605" s="502"/>
      <c r="H605" s="502"/>
      <c r="I605" s="502"/>
      <c r="J605" s="502"/>
      <c r="K605" s="502"/>
      <c r="L605" s="503"/>
      <c r="M605" s="473">
        <v>10</v>
      </c>
      <c r="N605" s="473">
        <v>6</v>
      </c>
      <c r="O605" s="474">
        <v>0</v>
      </c>
      <c r="P605" s="475">
        <v>0</v>
      </c>
      <c r="Q605" s="504"/>
      <c r="R605" s="505"/>
      <c r="S605" s="476">
        <f>+'11'!U180</f>
        <v>3413.5283100000001</v>
      </c>
      <c r="T605" s="476">
        <f>+'11'!V180</f>
        <v>2714.0341399999998</v>
      </c>
      <c r="U605" s="225">
        <f t="shared" si="10"/>
        <v>79.50817727361985</v>
      </c>
      <c r="V605" s="506"/>
      <c r="W605" s="506"/>
      <c r="X605" s="506"/>
      <c r="Y605" s="506"/>
      <c r="Z605" s="506"/>
      <c r="AA605" s="506"/>
      <c r="AB605" s="506"/>
      <c r="AC605" s="135"/>
    </row>
    <row r="606" spans="1:29" ht="21.75" customHeight="1" thickBot="1" x14ac:dyDescent="0.25">
      <c r="A606" s="123"/>
      <c r="B606" s="507" t="s">
        <v>154</v>
      </c>
      <c r="C606" s="507"/>
      <c r="D606" s="507"/>
      <c r="E606" s="507"/>
      <c r="F606" s="507"/>
      <c r="G606" s="507"/>
      <c r="H606" s="507"/>
      <c r="I606" s="507"/>
      <c r="J606" s="507"/>
      <c r="K606" s="507"/>
      <c r="L606" s="508"/>
      <c r="M606" s="211">
        <v>10</v>
      </c>
      <c r="N606" s="211">
        <v>6</v>
      </c>
      <c r="O606" s="477" t="s">
        <v>473</v>
      </c>
      <c r="P606" s="478">
        <v>0</v>
      </c>
      <c r="Q606" s="509"/>
      <c r="R606" s="510"/>
      <c r="S606" s="476">
        <f>+'11'!U181</f>
        <v>3043.72831</v>
      </c>
      <c r="T606" s="476">
        <f>+'11'!V181</f>
        <v>2442.9314899999999</v>
      </c>
      <c r="U606" s="225">
        <f t="shared" si="10"/>
        <v>80.261154780927214</v>
      </c>
      <c r="V606" s="511"/>
      <c r="W606" s="511"/>
      <c r="X606" s="511"/>
      <c r="Y606" s="511"/>
      <c r="Z606" s="511"/>
      <c r="AA606" s="511"/>
      <c r="AB606" s="511"/>
      <c r="AC606" s="135"/>
    </row>
    <row r="607" spans="1:29" ht="21.75" customHeight="1" thickBot="1" x14ac:dyDescent="0.25">
      <c r="A607" s="123"/>
      <c r="B607" s="507" t="s">
        <v>59</v>
      </c>
      <c r="C607" s="507"/>
      <c r="D607" s="507"/>
      <c r="E607" s="507"/>
      <c r="F607" s="507"/>
      <c r="G607" s="507"/>
      <c r="H607" s="507"/>
      <c r="I607" s="507"/>
      <c r="J607" s="507"/>
      <c r="K607" s="507"/>
      <c r="L607" s="508"/>
      <c r="M607" s="211">
        <v>10</v>
      </c>
      <c r="N607" s="211">
        <v>6</v>
      </c>
      <c r="O607" s="477" t="s">
        <v>508</v>
      </c>
      <c r="P607" s="478">
        <v>0</v>
      </c>
      <c r="Q607" s="509"/>
      <c r="R607" s="510"/>
      <c r="S607" s="476">
        <f>+'11'!U182</f>
        <v>3043.72831</v>
      </c>
      <c r="T607" s="476">
        <f>+'11'!V182</f>
        <v>2442.9314899999999</v>
      </c>
      <c r="U607" s="225">
        <f t="shared" si="10"/>
        <v>80.261154780927214</v>
      </c>
      <c r="V607" s="511"/>
      <c r="W607" s="511"/>
      <c r="X607" s="511"/>
      <c r="Y607" s="511"/>
      <c r="Z607" s="511"/>
      <c r="AA607" s="511"/>
      <c r="AB607" s="511"/>
      <c r="AC607" s="135"/>
    </row>
    <row r="608" spans="1:29" ht="21.75" customHeight="1" thickBot="1" x14ac:dyDescent="0.25">
      <c r="A608" s="123"/>
      <c r="B608" s="507" t="s">
        <v>60</v>
      </c>
      <c r="C608" s="507"/>
      <c r="D608" s="507"/>
      <c r="E608" s="507"/>
      <c r="F608" s="507"/>
      <c r="G608" s="507"/>
      <c r="H608" s="507"/>
      <c r="I608" s="507"/>
      <c r="J608" s="507"/>
      <c r="K608" s="507"/>
      <c r="L608" s="508"/>
      <c r="M608" s="211">
        <v>10</v>
      </c>
      <c r="N608" s="211">
        <v>6</v>
      </c>
      <c r="O608" s="477" t="s">
        <v>509</v>
      </c>
      <c r="P608" s="478">
        <v>0</v>
      </c>
      <c r="Q608" s="509"/>
      <c r="R608" s="510"/>
      <c r="S608" s="476">
        <f>+'11'!U183</f>
        <v>3043.72831</v>
      </c>
      <c r="T608" s="476">
        <f>+'11'!V183</f>
        <v>2442.9314899999999</v>
      </c>
      <c r="U608" s="225">
        <f t="shared" si="10"/>
        <v>80.261154780927214</v>
      </c>
      <c r="V608" s="511"/>
      <c r="W608" s="511"/>
      <c r="X608" s="511"/>
      <c r="Y608" s="511"/>
      <c r="Z608" s="511"/>
      <c r="AA608" s="511"/>
      <c r="AB608" s="511"/>
      <c r="AC608" s="135"/>
    </row>
    <row r="609" spans="1:29" ht="53.25" customHeight="1" thickBot="1" x14ac:dyDescent="0.25">
      <c r="A609" s="123"/>
      <c r="B609" s="507" t="s">
        <v>17</v>
      </c>
      <c r="C609" s="507"/>
      <c r="D609" s="507"/>
      <c r="E609" s="507"/>
      <c r="F609" s="507"/>
      <c r="G609" s="507"/>
      <c r="H609" s="507"/>
      <c r="I609" s="507"/>
      <c r="J609" s="507"/>
      <c r="K609" s="507"/>
      <c r="L609" s="508"/>
      <c r="M609" s="211">
        <v>10</v>
      </c>
      <c r="N609" s="211">
        <v>6</v>
      </c>
      <c r="O609" s="477" t="s">
        <v>509</v>
      </c>
      <c r="P609" s="478" t="s">
        <v>18</v>
      </c>
      <c r="Q609" s="509"/>
      <c r="R609" s="510"/>
      <c r="S609" s="476">
        <f>+'11'!U184</f>
        <v>2894.6283100000001</v>
      </c>
      <c r="T609" s="476">
        <f>+'11'!V184</f>
        <v>2329.92506</v>
      </c>
      <c r="U609" s="225">
        <f t="shared" si="10"/>
        <v>80.491338108967781</v>
      </c>
      <c r="V609" s="511"/>
      <c r="W609" s="511"/>
      <c r="X609" s="511"/>
      <c r="Y609" s="511"/>
      <c r="Z609" s="511"/>
      <c r="AA609" s="511"/>
      <c r="AB609" s="511"/>
      <c r="AC609" s="135"/>
    </row>
    <row r="610" spans="1:29" ht="21.75" customHeight="1" thickBot="1" x14ac:dyDescent="0.25">
      <c r="A610" s="123"/>
      <c r="B610" s="507" t="s">
        <v>38</v>
      </c>
      <c r="C610" s="507"/>
      <c r="D610" s="507"/>
      <c r="E610" s="507"/>
      <c r="F610" s="507"/>
      <c r="G610" s="507"/>
      <c r="H610" s="507"/>
      <c r="I610" s="507"/>
      <c r="J610" s="507"/>
      <c r="K610" s="507"/>
      <c r="L610" s="508"/>
      <c r="M610" s="211">
        <v>10</v>
      </c>
      <c r="N610" s="211">
        <v>6</v>
      </c>
      <c r="O610" s="477" t="s">
        <v>509</v>
      </c>
      <c r="P610" s="478" t="s">
        <v>39</v>
      </c>
      <c r="Q610" s="509"/>
      <c r="R610" s="510"/>
      <c r="S610" s="476">
        <f>+'11'!U185</f>
        <v>2894.6283100000001</v>
      </c>
      <c r="T610" s="476">
        <f>+'11'!V185</f>
        <v>2329.92506</v>
      </c>
      <c r="U610" s="225">
        <f t="shared" si="10"/>
        <v>80.491338108967781</v>
      </c>
      <c r="V610" s="511"/>
      <c r="W610" s="511"/>
      <c r="X610" s="511"/>
      <c r="Y610" s="511"/>
      <c r="Z610" s="511"/>
      <c r="AA610" s="511"/>
      <c r="AB610" s="511"/>
      <c r="AC610" s="135"/>
    </row>
    <row r="611" spans="1:29" ht="21.75" customHeight="1" thickBot="1" x14ac:dyDescent="0.25">
      <c r="A611" s="123"/>
      <c r="B611" s="507" t="s">
        <v>326</v>
      </c>
      <c r="C611" s="507"/>
      <c r="D611" s="507"/>
      <c r="E611" s="507"/>
      <c r="F611" s="507"/>
      <c r="G611" s="507"/>
      <c r="H611" s="507"/>
      <c r="I611" s="507"/>
      <c r="J611" s="507"/>
      <c r="K611" s="507"/>
      <c r="L611" s="508"/>
      <c r="M611" s="211">
        <v>10</v>
      </c>
      <c r="N611" s="211">
        <v>6</v>
      </c>
      <c r="O611" s="477" t="s">
        <v>509</v>
      </c>
      <c r="P611" s="478" t="s">
        <v>40</v>
      </c>
      <c r="Q611" s="509"/>
      <c r="R611" s="510"/>
      <c r="S611" s="476">
        <f>+'11'!U186</f>
        <v>2223.2168299999998</v>
      </c>
      <c r="T611" s="476">
        <f>+'11'!V186</f>
        <v>1795.02693</v>
      </c>
      <c r="U611" s="225">
        <f t="shared" si="10"/>
        <v>80.740074732161872</v>
      </c>
      <c r="V611" s="511"/>
      <c r="W611" s="511"/>
      <c r="X611" s="511"/>
      <c r="Y611" s="511"/>
      <c r="Z611" s="511"/>
      <c r="AA611" s="511"/>
      <c r="AB611" s="511"/>
      <c r="AC611" s="135"/>
    </row>
    <row r="612" spans="1:29" ht="32.25" customHeight="1" thickBot="1" x14ac:dyDescent="0.25">
      <c r="A612" s="123"/>
      <c r="B612" s="507" t="s">
        <v>327</v>
      </c>
      <c r="C612" s="507"/>
      <c r="D612" s="507"/>
      <c r="E612" s="507"/>
      <c r="F612" s="507"/>
      <c r="G612" s="507"/>
      <c r="H612" s="507"/>
      <c r="I612" s="507"/>
      <c r="J612" s="507"/>
      <c r="K612" s="507"/>
      <c r="L612" s="508"/>
      <c r="M612" s="211">
        <v>10</v>
      </c>
      <c r="N612" s="211">
        <v>6</v>
      </c>
      <c r="O612" s="477" t="s">
        <v>509</v>
      </c>
      <c r="P612" s="478" t="s">
        <v>42</v>
      </c>
      <c r="Q612" s="509"/>
      <c r="R612" s="510"/>
      <c r="S612" s="476">
        <f>+'11'!U187</f>
        <v>671.41147999999998</v>
      </c>
      <c r="T612" s="476">
        <f>+'11'!V187</f>
        <v>534.89813000000004</v>
      </c>
      <c r="U612" s="225">
        <f t="shared" si="10"/>
        <v>79.667706903075299</v>
      </c>
      <c r="V612" s="511"/>
      <c r="W612" s="511"/>
      <c r="X612" s="511"/>
      <c r="Y612" s="511"/>
      <c r="Z612" s="511"/>
      <c r="AA612" s="511"/>
      <c r="AB612" s="511"/>
      <c r="AC612" s="135"/>
    </row>
    <row r="613" spans="1:29" ht="21.75" customHeight="1" thickBot="1" x14ac:dyDescent="0.25">
      <c r="A613" s="123"/>
      <c r="B613" s="507" t="s">
        <v>338</v>
      </c>
      <c r="C613" s="507"/>
      <c r="D613" s="507"/>
      <c r="E613" s="507"/>
      <c r="F613" s="507"/>
      <c r="G613" s="507"/>
      <c r="H613" s="507"/>
      <c r="I613" s="507"/>
      <c r="J613" s="507"/>
      <c r="K613" s="507"/>
      <c r="L613" s="508"/>
      <c r="M613" s="211">
        <v>10</v>
      </c>
      <c r="N613" s="211">
        <v>6</v>
      </c>
      <c r="O613" s="477" t="s">
        <v>509</v>
      </c>
      <c r="P613" s="478" t="s">
        <v>25</v>
      </c>
      <c r="Q613" s="509"/>
      <c r="R613" s="510"/>
      <c r="S613" s="476">
        <f>+'11'!U188</f>
        <v>145.66</v>
      </c>
      <c r="T613" s="476">
        <f>+'11'!V188</f>
        <v>109.56643</v>
      </c>
      <c r="U613" s="225">
        <f t="shared" si="10"/>
        <v>75.220671426609911</v>
      </c>
      <c r="V613" s="511"/>
      <c r="W613" s="511"/>
      <c r="X613" s="511"/>
      <c r="Y613" s="511"/>
      <c r="Z613" s="511"/>
      <c r="AA613" s="511"/>
      <c r="AB613" s="511"/>
      <c r="AC613" s="135"/>
    </row>
    <row r="614" spans="1:29" ht="21.75" customHeight="1" thickBot="1" x14ac:dyDescent="0.25">
      <c r="A614" s="123"/>
      <c r="B614" s="507" t="s">
        <v>339</v>
      </c>
      <c r="C614" s="507"/>
      <c r="D614" s="507"/>
      <c r="E614" s="507"/>
      <c r="F614" s="507"/>
      <c r="G614" s="507"/>
      <c r="H614" s="507"/>
      <c r="I614" s="507"/>
      <c r="J614" s="507"/>
      <c r="K614" s="507"/>
      <c r="L614" s="508"/>
      <c r="M614" s="211">
        <v>10</v>
      </c>
      <c r="N614" s="211">
        <v>6</v>
      </c>
      <c r="O614" s="477" t="s">
        <v>509</v>
      </c>
      <c r="P614" s="478" t="s">
        <v>27</v>
      </c>
      <c r="Q614" s="509"/>
      <c r="R614" s="510"/>
      <c r="S614" s="476">
        <f>+'11'!U189</f>
        <v>145.66</v>
      </c>
      <c r="T614" s="476">
        <f>+'11'!V189</f>
        <v>109.56643</v>
      </c>
      <c r="U614" s="225">
        <f t="shared" si="10"/>
        <v>75.220671426609911</v>
      </c>
      <c r="V614" s="511"/>
      <c r="W614" s="511"/>
      <c r="X614" s="511"/>
      <c r="Y614" s="511"/>
      <c r="Z614" s="511"/>
      <c r="AA614" s="511"/>
      <c r="AB614" s="511"/>
      <c r="AC614" s="135"/>
    </row>
    <row r="615" spans="1:29" ht="21.75" customHeight="1" thickBot="1" x14ac:dyDescent="0.25">
      <c r="A615" s="123"/>
      <c r="B615" s="507" t="s">
        <v>340</v>
      </c>
      <c r="C615" s="507"/>
      <c r="D615" s="507"/>
      <c r="E615" s="507"/>
      <c r="F615" s="507"/>
      <c r="G615" s="507"/>
      <c r="H615" s="507"/>
      <c r="I615" s="507"/>
      <c r="J615" s="507"/>
      <c r="K615" s="507"/>
      <c r="L615" s="508"/>
      <c r="M615" s="211">
        <v>10</v>
      </c>
      <c r="N615" s="211">
        <v>6</v>
      </c>
      <c r="O615" s="477" t="s">
        <v>509</v>
      </c>
      <c r="P615" s="478" t="s">
        <v>28</v>
      </c>
      <c r="Q615" s="509"/>
      <c r="R615" s="510"/>
      <c r="S615" s="476">
        <f>+'11'!U190</f>
        <v>122.36</v>
      </c>
      <c r="T615" s="476">
        <f>+'11'!V190</f>
        <v>86.76643</v>
      </c>
      <c r="U615" s="225">
        <f t="shared" si="10"/>
        <v>70.910779666557701</v>
      </c>
      <c r="V615" s="511"/>
      <c r="W615" s="511"/>
      <c r="X615" s="511"/>
      <c r="Y615" s="511"/>
      <c r="Z615" s="511"/>
      <c r="AA615" s="511"/>
      <c r="AB615" s="511"/>
      <c r="AC615" s="135"/>
    </row>
    <row r="616" spans="1:29" ht="12.75" customHeight="1" thickBot="1" x14ac:dyDescent="0.25">
      <c r="A616" s="123"/>
      <c r="B616" s="507" t="s">
        <v>341</v>
      </c>
      <c r="C616" s="507"/>
      <c r="D616" s="507"/>
      <c r="E616" s="507"/>
      <c r="F616" s="507"/>
      <c r="G616" s="507"/>
      <c r="H616" s="507"/>
      <c r="I616" s="507"/>
      <c r="J616" s="507"/>
      <c r="K616" s="507"/>
      <c r="L616" s="508"/>
      <c r="M616" s="211">
        <v>10</v>
      </c>
      <c r="N616" s="211">
        <v>6</v>
      </c>
      <c r="O616" s="477" t="s">
        <v>509</v>
      </c>
      <c r="P616" s="478" t="s">
        <v>29</v>
      </c>
      <c r="Q616" s="509"/>
      <c r="R616" s="510"/>
      <c r="S616" s="476">
        <f>+'11'!U191</f>
        <v>23.3</v>
      </c>
      <c r="T616" s="476">
        <f>+'11'!V191</f>
        <v>22.8</v>
      </c>
      <c r="U616" s="225">
        <f t="shared" si="10"/>
        <v>97.85407725321889</v>
      </c>
      <c r="V616" s="511"/>
      <c r="W616" s="511"/>
      <c r="X616" s="511"/>
      <c r="Y616" s="511"/>
      <c r="Z616" s="511"/>
      <c r="AA616" s="511"/>
      <c r="AB616" s="511"/>
      <c r="AC616" s="135"/>
    </row>
    <row r="617" spans="1:29" ht="12.75" customHeight="1" thickBot="1" x14ac:dyDescent="0.25">
      <c r="A617" s="123"/>
      <c r="B617" s="507" t="s">
        <v>30</v>
      </c>
      <c r="C617" s="507"/>
      <c r="D617" s="507"/>
      <c r="E617" s="507"/>
      <c r="F617" s="507"/>
      <c r="G617" s="507"/>
      <c r="H617" s="507"/>
      <c r="I617" s="507"/>
      <c r="J617" s="507"/>
      <c r="K617" s="507"/>
      <c r="L617" s="508"/>
      <c r="M617" s="211">
        <v>10</v>
      </c>
      <c r="N617" s="211">
        <v>6</v>
      </c>
      <c r="O617" s="477" t="s">
        <v>509</v>
      </c>
      <c r="P617" s="478" t="s">
        <v>31</v>
      </c>
      <c r="Q617" s="509"/>
      <c r="R617" s="510"/>
      <c r="S617" s="476">
        <f>+'11'!U192</f>
        <v>3.4400000000000004</v>
      </c>
      <c r="T617" s="476">
        <f>+'11'!V192</f>
        <v>3.4400000000000004</v>
      </c>
      <c r="U617" s="225">
        <f t="shared" si="10"/>
        <v>100</v>
      </c>
      <c r="V617" s="511"/>
      <c r="W617" s="511"/>
      <c r="X617" s="511"/>
      <c r="Y617" s="511"/>
      <c r="Z617" s="511"/>
      <c r="AA617" s="511"/>
      <c r="AB617" s="511"/>
      <c r="AC617" s="135"/>
    </row>
    <row r="618" spans="1:29" ht="12.75" customHeight="1" thickBot="1" x14ac:dyDescent="0.25">
      <c r="A618" s="123"/>
      <c r="B618" s="507" t="s">
        <v>342</v>
      </c>
      <c r="C618" s="507"/>
      <c r="D618" s="507"/>
      <c r="E618" s="507"/>
      <c r="F618" s="507"/>
      <c r="G618" s="507"/>
      <c r="H618" s="507"/>
      <c r="I618" s="507"/>
      <c r="J618" s="507"/>
      <c r="K618" s="507"/>
      <c r="L618" s="508"/>
      <c r="M618" s="211">
        <v>10</v>
      </c>
      <c r="N618" s="211">
        <v>6</v>
      </c>
      <c r="O618" s="477" t="s">
        <v>509</v>
      </c>
      <c r="P618" s="478" t="s">
        <v>32</v>
      </c>
      <c r="Q618" s="509"/>
      <c r="R618" s="510"/>
      <c r="S618" s="476">
        <f>+'11'!U193</f>
        <v>3.4400000000000004</v>
      </c>
      <c r="T618" s="476">
        <f>+'11'!V193</f>
        <v>3.4400000000000004</v>
      </c>
      <c r="U618" s="225">
        <f t="shared" si="10"/>
        <v>100</v>
      </c>
      <c r="V618" s="511"/>
      <c r="W618" s="511"/>
      <c r="X618" s="511"/>
      <c r="Y618" s="511"/>
      <c r="Z618" s="511"/>
      <c r="AA618" s="511"/>
      <c r="AB618" s="511"/>
      <c r="AC618" s="135"/>
    </row>
    <row r="619" spans="1:29" ht="21.75" customHeight="1" thickBot="1" x14ac:dyDescent="0.25">
      <c r="A619" s="123"/>
      <c r="B619" s="507" t="s">
        <v>33</v>
      </c>
      <c r="C619" s="507"/>
      <c r="D619" s="507"/>
      <c r="E619" s="507"/>
      <c r="F619" s="507"/>
      <c r="G619" s="507"/>
      <c r="H619" s="507"/>
      <c r="I619" s="507"/>
      <c r="J619" s="507"/>
      <c r="K619" s="507"/>
      <c r="L619" s="508"/>
      <c r="M619" s="211">
        <v>10</v>
      </c>
      <c r="N619" s="211">
        <v>6</v>
      </c>
      <c r="O619" s="477" t="s">
        <v>509</v>
      </c>
      <c r="P619" s="478" t="s">
        <v>34</v>
      </c>
      <c r="Q619" s="509"/>
      <c r="R619" s="510"/>
      <c r="S619" s="476">
        <f>+'11'!U194</f>
        <v>0.7</v>
      </c>
      <c r="T619" s="476">
        <f>+'11'!V194</f>
        <v>0.7</v>
      </c>
      <c r="U619" s="225">
        <f t="shared" si="10"/>
        <v>100</v>
      </c>
      <c r="V619" s="511"/>
      <c r="W619" s="511"/>
      <c r="X619" s="511"/>
      <c r="Y619" s="511"/>
      <c r="Z619" s="511"/>
      <c r="AA619" s="511"/>
      <c r="AB619" s="511"/>
      <c r="AC619" s="135"/>
    </row>
    <row r="620" spans="1:29" ht="12.75" customHeight="1" thickBot="1" x14ac:dyDescent="0.25">
      <c r="A620" s="123"/>
      <c r="B620" s="507" t="s">
        <v>82</v>
      </c>
      <c r="C620" s="507"/>
      <c r="D620" s="507"/>
      <c r="E620" s="507"/>
      <c r="F620" s="507"/>
      <c r="G620" s="507"/>
      <c r="H620" s="507"/>
      <c r="I620" s="507"/>
      <c r="J620" s="507"/>
      <c r="K620" s="507"/>
      <c r="L620" s="508"/>
      <c r="M620" s="211">
        <v>10</v>
      </c>
      <c r="N620" s="211">
        <v>6</v>
      </c>
      <c r="O620" s="477" t="s">
        <v>509</v>
      </c>
      <c r="P620" s="478" t="s">
        <v>83</v>
      </c>
      <c r="Q620" s="509"/>
      <c r="R620" s="510"/>
      <c r="S620" s="476">
        <f>+'11'!U195</f>
        <v>2.74</v>
      </c>
      <c r="T620" s="476">
        <f>+'11'!V195</f>
        <v>2.74</v>
      </c>
      <c r="U620" s="225">
        <f t="shared" si="10"/>
        <v>100</v>
      </c>
      <c r="V620" s="511"/>
      <c r="W620" s="511"/>
      <c r="X620" s="511"/>
      <c r="Y620" s="511"/>
      <c r="Z620" s="511"/>
      <c r="AA620" s="511"/>
      <c r="AB620" s="511"/>
      <c r="AC620" s="135"/>
    </row>
    <row r="621" spans="1:29" ht="21.75" customHeight="1" thickBot="1" x14ac:dyDescent="0.25">
      <c r="A621" s="123"/>
      <c r="B621" s="507" t="s">
        <v>154</v>
      </c>
      <c r="C621" s="507"/>
      <c r="D621" s="507"/>
      <c r="E621" s="507"/>
      <c r="F621" s="507"/>
      <c r="G621" s="507"/>
      <c r="H621" s="507"/>
      <c r="I621" s="507"/>
      <c r="J621" s="507"/>
      <c r="K621" s="507"/>
      <c r="L621" s="508"/>
      <c r="M621" s="211">
        <v>10</v>
      </c>
      <c r="N621" s="211">
        <v>6</v>
      </c>
      <c r="O621" s="477" t="s">
        <v>473</v>
      </c>
      <c r="P621" s="478">
        <v>0</v>
      </c>
      <c r="Q621" s="509"/>
      <c r="R621" s="510"/>
      <c r="S621" s="476">
        <f>+'11'!U196</f>
        <v>369.8</v>
      </c>
      <c r="T621" s="476">
        <f>+'11'!V196</f>
        <v>271.10264999999998</v>
      </c>
      <c r="U621" s="225">
        <f t="shared" si="10"/>
        <v>73.310613845321797</v>
      </c>
      <c r="V621" s="511"/>
      <c r="W621" s="511"/>
      <c r="X621" s="511"/>
      <c r="Y621" s="511"/>
      <c r="Z621" s="511"/>
      <c r="AA621" s="511"/>
      <c r="AB621" s="511"/>
      <c r="AC621" s="135"/>
    </row>
    <row r="622" spans="1:29" ht="21.75" customHeight="1" thickBot="1" x14ac:dyDescent="0.25">
      <c r="A622" s="123"/>
      <c r="B622" s="507" t="s">
        <v>59</v>
      </c>
      <c r="C622" s="507"/>
      <c r="D622" s="507"/>
      <c r="E622" s="507"/>
      <c r="F622" s="507"/>
      <c r="G622" s="507"/>
      <c r="H622" s="507"/>
      <c r="I622" s="507"/>
      <c r="J622" s="507"/>
      <c r="K622" s="507"/>
      <c r="L622" s="508"/>
      <c r="M622" s="211">
        <v>10</v>
      </c>
      <c r="N622" s="211">
        <v>6</v>
      </c>
      <c r="O622" s="477" t="s">
        <v>508</v>
      </c>
      <c r="P622" s="478">
        <v>0</v>
      </c>
      <c r="Q622" s="509"/>
      <c r="R622" s="510"/>
      <c r="S622" s="476">
        <f>+'11'!U197</f>
        <v>369.8</v>
      </c>
      <c r="T622" s="476">
        <f>+'11'!V197</f>
        <v>271.10264999999998</v>
      </c>
      <c r="U622" s="225">
        <f t="shared" si="10"/>
        <v>73.310613845321797</v>
      </c>
      <c r="V622" s="511"/>
      <c r="W622" s="511"/>
      <c r="X622" s="511"/>
      <c r="Y622" s="511"/>
      <c r="Z622" s="511"/>
      <c r="AA622" s="511"/>
      <c r="AB622" s="511"/>
      <c r="AC622" s="135"/>
    </row>
    <row r="623" spans="1:29" ht="32.25" customHeight="1" thickBot="1" x14ac:dyDescent="0.25">
      <c r="A623" s="123"/>
      <c r="B623" s="507" t="s">
        <v>61</v>
      </c>
      <c r="C623" s="507"/>
      <c r="D623" s="507"/>
      <c r="E623" s="507"/>
      <c r="F623" s="507"/>
      <c r="G623" s="507"/>
      <c r="H623" s="507"/>
      <c r="I623" s="507"/>
      <c r="J623" s="507"/>
      <c r="K623" s="507"/>
      <c r="L623" s="508"/>
      <c r="M623" s="211">
        <v>10</v>
      </c>
      <c r="N623" s="211">
        <v>6</v>
      </c>
      <c r="O623" s="477" t="s">
        <v>510</v>
      </c>
      <c r="P623" s="478">
        <v>0</v>
      </c>
      <c r="Q623" s="509"/>
      <c r="R623" s="510"/>
      <c r="S623" s="476">
        <f>+'11'!U198</f>
        <v>369.8</v>
      </c>
      <c r="T623" s="476">
        <f>+'11'!V198</f>
        <v>271.10264999999998</v>
      </c>
      <c r="U623" s="225">
        <f t="shared" si="10"/>
        <v>73.310613845321797</v>
      </c>
      <c r="V623" s="511"/>
      <c r="W623" s="511"/>
      <c r="X623" s="511"/>
      <c r="Y623" s="511"/>
      <c r="Z623" s="511"/>
      <c r="AA623" s="511"/>
      <c r="AB623" s="511"/>
      <c r="AC623" s="135"/>
    </row>
    <row r="624" spans="1:29" ht="21.75" customHeight="1" thickBot="1" x14ac:dyDescent="0.25">
      <c r="A624" s="123"/>
      <c r="B624" s="507" t="s">
        <v>338</v>
      </c>
      <c r="C624" s="507"/>
      <c r="D624" s="507"/>
      <c r="E624" s="507"/>
      <c r="F624" s="507"/>
      <c r="G624" s="507"/>
      <c r="H624" s="507"/>
      <c r="I624" s="507"/>
      <c r="J624" s="507"/>
      <c r="K624" s="507"/>
      <c r="L624" s="508"/>
      <c r="M624" s="211">
        <v>10</v>
      </c>
      <c r="N624" s="211">
        <v>6</v>
      </c>
      <c r="O624" s="477" t="s">
        <v>510</v>
      </c>
      <c r="P624" s="478" t="s">
        <v>25</v>
      </c>
      <c r="Q624" s="509"/>
      <c r="R624" s="510"/>
      <c r="S624" s="476">
        <f>+'11'!U199</f>
        <v>369.8</v>
      </c>
      <c r="T624" s="476">
        <f>+'11'!V199</f>
        <v>271.10264999999998</v>
      </c>
      <c r="U624" s="225">
        <f t="shared" ref="U624:U676" si="11">T624/S624*100</f>
        <v>73.310613845321797</v>
      </c>
      <c r="V624" s="511"/>
      <c r="W624" s="511"/>
      <c r="X624" s="511"/>
      <c r="Y624" s="511"/>
      <c r="Z624" s="511"/>
      <c r="AA624" s="511"/>
      <c r="AB624" s="511"/>
      <c r="AC624" s="135"/>
    </row>
    <row r="625" spans="1:29" ht="21.75" customHeight="1" thickBot="1" x14ac:dyDescent="0.25">
      <c r="A625" s="123"/>
      <c r="B625" s="507" t="s">
        <v>339</v>
      </c>
      <c r="C625" s="507"/>
      <c r="D625" s="507"/>
      <c r="E625" s="507"/>
      <c r="F625" s="507"/>
      <c r="G625" s="507"/>
      <c r="H625" s="507"/>
      <c r="I625" s="507"/>
      <c r="J625" s="507"/>
      <c r="K625" s="507"/>
      <c r="L625" s="508"/>
      <c r="M625" s="211">
        <v>10</v>
      </c>
      <c r="N625" s="211">
        <v>6</v>
      </c>
      <c r="O625" s="477" t="s">
        <v>510</v>
      </c>
      <c r="P625" s="478" t="s">
        <v>27</v>
      </c>
      <c r="Q625" s="509"/>
      <c r="R625" s="510"/>
      <c r="S625" s="476">
        <f>+'11'!U200</f>
        <v>369.8</v>
      </c>
      <c r="T625" s="476">
        <f>+'11'!V200</f>
        <v>271.10264999999998</v>
      </c>
      <c r="U625" s="225">
        <f t="shared" si="11"/>
        <v>73.310613845321797</v>
      </c>
      <c r="V625" s="511"/>
      <c r="W625" s="511"/>
      <c r="X625" s="511"/>
      <c r="Y625" s="511"/>
      <c r="Z625" s="511"/>
      <c r="AA625" s="511"/>
      <c r="AB625" s="511"/>
      <c r="AC625" s="135"/>
    </row>
    <row r="626" spans="1:29" ht="21.75" customHeight="1" thickBot="1" x14ac:dyDescent="0.25">
      <c r="A626" s="123"/>
      <c r="B626" s="507" t="s">
        <v>340</v>
      </c>
      <c r="C626" s="507"/>
      <c r="D626" s="507"/>
      <c r="E626" s="507"/>
      <c r="F626" s="507"/>
      <c r="G626" s="507"/>
      <c r="H626" s="507"/>
      <c r="I626" s="507"/>
      <c r="J626" s="507"/>
      <c r="K626" s="507"/>
      <c r="L626" s="508"/>
      <c r="M626" s="211">
        <v>10</v>
      </c>
      <c r="N626" s="211">
        <v>6</v>
      </c>
      <c r="O626" s="477" t="s">
        <v>510</v>
      </c>
      <c r="P626" s="478" t="s">
        <v>28</v>
      </c>
      <c r="Q626" s="509"/>
      <c r="R626" s="510"/>
      <c r="S626" s="476">
        <f>+'11'!U201</f>
        <v>12.8</v>
      </c>
      <c r="T626" s="476">
        <f>+'11'!V201</f>
        <v>8.6999999999999993</v>
      </c>
      <c r="U626" s="225">
        <f t="shared" si="11"/>
        <v>67.968749999999986</v>
      </c>
      <c r="V626" s="511"/>
      <c r="W626" s="511"/>
      <c r="X626" s="511"/>
      <c r="Y626" s="511"/>
      <c r="Z626" s="511"/>
      <c r="AA626" s="511"/>
      <c r="AB626" s="511"/>
      <c r="AC626" s="135"/>
    </row>
    <row r="627" spans="1:29" ht="12.75" customHeight="1" thickBot="1" x14ac:dyDescent="0.25">
      <c r="A627" s="123"/>
      <c r="B627" s="507" t="s">
        <v>341</v>
      </c>
      <c r="C627" s="507"/>
      <c r="D627" s="507"/>
      <c r="E627" s="507"/>
      <c r="F627" s="507"/>
      <c r="G627" s="507"/>
      <c r="H627" s="507"/>
      <c r="I627" s="507"/>
      <c r="J627" s="507"/>
      <c r="K627" s="507"/>
      <c r="L627" s="508"/>
      <c r="M627" s="211">
        <v>10</v>
      </c>
      <c r="N627" s="211">
        <v>6</v>
      </c>
      <c r="O627" s="477" t="s">
        <v>510</v>
      </c>
      <c r="P627" s="478" t="s">
        <v>29</v>
      </c>
      <c r="Q627" s="509"/>
      <c r="R627" s="510"/>
      <c r="S627" s="476">
        <f>+'11'!U202</f>
        <v>357</v>
      </c>
      <c r="T627" s="476">
        <f>+'11'!V202</f>
        <v>262.40264999999999</v>
      </c>
      <c r="U627" s="225">
        <f t="shared" si="11"/>
        <v>73.502142857142857</v>
      </c>
      <c r="V627" s="511"/>
      <c r="W627" s="511"/>
      <c r="X627" s="511"/>
      <c r="Y627" s="511"/>
      <c r="Z627" s="511"/>
      <c r="AA627" s="511"/>
      <c r="AB627" s="511"/>
      <c r="AC627" s="135"/>
    </row>
    <row r="628" spans="1:29" ht="12.75" customHeight="1" thickBot="1" x14ac:dyDescent="0.25">
      <c r="A628" s="123"/>
      <c r="B628" s="512" t="s">
        <v>511</v>
      </c>
      <c r="C628" s="512"/>
      <c r="D628" s="512"/>
      <c r="E628" s="512"/>
      <c r="F628" s="512"/>
      <c r="G628" s="512"/>
      <c r="H628" s="512"/>
      <c r="I628" s="512"/>
      <c r="J628" s="512"/>
      <c r="K628" s="512"/>
      <c r="L628" s="513"/>
      <c r="M628" s="469">
        <v>11</v>
      </c>
      <c r="N628" s="469">
        <v>0</v>
      </c>
      <c r="O628" s="470">
        <v>0</v>
      </c>
      <c r="P628" s="471">
        <v>0</v>
      </c>
      <c r="Q628" s="514"/>
      <c r="R628" s="515"/>
      <c r="S628" s="472">
        <f>+'11'!U625</f>
        <v>1103</v>
      </c>
      <c r="T628" s="472">
        <f>+'11'!V625</f>
        <v>469.5</v>
      </c>
      <c r="U628" s="225">
        <f t="shared" si="11"/>
        <v>42.565729827742523</v>
      </c>
      <c r="V628" s="516"/>
      <c r="W628" s="516"/>
      <c r="X628" s="516"/>
      <c r="Y628" s="516"/>
      <c r="Z628" s="516"/>
      <c r="AA628" s="516"/>
      <c r="AB628" s="516"/>
      <c r="AC628" s="135"/>
    </row>
    <row r="629" spans="1:29" ht="20.25" customHeight="1" thickBot="1" x14ac:dyDescent="0.25">
      <c r="A629" s="123"/>
      <c r="B629" s="502" t="s">
        <v>99</v>
      </c>
      <c r="C629" s="502"/>
      <c r="D629" s="502"/>
      <c r="E629" s="502"/>
      <c r="F629" s="502"/>
      <c r="G629" s="502"/>
      <c r="H629" s="502"/>
      <c r="I629" s="502"/>
      <c r="J629" s="502"/>
      <c r="K629" s="502"/>
      <c r="L629" s="503"/>
      <c r="M629" s="473">
        <v>11</v>
      </c>
      <c r="N629" s="473">
        <v>5</v>
      </c>
      <c r="O629" s="474">
        <v>0</v>
      </c>
      <c r="P629" s="475">
        <v>0</v>
      </c>
      <c r="Q629" s="504"/>
      <c r="R629" s="505"/>
      <c r="S629" s="472">
        <f>+'11'!U626</f>
        <v>1103</v>
      </c>
      <c r="T629" s="472">
        <f>+'11'!V626</f>
        <v>469.5</v>
      </c>
      <c r="U629" s="225">
        <f t="shared" si="11"/>
        <v>42.565729827742523</v>
      </c>
      <c r="V629" s="506"/>
      <c r="W629" s="506"/>
      <c r="X629" s="506"/>
      <c r="Y629" s="506"/>
      <c r="Z629" s="506"/>
      <c r="AA629" s="506"/>
      <c r="AB629" s="506"/>
      <c r="AC629" s="135"/>
    </row>
    <row r="630" spans="1:29" ht="32.25" customHeight="1" thickBot="1" x14ac:dyDescent="0.25">
      <c r="A630" s="123"/>
      <c r="B630" s="507" t="s">
        <v>497</v>
      </c>
      <c r="C630" s="507"/>
      <c r="D630" s="507"/>
      <c r="E630" s="507"/>
      <c r="F630" s="507"/>
      <c r="G630" s="507"/>
      <c r="H630" s="507"/>
      <c r="I630" s="507"/>
      <c r="J630" s="507"/>
      <c r="K630" s="507"/>
      <c r="L630" s="508"/>
      <c r="M630" s="211">
        <v>11</v>
      </c>
      <c r="N630" s="211">
        <v>5</v>
      </c>
      <c r="O630" s="477" t="s">
        <v>498</v>
      </c>
      <c r="P630" s="478">
        <v>0</v>
      </c>
      <c r="Q630" s="509"/>
      <c r="R630" s="510"/>
      <c r="S630" s="472">
        <f>+'11'!U627</f>
        <v>145</v>
      </c>
      <c r="T630" s="472">
        <f>+'11'!V627</f>
        <v>58</v>
      </c>
      <c r="U630" s="225">
        <f t="shared" si="11"/>
        <v>40</v>
      </c>
      <c r="V630" s="511"/>
      <c r="W630" s="511"/>
      <c r="X630" s="511"/>
      <c r="Y630" s="511"/>
      <c r="Z630" s="511"/>
      <c r="AA630" s="511"/>
      <c r="AB630" s="511"/>
      <c r="AC630" s="135"/>
    </row>
    <row r="631" spans="1:29" ht="12.75" customHeight="1" thickBot="1" x14ac:dyDescent="0.25">
      <c r="A631" s="123"/>
      <c r="B631" s="507" t="s">
        <v>114</v>
      </c>
      <c r="C631" s="507"/>
      <c r="D631" s="507"/>
      <c r="E631" s="507"/>
      <c r="F631" s="507"/>
      <c r="G631" s="507"/>
      <c r="H631" s="507"/>
      <c r="I631" s="507"/>
      <c r="J631" s="507"/>
      <c r="K631" s="507"/>
      <c r="L631" s="508"/>
      <c r="M631" s="211">
        <v>11</v>
      </c>
      <c r="N631" s="211">
        <v>5</v>
      </c>
      <c r="O631" s="477" t="s">
        <v>512</v>
      </c>
      <c r="P631" s="478">
        <v>0</v>
      </c>
      <c r="Q631" s="509"/>
      <c r="R631" s="510"/>
      <c r="S631" s="472">
        <f>+'11'!U628</f>
        <v>145</v>
      </c>
      <c r="T631" s="472">
        <f>+'11'!V628</f>
        <v>58</v>
      </c>
      <c r="U631" s="225">
        <f t="shared" si="11"/>
        <v>40</v>
      </c>
      <c r="V631" s="511"/>
      <c r="W631" s="511"/>
      <c r="X631" s="511"/>
      <c r="Y631" s="511"/>
      <c r="Z631" s="511"/>
      <c r="AA631" s="511"/>
      <c r="AB631" s="511"/>
      <c r="AC631" s="135"/>
    </row>
    <row r="632" spans="1:29" ht="12.75" customHeight="1" thickBot="1" x14ac:dyDescent="0.25">
      <c r="A632" s="123"/>
      <c r="B632" s="507" t="s">
        <v>100</v>
      </c>
      <c r="C632" s="507"/>
      <c r="D632" s="507"/>
      <c r="E632" s="507"/>
      <c r="F632" s="507"/>
      <c r="G632" s="507"/>
      <c r="H632" s="507"/>
      <c r="I632" s="507"/>
      <c r="J632" s="507"/>
      <c r="K632" s="507"/>
      <c r="L632" s="508"/>
      <c r="M632" s="211">
        <v>11</v>
      </c>
      <c r="N632" s="211">
        <v>5</v>
      </c>
      <c r="O632" s="477" t="s">
        <v>513</v>
      </c>
      <c r="P632" s="478">
        <v>0</v>
      </c>
      <c r="Q632" s="509"/>
      <c r="R632" s="510"/>
      <c r="S632" s="472">
        <f>+'11'!U629</f>
        <v>145</v>
      </c>
      <c r="T632" s="472">
        <f>+'11'!V629</f>
        <v>58</v>
      </c>
      <c r="U632" s="225">
        <f t="shared" si="11"/>
        <v>40</v>
      </c>
      <c r="V632" s="511"/>
      <c r="W632" s="511"/>
      <c r="X632" s="511"/>
      <c r="Y632" s="511"/>
      <c r="Z632" s="511"/>
      <c r="AA632" s="511"/>
      <c r="AB632" s="511"/>
      <c r="AC632" s="135"/>
    </row>
    <row r="633" spans="1:29" ht="53.25" hidden="1" customHeight="1" thickBot="1" x14ac:dyDescent="0.25">
      <c r="A633" s="123"/>
      <c r="B633" s="507" t="s">
        <v>17</v>
      </c>
      <c r="C633" s="507"/>
      <c r="D633" s="507"/>
      <c r="E633" s="507"/>
      <c r="F633" s="507"/>
      <c r="G633" s="507"/>
      <c r="H633" s="507"/>
      <c r="I633" s="507"/>
      <c r="J633" s="507"/>
      <c r="K633" s="507"/>
      <c r="L633" s="508"/>
      <c r="M633" s="211">
        <v>11</v>
      </c>
      <c r="N633" s="211">
        <v>5</v>
      </c>
      <c r="O633" s="477" t="s">
        <v>513</v>
      </c>
      <c r="P633" s="478" t="s">
        <v>18</v>
      </c>
      <c r="Q633" s="509"/>
      <c r="R633" s="510"/>
      <c r="S633" s="472">
        <f>+'11'!U630</f>
        <v>0</v>
      </c>
      <c r="T633" s="472">
        <f>+'11'!V630</f>
        <v>0</v>
      </c>
      <c r="U633" s="225" t="e">
        <f t="shared" si="11"/>
        <v>#DIV/0!</v>
      </c>
      <c r="V633" s="511"/>
      <c r="W633" s="511"/>
      <c r="X633" s="511"/>
      <c r="Y633" s="511"/>
      <c r="Z633" s="511"/>
      <c r="AA633" s="511"/>
      <c r="AB633" s="511"/>
      <c r="AC633" s="135"/>
    </row>
    <row r="634" spans="1:29" ht="21.75" hidden="1" customHeight="1" thickBot="1" x14ac:dyDescent="0.25">
      <c r="A634" s="123"/>
      <c r="B634" s="507" t="s">
        <v>38</v>
      </c>
      <c r="C634" s="507"/>
      <c r="D634" s="507"/>
      <c r="E634" s="507"/>
      <c r="F634" s="507"/>
      <c r="G634" s="507"/>
      <c r="H634" s="507"/>
      <c r="I634" s="507"/>
      <c r="J634" s="507"/>
      <c r="K634" s="507"/>
      <c r="L634" s="508"/>
      <c r="M634" s="211">
        <v>11</v>
      </c>
      <c r="N634" s="211">
        <v>5</v>
      </c>
      <c r="O634" s="477" t="s">
        <v>513</v>
      </c>
      <c r="P634" s="478" t="s">
        <v>39</v>
      </c>
      <c r="Q634" s="509"/>
      <c r="R634" s="510"/>
      <c r="S634" s="472">
        <f>+'11'!U631</f>
        <v>0</v>
      </c>
      <c r="T634" s="472">
        <f>+'11'!V631</f>
        <v>0</v>
      </c>
      <c r="U634" s="225" t="e">
        <f t="shared" si="11"/>
        <v>#DIV/0!</v>
      </c>
      <c r="V634" s="511"/>
      <c r="W634" s="511"/>
      <c r="X634" s="511"/>
      <c r="Y634" s="511"/>
      <c r="Z634" s="511"/>
      <c r="AA634" s="511"/>
      <c r="AB634" s="511"/>
      <c r="AC634" s="135"/>
    </row>
    <row r="635" spans="1:29" ht="42.75" hidden="1" customHeight="1" thickBot="1" x14ac:dyDescent="0.25">
      <c r="A635" s="123"/>
      <c r="B635" s="507" t="s">
        <v>514</v>
      </c>
      <c r="C635" s="507"/>
      <c r="D635" s="507"/>
      <c r="E635" s="507"/>
      <c r="F635" s="507"/>
      <c r="G635" s="507"/>
      <c r="H635" s="507"/>
      <c r="I635" s="507"/>
      <c r="J635" s="507"/>
      <c r="K635" s="507"/>
      <c r="L635" s="508"/>
      <c r="M635" s="211">
        <v>11</v>
      </c>
      <c r="N635" s="211">
        <v>5</v>
      </c>
      <c r="O635" s="477" t="s">
        <v>513</v>
      </c>
      <c r="P635" s="478" t="s">
        <v>515</v>
      </c>
      <c r="Q635" s="509"/>
      <c r="R635" s="510"/>
      <c r="S635" s="472">
        <f>+'11'!U632</f>
        <v>0</v>
      </c>
      <c r="T635" s="472">
        <f>+'11'!V632</f>
        <v>0</v>
      </c>
      <c r="U635" s="225" t="e">
        <f t="shared" si="11"/>
        <v>#DIV/0!</v>
      </c>
      <c r="V635" s="511"/>
      <c r="W635" s="511"/>
      <c r="X635" s="511"/>
      <c r="Y635" s="511"/>
      <c r="Z635" s="511"/>
      <c r="AA635" s="511"/>
      <c r="AB635" s="511"/>
      <c r="AC635" s="135"/>
    </row>
    <row r="636" spans="1:29" ht="21.75" customHeight="1" thickBot="1" x14ac:dyDescent="0.25">
      <c r="A636" s="123"/>
      <c r="B636" s="507" t="s">
        <v>338</v>
      </c>
      <c r="C636" s="507"/>
      <c r="D636" s="507"/>
      <c r="E636" s="507"/>
      <c r="F636" s="507"/>
      <c r="G636" s="507"/>
      <c r="H636" s="507"/>
      <c r="I636" s="507"/>
      <c r="J636" s="507"/>
      <c r="K636" s="507"/>
      <c r="L636" s="508"/>
      <c r="M636" s="211">
        <v>11</v>
      </c>
      <c r="N636" s="211">
        <v>5</v>
      </c>
      <c r="O636" s="477" t="s">
        <v>513</v>
      </c>
      <c r="P636" s="478" t="s">
        <v>25</v>
      </c>
      <c r="Q636" s="509"/>
      <c r="R636" s="510"/>
      <c r="S636" s="472">
        <f>+'11'!U633</f>
        <v>145</v>
      </c>
      <c r="T636" s="472">
        <f>+'11'!V633</f>
        <v>58</v>
      </c>
      <c r="U636" s="225">
        <f t="shared" si="11"/>
        <v>40</v>
      </c>
      <c r="V636" s="511"/>
      <c r="W636" s="511"/>
      <c r="X636" s="511"/>
      <c r="Y636" s="511"/>
      <c r="Z636" s="511"/>
      <c r="AA636" s="511"/>
      <c r="AB636" s="511"/>
      <c r="AC636" s="135"/>
    </row>
    <row r="637" spans="1:29" ht="21.75" customHeight="1" thickBot="1" x14ac:dyDescent="0.25">
      <c r="A637" s="123"/>
      <c r="B637" s="507" t="s">
        <v>339</v>
      </c>
      <c r="C637" s="507"/>
      <c r="D637" s="507"/>
      <c r="E637" s="507"/>
      <c r="F637" s="507"/>
      <c r="G637" s="507"/>
      <c r="H637" s="507"/>
      <c r="I637" s="507"/>
      <c r="J637" s="507"/>
      <c r="K637" s="507"/>
      <c r="L637" s="508"/>
      <c r="M637" s="211">
        <v>11</v>
      </c>
      <c r="N637" s="211">
        <v>5</v>
      </c>
      <c r="O637" s="477" t="s">
        <v>513</v>
      </c>
      <c r="P637" s="478" t="s">
        <v>27</v>
      </c>
      <c r="Q637" s="509"/>
      <c r="R637" s="510"/>
      <c r="S637" s="472">
        <f>+'11'!U634</f>
        <v>145</v>
      </c>
      <c r="T637" s="472">
        <f>+'11'!V634</f>
        <v>58</v>
      </c>
      <c r="U637" s="225">
        <f t="shared" si="11"/>
        <v>40</v>
      </c>
      <c r="V637" s="511"/>
      <c r="W637" s="511"/>
      <c r="X637" s="511"/>
      <c r="Y637" s="511"/>
      <c r="Z637" s="511"/>
      <c r="AA637" s="511"/>
      <c r="AB637" s="511"/>
      <c r="AC637" s="135"/>
    </row>
    <row r="638" spans="1:29" ht="21.75" hidden="1" customHeight="1" thickBot="1" x14ac:dyDescent="0.25">
      <c r="A638" s="123"/>
      <c r="B638" s="507" t="s">
        <v>340</v>
      </c>
      <c r="C638" s="507"/>
      <c r="D638" s="507"/>
      <c r="E638" s="507"/>
      <c r="F638" s="507"/>
      <c r="G638" s="507"/>
      <c r="H638" s="507"/>
      <c r="I638" s="507"/>
      <c r="J638" s="507"/>
      <c r="K638" s="507"/>
      <c r="L638" s="508"/>
      <c r="M638" s="211">
        <v>11</v>
      </c>
      <c r="N638" s="211">
        <v>5</v>
      </c>
      <c r="O638" s="477" t="s">
        <v>513</v>
      </c>
      <c r="P638" s="478" t="s">
        <v>28</v>
      </c>
      <c r="Q638" s="509"/>
      <c r="R638" s="510"/>
      <c r="S638" s="472">
        <f>+'11'!U635</f>
        <v>0</v>
      </c>
      <c r="T638" s="472">
        <f>+'11'!V635</f>
        <v>0</v>
      </c>
      <c r="U638" s="225" t="e">
        <f t="shared" si="11"/>
        <v>#DIV/0!</v>
      </c>
      <c r="V638" s="511"/>
      <c r="W638" s="511"/>
      <c r="X638" s="511"/>
      <c r="Y638" s="511"/>
      <c r="Z638" s="511"/>
      <c r="AA638" s="511"/>
      <c r="AB638" s="511"/>
      <c r="AC638" s="135"/>
    </row>
    <row r="639" spans="1:29" ht="12.75" customHeight="1" thickBot="1" x14ac:dyDescent="0.25">
      <c r="A639" s="123"/>
      <c r="B639" s="507" t="s">
        <v>341</v>
      </c>
      <c r="C639" s="507"/>
      <c r="D639" s="507"/>
      <c r="E639" s="507"/>
      <c r="F639" s="507"/>
      <c r="G639" s="507"/>
      <c r="H639" s="507"/>
      <c r="I639" s="507"/>
      <c r="J639" s="507"/>
      <c r="K639" s="507"/>
      <c r="L639" s="508"/>
      <c r="M639" s="211">
        <v>11</v>
      </c>
      <c r="N639" s="211">
        <v>5</v>
      </c>
      <c r="O639" s="477" t="s">
        <v>513</v>
      </c>
      <c r="P639" s="478" t="s">
        <v>29</v>
      </c>
      <c r="Q639" s="509"/>
      <c r="R639" s="510"/>
      <c r="S639" s="472">
        <f>+'11'!U636</f>
        <v>145</v>
      </c>
      <c r="T639" s="472">
        <f>+'11'!V636</f>
        <v>58</v>
      </c>
      <c r="U639" s="225">
        <f t="shared" si="11"/>
        <v>40</v>
      </c>
      <c r="V639" s="511"/>
      <c r="W639" s="511"/>
      <c r="X639" s="511"/>
      <c r="Y639" s="511"/>
      <c r="Z639" s="511"/>
      <c r="AA639" s="511"/>
      <c r="AB639" s="511"/>
      <c r="AC639" s="135"/>
    </row>
    <row r="640" spans="1:29" ht="32.25" customHeight="1" thickBot="1" x14ac:dyDescent="0.25">
      <c r="A640" s="123"/>
      <c r="B640" s="507" t="s">
        <v>497</v>
      </c>
      <c r="C640" s="507"/>
      <c r="D640" s="507"/>
      <c r="E640" s="507"/>
      <c r="F640" s="507"/>
      <c r="G640" s="507"/>
      <c r="H640" s="507"/>
      <c r="I640" s="507"/>
      <c r="J640" s="507"/>
      <c r="K640" s="507"/>
      <c r="L640" s="508"/>
      <c r="M640" s="211">
        <v>11</v>
      </c>
      <c r="N640" s="211">
        <v>5</v>
      </c>
      <c r="O640" s="477" t="s">
        <v>498</v>
      </c>
      <c r="P640" s="478">
        <v>0</v>
      </c>
      <c r="Q640" s="509"/>
      <c r="R640" s="510"/>
      <c r="S640" s="472">
        <f>+'11'!U637</f>
        <v>958</v>
      </c>
      <c r="T640" s="472">
        <f>+'11'!V637</f>
        <v>411.5</v>
      </c>
      <c r="U640" s="225">
        <f t="shared" si="11"/>
        <v>42.954070981210855</v>
      </c>
      <c r="V640" s="511"/>
      <c r="W640" s="511"/>
      <c r="X640" s="511"/>
      <c r="Y640" s="511"/>
      <c r="Z640" s="511"/>
      <c r="AA640" s="511"/>
      <c r="AB640" s="511"/>
      <c r="AC640" s="135"/>
    </row>
    <row r="641" spans="1:29" ht="12.75" customHeight="1" thickBot="1" x14ac:dyDescent="0.25">
      <c r="A641" s="123"/>
      <c r="B641" s="507" t="s">
        <v>499</v>
      </c>
      <c r="C641" s="507"/>
      <c r="D641" s="507"/>
      <c r="E641" s="507"/>
      <c r="F641" s="507"/>
      <c r="G641" s="507"/>
      <c r="H641" s="507"/>
      <c r="I641" s="507"/>
      <c r="J641" s="507"/>
      <c r="K641" s="507"/>
      <c r="L641" s="508"/>
      <c r="M641" s="211">
        <v>11</v>
      </c>
      <c r="N641" s="211">
        <v>5</v>
      </c>
      <c r="O641" s="477" t="s">
        <v>500</v>
      </c>
      <c r="P641" s="478">
        <v>0</v>
      </c>
      <c r="Q641" s="509"/>
      <c r="R641" s="510"/>
      <c r="S641" s="472">
        <f>+'11'!U638</f>
        <v>958</v>
      </c>
      <c r="T641" s="472">
        <f>+'11'!V638</f>
        <v>411.5</v>
      </c>
      <c r="U641" s="225">
        <f t="shared" si="11"/>
        <v>42.954070981210855</v>
      </c>
      <c r="V641" s="511"/>
      <c r="W641" s="511"/>
      <c r="X641" s="511"/>
      <c r="Y641" s="511"/>
      <c r="Z641" s="511"/>
      <c r="AA641" s="511"/>
      <c r="AB641" s="511"/>
      <c r="AC641" s="135"/>
    </row>
    <row r="642" spans="1:29" ht="12.75" customHeight="1" thickBot="1" x14ac:dyDescent="0.25">
      <c r="A642" s="123"/>
      <c r="B642" s="507" t="s">
        <v>100</v>
      </c>
      <c r="C642" s="507"/>
      <c r="D642" s="507"/>
      <c r="E642" s="507"/>
      <c r="F642" s="507"/>
      <c r="G642" s="507"/>
      <c r="H642" s="507"/>
      <c r="I642" s="507"/>
      <c r="J642" s="507"/>
      <c r="K642" s="507"/>
      <c r="L642" s="508"/>
      <c r="M642" s="211">
        <v>11</v>
      </c>
      <c r="N642" s="211">
        <v>5</v>
      </c>
      <c r="O642" s="477" t="s">
        <v>516</v>
      </c>
      <c r="P642" s="478">
        <v>0</v>
      </c>
      <c r="Q642" s="509"/>
      <c r="R642" s="510"/>
      <c r="S642" s="472">
        <f>+'11'!U639</f>
        <v>958</v>
      </c>
      <c r="T642" s="472">
        <f>+'11'!V639</f>
        <v>411.5</v>
      </c>
      <c r="U642" s="225">
        <f t="shared" si="11"/>
        <v>42.954070981210855</v>
      </c>
      <c r="V642" s="511"/>
      <c r="W642" s="511"/>
      <c r="X642" s="511"/>
      <c r="Y642" s="511"/>
      <c r="Z642" s="511"/>
      <c r="AA642" s="511"/>
      <c r="AB642" s="511"/>
      <c r="AC642" s="135"/>
    </row>
    <row r="643" spans="1:29" ht="53.25" hidden="1" customHeight="1" thickBot="1" x14ac:dyDescent="0.25">
      <c r="A643" s="123"/>
      <c r="B643" s="507" t="s">
        <v>17</v>
      </c>
      <c r="C643" s="507"/>
      <c r="D643" s="507"/>
      <c r="E643" s="507"/>
      <c r="F643" s="507"/>
      <c r="G643" s="507"/>
      <c r="H643" s="507"/>
      <c r="I643" s="507"/>
      <c r="J643" s="507"/>
      <c r="K643" s="507"/>
      <c r="L643" s="508"/>
      <c r="M643" s="211">
        <v>11</v>
      </c>
      <c r="N643" s="211">
        <v>5</v>
      </c>
      <c r="O643" s="477" t="s">
        <v>516</v>
      </c>
      <c r="P643" s="478" t="s">
        <v>18</v>
      </c>
      <c r="Q643" s="509"/>
      <c r="R643" s="510"/>
      <c r="S643" s="472">
        <f>+'11'!U640</f>
        <v>0</v>
      </c>
      <c r="T643" s="472">
        <f>+'11'!V640</f>
        <v>0</v>
      </c>
      <c r="U643" s="225" t="e">
        <f t="shared" si="11"/>
        <v>#DIV/0!</v>
      </c>
      <c r="V643" s="511"/>
      <c r="W643" s="511"/>
      <c r="X643" s="511"/>
      <c r="Y643" s="511"/>
      <c r="Z643" s="511"/>
      <c r="AA643" s="511"/>
      <c r="AB643" s="511"/>
      <c r="AC643" s="135"/>
    </row>
    <row r="644" spans="1:29" ht="21.75" hidden="1" customHeight="1" thickBot="1" x14ac:dyDescent="0.25">
      <c r="A644" s="123"/>
      <c r="B644" s="507" t="s">
        <v>38</v>
      </c>
      <c r="C644" s="507"/>
      <c r="D644" s="507"/>
      <c r="E644" s="507"/>
      <c r="F644" s="507"/>
      <c r="G644" s="507"/>
      <c r="H644" s="507"/>
      <c r="I644" s="507"/>
      <c r="J644" s="507"/>
      <c r="K644" s="507"/>
      <c r="L644" s="508"/>
      <c r="M644" s="211">
        <v>11</v>
      </c>
      <c r="N644" s="211">
        <v>5</v>
      </c>
      <c r="O644" s="477" t="s">
        <v>516</v>
      </c>
      <c r="P644" s="478" t="s">
        <v>39</v>
      </c>
      <c r="Q644" s="509"/>
      <c r="R644" s="510"/>
      <c r="S644" s="472">
        <f>+'11'!U641</f>
        <v>0</v>
      </c>
      <c r="T644" s="472">
        <f>+'11'!V641</f>
        <v>0</v>
      </c>
      <c r="U644" s="225" t="e">
        <f t="shared" si="11"/>
        <v>#DIV/0!</v>
      </c>
      <c r="V644" s="511"/>
      <c r="W644" s="511"/>
      <c r="X644" s="511"/>
      <c r="Y644" s="511"/>
      <c r="Z644" s="511"/>
      <c r="AA644" s="511"/>
      <c r="AB644" s="511"/>
      <c r="AC644" s="135"/>
    </row>
    <row r="645" spans="1:29" ht="42.75" hidden="1" customHeight="1" thickBot="1" x14ac:dyDescent="0.25">
      <c r="A645" s="123"/>
      <c r="B645" s="507" t="s">
        <v>514</v>
      </c>
      <c r="C645" s="507"/>
      <c r="D645" s="507"/>
      <c r="E645" s="507"/>
      <c r="F645" s="507"/>
      <c r="G645" s="507"/>
      <c r="H645" s="507"/>
      <c r="I645" s="507"/>
      <c r="J645" s="507"/>
      <c r="K645" s="507"/>
      <c r="L645" s="508"/>
      <c r="M645" s="211">
        <v>11</v>
      </c>
      <c r="N645" s="211">
        <v>5</v>
      </c>
      <c r="O645" s="477" t="s">
        <v>516</v>
      </c>
      <c r="P645" s="478" t="s">
        <v>515</v>
      </c>
      <c r="Q645" s="509"/>
      <c r="R645" s="510"/>
      <c r="S645" s="472">
        <f>+'11'!U642</f>
        <v>0</v>
      </c>
      <c r="T645" s="472">
        <f>+'11'!V642</f>
        <v>0</v>
      </c>
      <c r="U645" s="225" t="e">
        <f t="shared" si="11"/>
        <v>#DIV/0!</v>
      </c>
      <c r="V645" s="511"/>
      <c r="W645" s="511"/>
      <c r="X645" s="511"/>
      <c r="Y645" s="511"/>
      <c r="Z645" s="511"/>
      <c r="AA645" s="511"/>
      <c r="AB645" s="511"/>
      <c r="AC645" s="135"/>
    </row>
    <row r="646" spans="1:29" ht="21.75" customHeight="1" thickBot="1" x14ac:dyDescent="0.25">
      <c r="A646" s="123"/>
      <c r="B646" s="507" t="s">
        <v>338</v>
      </c>
      <c r="C646" s="507"/>
      <c r="D646" s="507"/>
      <c r="E646" s="507"/>
      <c r="F646" s="507"/>
      <c r="G646" s="507"/>
      <c r="H646" s="507"/>
      <c r="I646" s="507"/>
      <c r="J646" s="507"/>
      <c r="K646" s="507"/>
      <c r="L646" s="508"/>
      <c r="M646" s="211">
        <v>11</v>
      </c>
      <c r="N646" s="211">
        <v>5</v>
      </c>
      <c r="O646" s="477" t="s">
        <v>516</v>
      </c>
      <c r="P646" s="478" t="s">
        <v>25</v>
      </c>
      <c r="Q646" s="509"/>
      <c r="R646" s="510"/>
      <c r="S646" s="472">
        <f>+'11'!U643</f>
        <v>958</v>
      </c>
      <c r="T646" s="472">
        <f>+'11'!V643</f>
        <v>411.5</v>
      </c>
      <c r="U646" s="225">
        <f t="shared" si="11"/>
        <v>42.954070981210855</v>
      </c>
      <c r="V646" s="511"/>
      <c r="W646" s="511"/>
      <c r="X646" s="511"/>
      <c r="Y646" s="511"/>
      <c r="Z646" s="511"/>
      <c r="AA646" s="511"/>
      <c r="AB646" s="511"/>
      <c r="AC646" s="135"/>
    </row>
    <row r="647" spans="1:29" ht="21.75" customHeight="1" thickBot="1" x14ac:dyDescent="0.25">
      <c r="A647" s="123"/>
      <c r="B647" s="507" t="s">
        <v>339</v>
      </c>
      <c r="C647" s="507"/>
      <c r="D647" s="507"/>
      <c r="E647" s="507"/>
      <c r="F647" s="507"/>
      <c r="G647" s="507"/>
      <c r="H647" s="507"/>
      <c r="I647" s="507"/>
      <c r="J647" s="507"/>
      <c r="K647" s="507"/>
      <c r="L647" s="508"/>
      <c r="M647" s="211">
        <v>11</v>
      </c>
      <c r="N647" s="211">
        <v>5</v>
      </c>
      <c r="O647" s="477" t="s">
        <v>516</v>
      </c>
      <c r="P647" s="478" t="s">
        <v>27</v>
      </c>
      <c r="Q647" s="509"/>
      <c r="R647" s="510"/>
      <c r="S647" s="472">
        <f>+'11'!U644</f>
        <v>958</v>
      </c>
      <c r="T647" s="472">
        <f>+'11'!V644</f>
        <v>411.5</v>
      </c>
      <c r="U647" s="225">
        <f t="shared" si="11"/>
        <v>42.954070981210855</v>
      </c>
      <c r="V647" s="511"/>
      <c r="W647" s="511"/>
      <c r="X647" s="511"/>
      <c r="Y647" s="511"/>
      <c r="Z647" s="511"/>
      <c r="AA647" s="511"/>
      <c r="AB647" s="511"/>
      <c r="AC647" s="135"/>
    </row>
    <row r="648" spans="1:29" ht="12.75" customHeight="1" thickBot="1" x14ac:dyDescent="0.25">
      <c r="A648" s="123"/>
      <c r="B648" s="507" t="s">
        <v>341</v>
      </c>
      <c r="C648" s="507"/>
      <c r="D648" s="507"/>
      <c r="E648" s="507"/>
      <c r="F648" s="507"/>
      <c r="G648" s="507"/>
      <c r="H648" s="507"/>
      <c r="I648" s="507"/>
      <c r="J648" s="507"/>
      <c r="K648" s="507"/>
      <c r="L648" s="508"/>
      <c r="M648" s="211">
        <v>11</v>
      </c>
      <c r="N648" s="211">
        <v>5</v>
      </c>
      <c r="O648" s="477" t="s">
        <v>516</v>
      </c>
      <c r="P648" s="478" t="s">
        <v>29</v>
      </c>
      <c r="Q648" s="509"/>
      <c r="R648" s="510"/>
      <c r="S648" s="472">
        <f>+'11'!U645</f>
        <v>958</v>
      </c>
      <c r="T648" s="472">
        <f>+'11'!V645</f>
        <v>411.5</v>
      </c>
      <c r="U648" s="225">
        <f t="shared" si="11"/>
        <v>42.954070981210855</v>
      </c>
      <c r="V648" s="511"/>
      <c r="W648" s="511"/>
      <c r="X648" s="511"/>
      <c r="Y648" s="511"/>
      <c r="Z648" s="511"/>
      <c r="AA648" s="511"/>
      <c r="AB648" s="511"/>
      <c r="AC648" s="135"/>
    </row>
    <row r="649" spans="1:29" ht="12.75" customHeight="1" thickBot="1" x14ac:dyDescent="0.25">
      <c r="A649" s="123"/>
      <c r="B649" s="512" t="s">
        <v>517</v>
      </c>
      <c r="C649" s="512"/>
      <c r="D649" s="512"/>
      <c r="E649" s="512"/>
      <c r="F649" s="512"/>
      <c r="G649" s="512"/>
      <c r="H649" s="512"/>
      <c r="I649" s="512"/>
      <c r="J649" s="512"/>
      <c r="K649" s="512"/>
      <c r="L649" s="513"/>
      <c r="M649" s="469">
        <v>12</v>
      </c>
      <c r="N649" s="469">
        <v>0</v>
      </c>
      <c r="O649" s="470">
        <v>0</v>
      </c>
      <c r="P649" s="471">
        <v>0</v>
      </c>
      <c r="Q649" s="514"/>
      <c r="R649" s="515"/>
      <c r="S649" s="472">
        <f>+'11'!U646</f>
        <v>82.850970000000004</v>
      </c>
      <c r="T649" s="472">
        <f>+'11'!V646</f>
        <v>45</v>
      </c>
      <c r="U649" s="225">
        <f t="shared" si="11"/>
        <v>54.314391249734307</v>
      </c>
      <c r="V649" s="516"/>
      <c r="W649" s="516"/>
      <c r="X649" s="516"/>
      <c r="Y649" s="516"/>
      <c r="Z649" s="516"/>
      <c r="AA649" s="516"/>
      <c r="AB649" s="516"/>
      <c r="AC649" s="135"/>
    </row>
    <row r="650" spans="1:29" ht="12.75" customHeight="1" thickBot="1" x14ac:dyDescent="0.25">
      <c r="A650" s="123"/>
      <c r="B650" s="502" t="s">
        <v>101</v>
      </c>
      <c r="C650" s="502"/>
      <c r="D650" s="502"/>
      <c r="E650" s="502"/>
      <c r="F650" s="502"/>
      <c r="G650" s="502"/>
      <c r="H650" s="502"/>
      <c r="I650" s="502"/>
      <c r="J650" s="502"/>
      <c r="K650" s="502"/>
      <c r="L650" s="503"/>
      <c r="M650" s="473">
        <v>12</v>
      </c>
      <c r="N650" s="473">
        <v>2</v>
      </c>
      <c r="O650" s="474">
        <v>0</v>
      </c>
      <c r="P650" s="475">
        <v>0</v>
      </c>
      <c r="Q650" s="504"/>
      <c r="R650" s="505"/>
      <c r="S650" s="472">
        <f>+'11'!U647</f>
        <v>82.850970000000004</v>
      </c>
      <c r="T650" s="472">
        <f>+'11'!V647</f>
        <v>45</v>
      </c>
      <c r="U650" s="225">
        <f t="shared" si="11"/>
        <v>54.314391249734307</v>
      </c>
      <c r="V650" s="506"/>
      <c r="W650" s="506"/>
      <c r="X650" s="506"/>
      <c r="Y650" s="506"/>
      <c r="Z650" s="506"/>
      <c r="AA650" s="506"/>
      <c r="AB650" s="506"/>
      <c r="AC650" s="135"/>
    </row>
    <row r="651" spans="1:29" ht="32.25" customHeight="1" thickBot="1" x14ac:dyDescent="0.25">
      <c r="A651" s="123"/>
      <c r="B651" s="507" t="s">
        <v>322</v>
      </c>
      <c r="C651" s="507"/>
      <c r="D651" s="507"/>
      <c r="E651" s="507"/>
      <c r="F651" s="507"/>
      <c r="G651" s="507"/>
      <c r="H651" s="507"/>
      <c r="I651" s="507"/>
      <c r="J651" s="507"/>
      <c r="K651" s="507"/>
      <c r="L651" s="508"/>
      <c r="M651" s="211">
        <v>12</v>
      </c>
      <c r="N651" s="211">
        <v>2</v>
      </c>
      <c r="O651" s="477" t="s">
        <v>323</v>
      </c>
      <c r="P651" s="478">
        <v>0</v>
      </c>
      <c r="Q651" s="509"/>
      <c r="R651" s="510"/>
      <c r="S651" s="472">
        <f>+'11'!U648</f>
        <v>82.850970000000004</v>
      </c>
      <c r="T651" s="472">
        <f>+'11'!V648</f>
        <v>45</v>
      </c>
      <c r="U651" s="225">
        <f t="shared" si="11"/>
        <v>54.314391249734307</v>
      </c>
      <c r="V651" s="511"/>
      <c r="W651" s="511"/>
      <c r="X651" s="511"/>
      <c r="Y651" s="511"/>
      <c r="Z651" s="511"/>
      <c r="AA651" s="511"/>
      <c r="AB651" s="511"/>
      <c r="AC651" s="135"/>
    </row>
    <row r="652" spans="1:29" ht="21.75" customHeight="1" thickBot="1" x14ac:dyDescent="0.25">
      <c r="A652" s="123"/>
      <c r="B652" s="507" t="s">
        <v>518</v>
      </c>
      <c r="C652" s="507"/>
      <c r="D652" s="507"/>
      <c r="E652" s="507"/>
      <c r="F652" s="507"/>
      <c r="G652" s="507"/>
      <c r="H652" s="507"/>
      <c r="I652" s="507"/>
      <c r="J652" s="507"/>
      <c r="K652" s="507"/>
      <c r="L652" s="508"/>
      <c r="M652" s="211">
        <v>12</v>
      </c>
      <c r="N652" s="211">
        <v>2</v>
      </c>
      <c r="O652" s="477" t="s">
        <v>519</v>
      </c>
      <c r="P652" s="478">
        <v>0</v>
      </c>
      <c r="Q652" s="509"/>
      <c r="R652" s="510"/>
      <c r="S652" s="472">
        <f>+'11'!U649</f>
        <v>82.850970000000004</v>
      </c>
      <c r="T652" s="472">
        <f>+'11'!V649</f>
        <v>45</v>
      </c>
      <c r="U652" s="225">
        <f t="shared" si="11"/>
        <v>54.314391249734307</v>
      </c>
      <c r="V652" s="511"/>
      <c r="W652" s="511"/>
      <c r="X652" s="511"/>
      <c r="Y652" s="511"/>
      <c r="Z652" s="511"/>
      <c r="AA652" s="511"/>
      <c r="AB652" s="511"/>
      <c r="AC652" s="135"/>
    </row>
    <row r="653" spans="1:29" ht="21.75" customHeight="1" thickBot="1" x14ac:dyDescent="0.25">
      <c r="A653" s="123"/>
      <c r="B653" s="507" t="s">
        <v>338</v>
      </c>
      <c r="C653" s="507"/>
      <c r="D653" s="507"/>
      <c r="E653" s="507"/>
      <c r="F653" s="507"/>
      <c r="G653" s="507"/>
      <c r="H653" s="507"/>
      <c r="I653" s="507"/>
      <c r="J653" s="507"/>
      <c r="K653" s="507"/>
      <c r="L653" s="508"/>
      <c r="M653" s="211">
        <v>12</v>
      </c>
      <c r="N653" s="211">
        <v>2</v>
      </c>
      <c r="O653" s="477" t="s">
        <v>519</v>
      </c>
      <c r="P653" s="478" t="s">
        <v>25</v>
      </c>
      <c r="Q653" s="509"/>
      <c r="R653" s="510"/>
      <c r="S653" s="472">
        <f>+'11'!U650</f>
        <v>82.850970000000004</v>
      </c>
      <c r="T653" s="472">
        <f>+'11'!V650</f>
        <v>45</v>
      </c>
      <c r="U653" s="225">
        <f t="shared" si="11"/>
        <v>54.314391249734307</v>
      </c>
      <c r="V653" s="511"/>
      <c r="W653" s="511"/>
      <c r="X653" s="511"/>
      <c r="Y653" s="511"/>
      <c r="Z653" s="511"/>
      <c r="AA653" s="511"/>
      <c r="AB653" s="511"/>
      <c r="AC653" s="135"/>
    </row>
    <row r="654" spans="1:29" ht="21.75" customHeight="1" thickBot="1" x14ac:dyDescent="0.25">
      <c r="A654" s="123"/>
      <c r="B654" s="507" t="s">
        <v>339</v>
      </c>
      <c r="C654" s="507"/>
      <c r="D654" s="507"/>
      <c r="E654" s="507"/>
      <c r="F654" s="507"/>
      <c r="G654" s="507"/>
      <c r="H654" s="507"/>
      <c r="I654" s="507"/>
      <c r="J654" s="507"/>
      <c r="K654" s="507"/>
      <c r="L654" s="508"/>
      <c r="M654" s="211">
        <v>12</v>
      </c>
      <c r="N654" s="211">
        <v>2</v>
      </c>
      <c r="O654" s="477" t="s">
        <v>519</v>
      </c>
      <c r="P654" s="478" t="s">
        <v>27</v>
      </c>
      <c r="Q654" s="509"/>
      <c r="R654" s="510"/>
      <c r="S654" s="472">
        <f>+'11'!U651</f>
        <v>82.850970000000004</v>
      </c>
      <c r="T654" s="472">
        <f>+'11'!V651</f>
        <v>45</v>
      </c>
      <c r="U654" s="225">
        <f t="shared" si="11"/>
        <v>54.314391249734307</v>
      </c>
      <c r="V654" s="511"/>
      <c r="W654" s="511"/>
      <c r="X654" s="511"/>
      <c r="Y654" s="511"/>
      <c r="Z654" s="511"/>
      <c r="AA654" s="511"/>
      <c r="AB654" s="511"/>
      <c r="AC654" s="135"/>
    </row>
    <row r="655" spans="1:29" ht="12.75" customHeight="1" thickBot="1" x14ac:dyDescent="0.25">
      <c r="A655" s="123"/>
      <c r="B655" s="507" t="s">
        <v>341</v>
      </c>
      <c r="C655" s="507"/>
      <c r="D655" s="507"/>
      <c r="E655" s="507"/>
      <c r="F655" s="507"/>
      <c r="G655" s="507"/>
      <c r="H655" s="507"/>
      <c r="I655" s="507"/>
      <c r="J655" s="507"/>
      <c r="K655" s="507"/>
      <c r="L655" s="508"/>
      <c r="M655" s="211">
        <v>12</v>
      </c>
      <c r="N655" s="211">
        <v>2</v>
      </c>
      <c r="O655" s="477" t="s">
        <v>519</v>
      </c>
      <c r="P655" s="478" t="s">
        <v>29</v>
      </c>
      <c r="Q655" s="509"/>
      <c r="R655" s="510"/>
      <c r="S655" s="472">
        <f>+'11'!U652</f>
        <v>82.850970000000004</v>
      </c>
      <c r="T655" s="472">
        <f>+'11'!V652</f>
        <v>45</v>
      </c>
      <c r="U655" s="225">
        <f t="shared" si="11"/>
        <v>54.314391249734307</v>
      </c>
      <c r="V655" s="511"/>
      <c r="W655" s="511"/>
      <c r="X655" s="511"/>
      <c r="Y655" s="511"/>
      <c r="Z655" s="511"/>
      <c r="AA655" s="511"/>
      <c r="AB655" s="511"/>
      <c r="AC655" s="135"/>
    </row>
    <row r="656" spans="1:29" ht="34.5" customHeight="1" thickBot="1" x14ac:dyDescent="0.25">
      <c r="A656" s="123"/>
      <c r="B656" s="512" t="s">
        <v>520</v>
      </c>
      <c r="C656" s="512"/>
      <c r="D656" s="512"/>
      <c r="E656" s="512"/>
      <c r="F656" s="512"/>
      <c r="G656" s="512"/>
      <c r="H656" s="512"/>
      <c r="I656" s="512"/>
      <c r="J656" s="512"/>
      <c r="K656" s="512"/>
      <c r="L656" s="513"/>
      <c r="M656" s="469">
        <v>14</v>
      </c>
      <c r="N656" s="469">
        <v>0</v>
      </c>
      <c r="O656" s="470">
        <v>0</v>
      </c>
      <c r="P656" s="471">
        <v>0</v>
      </c>
      <c r="Q656" s="514"/>
      <c r="R656" s="515"/>
      <c r="S656" s="472">
        <f>+S657+S663+S669</f>
        <v>16449.744169999998</v>
      </c>
      <c r="T656" s="472">
        <f>+T657+T663+T669</f>
        <v>12969.86076</v>
      </c>
      <c r="U656" s="225">
        <f t="shared" si="11"/>
        <v>78.845364559855042</v>
      </c>
      <c r="V656" s="516"/>
      <c r="W656" s="516"/>
      <c r="X656" s="516"/>
      <c r="Y656" s="516"/>
      <c r="Z656" s="516"/>
      <c r="AA656" s="516"/>
      <c r="AB656" s="516"/>
      <c r="AC656" s="135"/>
    </row>
    <row r="657" spans="1:29" ht="30" customHeight="1" thickBot="1" x14ac:dyDescent="0.25">
      <c r="A657" s="123"/>
      <c r="B657" s="502" t="s">
        <v>106</v>
      </c>
      <c r="C657" s="502"/>
      <c r="D657" s="502"/>
      <c r="E657" s="502"/>
      <c r="F657" s="502"/>
      <c r="G657" s="502"/>
      <c r="H657" s="502"/>
      <c r="I657" s="502"/>
      <c r="J657" s="502"/>
      <c r="K657" s="502"/>
      <c r="L657" s="503"/>
      <c r="M657" s="473">
        <v>14</v>
      </c>
      <c r="N657" s="473">
        <v>1</v>
      </c>
      <c r="O657" s="474">
        <v>0</v>
      </c>
      <c r="P657" s="475">
        <v>0</v>
      </c>
      <c r="Q657" s="504"/>
      <c r="R657" s="505"/>
      <c r="S657" s="476">
        <f>+'11'!U698</f>
        <v>14834.3485</v>
      </c>
      <c r="T657" s="476">
        <f>+'11'!V698</f>
        <v>12155.02111</v>
      </c>
      <c r="U657" s="225">
        <f t="shared" si="11"/>
        <v>81.938354825626476</v>
      </c>
      <c r="V657" s="506"/>
      <c r="W657" s="506"/>
      <c r="X657" s="506"/>
      <c r="Y657" s="506"/>
      <c r="Z657" s="506"/>
      <c r="AA657" s="506"/>
      <c r="AB657" s="506"/>
      <c r="AC657" s="135"/>
    </row>
    <row r="658" spans="1:29" ht="21.75" customHeight="1" thickBot="1" x14ac:dyDescent="0.25">
      <c r="A658" s="123"/>
      <c r="B658" s="507" t="s">
        <v>376</v>
      </c>
      <c r="C658" s="507"/>
      <c r="D658" s="507"/>
      <c r="E658" s="507"/>
      <c r="F658" s="507"/>
      <c r="G658" s="507"/>
      <c r="H658" s="507"/>
      <c r="I658" s="507"/>
      <c r="J658" s="507"/>
      <c r="K658" s="507"/>
      <c r="L658" s="508"/>
      <c r="M658" s="211">
        <v>14</v>
      </c>
      <c r="N658" s="211">
        <v>1</v>
      </c>
      <c r="O658" s="477" t="s">
        <v>377</v>
      </c>
      <c r="P658" s="478">
        <v>0</v>
      </c>
      <c r="Q658" s="509"/>
      <c r="R658" s="510"/>
      <c r="S658" s="476">
        <f>+'11'!U699</f>
        <v>14834.3485</v>
      </c>
      <c r="T658" s="476">
        <f>+'11'!V699</f>
        <v>12155.02111</v>
      </c>
      <c r="U658" s="225">
        <f t="shared" si="11"/>
        <v>81.938354825626476</v>
      </c>
      <c r="V658" s="511"/>
      <c r="W658" s="511"/>
      <c r="X658" s="511"/>
      <c r="Y658" s="511"/>
      <c r="Z658" s="511"/>
      <c r="AA658" s="511"/>
      <c r="AB658" s="511"/>
      <c r="AC658" s="135"/>
    </row>
    <row r="659" spans="1:29" ht="12.75" customHeight="1" thickBot="1" x14ac:dyDescent="0.25">
      <c r="A659" s="123"/>
      <c r="B659" s="507" t="s">
        <v>521</v>
      </c>
      <c r="C659" s="507"/>
      <c r="D659" s="507"/>
      <c r="E659" s="507"/>
      <c r="F659" s="507"/>
      <c r="G659" s="507"/>
      <c r="H659" s="507"/>
      <c r="I659" s="507"/>
      <c r="J659" s="507"/>
      <c r="K659" s="507"/>
      <c r="L659" s="508"/>
      <c r="M659" s="211">
        <v>14</v>
      </c>
      <c r="N659" s="211">
        <v>1</v>
      </c>
      <c r="O659" s="477" t="s">
        <v>522</v>
      </c>
      <c r="P659" s="478">
        <v>0</v>
      </c>
      <c r="Q659" s="509"/>
      <c r="R659" s="510"/>
      <c r="S659" s="476">
        <f>+'11'!U700</f>
        <v>14834.3485</v>
      </c>
      <c r="T659" s="476">
        <f>+'11'!V700</f>
        <v>12155.02111</v>
      </c>
      <c r="U659" s="225">
        <f t="shared" si="11"/>
        <v>81.938354825626476</v>
      </c>
      <c r="V659" s="511"/>
      <c r="W659" s="511"/>
      <c r="X659" s="511"/>
      <c r="Y659" s="511"/>
      <c r="Z659" s="511"/>
      <c r="AA659" s="511"/>
      <c r="AB659" s="511"/>
      <c r="AC659" s="135"/>
    </row>
    <row r="660" spans="1:29" ht="12.75" customHeight="1" thickBot="1" x14ac:dyDescent="0.25">
      <c r="A660" s="123"/>
      <c r="B660" s="507" t="s">
        <v>62</v>
      </c>
      <c r="C660" s="507"/>
      <c r="D660" s="507"/>
      <c r="E660" s="507"/>
      <c r="F660" s="507"/>
      <c r="G660" s="507"/>
      <c r="H660" s="507"/>
      <c r="I660" s="507"/>
      <c r="J660" s="507"/>
      <c r="K660" s="507"/>
      <c r="L660" s="508"/>
      <c r="M660" s="211">
        <v>14</v>
      </c>
      <c r="N660" s="211">
        <v>1</v>
      </c>
      <c r="O660" s="477" t="s">
        <v>522</v>
      </c>
      <c r="P660" s="478" t="s">
        <v>103</v>
      </c>
      <c r="Q660" s="509"/>
      <c r="R660" s="510"/>
      <c r="S660" s="476">
        <f>+'11'!U701</f>
        <v>14834.3485</v>
      </c>
      <c r="T660" s="476">
        <f>+'11'!V701</f>
        <v>12155.02111</v>
      </c>
      <c r="U660" s="225">
        <f t="shared" si="11"/>
        <v>81.938354825626476</v>
      </c>
      <c r="V660" s="511"/>
      <c r="W660" s="511"/>
      <c r="X660" s="511"/>
      <c r="Y660" s="511"/>
      <c r="Z660" s="511"/>
      <c r="AA660" s="511"/>
      <c r="AB660" s="511"/>
      <c r="AC660" s="135"/>
    </row>
    <row r="661" spans="1:29" ht="12.75" customHeight="1" thickBot="1" x14ac:dyDescent="0.25">
      <c r="A661" s="123"/>
      <c r="B661" s="507" t="s">
        <v>107</v>
      </c>
      <c r="C661" s="507"/>
      <c r="D661" s="507"/>
      <c r="E661" s="507"/>
      <c r="F661" s="507"/>
      <c r="G661" s="507"/>
      <c r="H661" s="507"/>
      <c r="I661" s="507"/>
      <c r="J661" s="507"/>
      <c r="K661" s="507"/>
      <c r="L661" s="508"/>
      <c r="M661" s="211">
        <v>14</v>
      </c>
      <c r="N661" s="211">
        <v>1</v>
      </c>
      <c r="O661" s="477" t="s">
        <v>522</v>
      </c>
      <c r="P661" s="478" t="s">
        <v>108</v>
      </c>
      <c r="Q661" s="509"/>
      <c r="R661" s="510"/>
      <c r="S661" s="476">
        <f>+'11'!U702</f>
        <v>14834.3485</v>
      </c>
      <c r="T661" s="476">
        <f>+'11'!V702</f>
        <v>12155.02111</v>
      </c>
      <c r="U661" s="225">
        <f t="shared" si="11"/>
        <v>81.938354825626476</v>
      </c>
      <c r="V661" s="511"/>
      <c r="W661" s="511"/>
      <c r="X661" s="511"/>
      <c r="Y661" s="511"/>
      <c r="Z661" s="511"/>
      <c r="AA661" s="511"/>
      <c r="AB661" s="511"/>
      <c r="AC661" s="135"/>
    </row>
    <row r="662" spans="1:29" ht="12.75" customHeight="1" thickBot="1" x14ac:dyDescent="0.25">
      <c r="A662" s="123"/>
      <c r="B662" s="507" t="s">
        <v>521</v>
      </c>
      <c r="C662" s="507"/>
      <c r="D662" s="507"/>
      <c r="E662" s="507"/>
      <c r="F662" s="507"/>
      <c r="G662" s="507"/>
      <c r="H662" s="507"/>
      <c r="I662" s="507"/>
      <c r="J662" s="507"/>
      <c r="K662" s="507"/>
      <c r="L662" s="508"/>
      <c r="M662" s="211">
        <v>14</v>
      </c>
      <c r="N662" s="211">
        <v>1</v>
      </c>
      <c r="O662" s="477" t="s">
        <v>522</v>
      </c>
      <c r="P662" s="478" t="s">
        <v>109</v>
      </c>
      <c r="Q662" s="509"/>
      <c r="R662" s="510"/>
      <c r="S662" s="476">
        <f>+'11'!U703</f>
        <v>14834.3485</v>
      </c>
      <c r="T662" s="476">
        <f>+'11'!V703</f>
        <v>12155.02111</v>
      </c>
      <c r="U662" s="225">
        <f t="shared" si="11"/>
        <v>81.938354825626476</v>
      </c>
      <c r="V662" s="511"/>
      <c r="W662" s="511"/>
      <c r="X662" s="511"/>
      <c r="Y662" s="511"/>
      <c r="Z662" s="511"/>
      <c r="AA662" s="511"/>
      <c r="AB662" s="511"/>
      <c r="AC662" s="135"/>
    </row>
    <row r="663" spans="1:29" ht="12.75" customHeight="1" thickBot="1" x14ac:dyDescent="0.25">
      <c r="A663" s="123"/>
      <c r="B663" s="502" t="s">
        <v>558</v>
      </c>
      <c r="C663" s="502"/>
      <c r="D663" s="502"/>
      <c r="E663" s="502"/>
      <c r="F663" s="502"/>
      <c r="G663" s="502"/>
      <c r="H663" s="502"/>
      <c r="I663" s="502"/>
      <c r="J663" s="502"/>
      <c r="K663" s="502"/>
      <c r="L663" s="503"/>
      <c r="M663" s="473">
        <v>14</v>
      </c>
      <c r="N663" s="473">
        <v>2</v>
      </c>
      <c r="O663" s="474">
        <v>0</v>
      </c>
      <c r="P663" s="475">
        <v>0</v>
      </c>
      <c r="Q663" s="504"/>
      <c r="R663" s="505"/>
      <c r="S663" s="476">
        <f>+'11'!U704</f>
        <v>651.59757000000002</v>
      </c>
      <c r="T663" s="476">
        <f>+'11'!V704</f>
        <v>0</v>
      </c>
      <c r="U663" s="225">
        <f t="shared" si="11"/>
        <v>0</v>
      </c>
      <c r="V663" s="506"/>
      <c r="W663" s="506"/>
      <c r="X663" s="506"/>
      <c r="Y663" s="506"/>
      <c r="Z663" s="506"/>
      <c r="AA663" s="506"/>
      <c r="AB663" s="506"/>
      <c r="AC663" s="135"/>
    </row>
    <row r="664" spans="1:29" ht="21.75" customHeight="1" thickBot="1" x14ac:dyDescent="0.25">
      <c r="A664" s="123"/>
      <c r="B664" s="507" t="s">
        <v>376</v>
      </c>
      <c r="C664" s="507"/>
      <c r="D664" s="507"/>
      <c r="E664" s="507"/>
      <c r="F664" s="507"/>
      <c r="G664" s="507"/>
      <c r="H664" s="507"/>
      <c r="I664" s="507"/>
      <c r="J664" s="507"/>
      <c r="K664" s="507"/>
      <c r="L664" s="508"/>
      <c r="M664" s="211">
        <v>14</v>
      </c>
      <c r="N664" s="211">
        <v>2</v>
      </c>
      <c r="O664" s="477" t="s">
        <v>377</v>
      </c>
      <c r="P664" s="478">
        <v>0</v>
      </c>
      <c r="Q664" s="509"/>
      <c r="R664" s="510"/>
      <c r="S664" s="476">
        <f>+'11'!U705</f>
        <v>651.59757000000002</v>
      </c>
      <c r="T664" s="476">
        <f>+'11'!V705</f>
        <v>0</v>
      </c>
      <c r="U664" s="225">
        <f t="shared" si="11"/>
        <v>0</v>
      </c>
      <c r="V664" s="511"/>
      <c r="W664" s="511"/>
      <c r="X664" s="511"/>
      <c r="Y664" s="511"/>
      <c r="Z664" s="511"/>
      <c r="AA664" s="511"/>
      <c r="AB664" s="511"/>
      <c r="AC664" s="135"/>
    </row>
    <row r="665" spans="1:29" ht="21.75" customHeight="1" thickBot="1" x14ac:dyDescent="0.25">
      <c r="A665" s="123"/>
      <c r="B665" s="507" t="s">
        <v>559</v>
      </c>
      <c r="C665" s="507"/>
      <c r="D665" s="507"/>
      <c r="E665" s="507"/>
      <c r="F665" s="507"/>
      <c r="G665" s="507"/>
      <c r="H665" s="507"/>
      <c r="I665" s="507"/>
      <c r="J665" s="507"/>
      <c r="K665" s="507"/>
      <c r="L665" s="508"/>
      <c r="M665" s="211">
        <v>14</v>
      </c>
      <c r="N665" s="211">
        <v>2</v>
      </c>
      <c r="O665" s="477" t="s">
        <v>560</v>
      </c>
      <c r="P665" s="478">
        <v>0</v>
      </c>
      <c r="Q665" s="509"/>
      <c r="R665" s="510"/>
      <c r="S665" s="476">
        <f>+'11'!U706</f>
        <v>651.59757000000002</v>
      </c>
      <c r="T665" s="476">
        <f>+'11'!V706</f>
        <v>0</v>
      </c>
      <c r="U665" s="225">
        <f t="shared" si="11"/>
        <v>0</v>
      </c>
      <c r="V665" s="511"/>
      <c r="W665" s="511"/>
      <c r="X665" s="511"/>
      <c r="Y665" s="511"/>
      <c r="Z665" s="511"/>
      <c r="AA665" s="511"/>
      <c r="AB665" s="511"/>
      <c r="AC665" s="135"/>
    </row>
    <row r="666" spans="1:29" ht="12.75" customHeight="1" thickBot="1" x14ac:dyDescent="0.25">
      <c r="A666" s="123"/>
      <c r="B666" s="507" t="s">
        <v>62</v>
      </c>
      <c r="C666" s="507"/>
      <c r="D666" s="507"/>
      <c r="E666" s="507"/>
      <c r="F666" s="507"/>
      <c r="G666" s="507"/>
      <c r="H666" s="507"/>
      <c r="I666" s="507"/>
      <c r="J666" s="507"/>
      <c r="K666" s="507"/>
      <c r="L666" s="508"/>
      <c r="M666" s="211">
        <v>14</v>
      </c>
      <c r="N666" s="211">
        <v>2</v>
      </c>
      <c r="O666" s="477" t="s">
        <v>560</v>
      </c>
      <c r="P666" s="478" t="s">
        <v>103</v>
      </c>
      <c r="Q666" s="509"/>
      <c r="R666" s="510"/>
      <c r="S666" s="476">
        <f>+'11'!U707</f>
        <v>651.59757000000002</v>
      </c>
      <c r="T666" s="476">
        <f>+'11'!V707</f>
        <v>0</v>
      </c>
      <c r="U666" s="225">
        <f t="shared" si="11"/>
        <v>0</v>
      </c>
      <c r="V666" s="511"/>
      <c r="W666" s="511"/>
      <c r="X666" s="511"/>
      <c r="Y666" s="511"/>
      <c r="Z666" s="511"/>
      <c r="AA666" s="511"/>
      <c r="AB666" s="511"/>
      <c r="AC666" s="135"/>
    </row>
    <row r="667" spans="1:29" ht="12.75" customHeight="1" thickBot="1" x14ac:dyDescent="0.25">
      <c r="A667" s="123"/>
      <c r="B667" s="507" t="s">
        <v>107</v>
      </c>
      <c r="C667" s="507"/>
      <c r="D667" s="507"/>
      <c r="E667" s="507"/>
      <c r="F667" s="507"/>
      <c r="G667" s="507"/>
      <c r="H667" s="507"/>
      <c r="I667" s="507"/>
      <c r="J667" s="507"/>
      <c r="K667" s="507"/>
      <c r="L667" s="508"/>
      <c r="M667" s="211">
        <v>14</v>
      </c>
      <c r="N667" s="211">
        <v>2</v>
      </c>
      <c r="O667" s="477" t="s">
        <v>560</v>
      </c>
      <c r="P667" s="478" t="s">
        <v>108</v>
      </c>
      <c r="Q667" s="509"/>
      <c r="R667" s="510"/>
      <c r="S667" s="476">
        <f>+'11'!U708</f>
        <v>651.59757000000002</v>
      </c>
      <c r="T667" s="476">
        <f>+'11'!V708</f>
        <v>0</v>
      </c>
      <c r="U667" s="225">
        <f t="shared" si="11"/>
        <v>0</v>
      </c>
      <c r="V667" s="511"/>
      <c r="W667" s="511"/>
      <c r="X667" s="511"/>
      <c r="Y667" s="511"/>
      <c r="Z667" s="511"/>
      <c r="AA667" s="511"/>
      <c r="AB667" s="511"/>
      <c r="AC667" s="135"/>
    </row>
    <row r="668" spans="1:29" ht="12.75" customHeight="1" thickBot="1" x14ac:dyDescent="0.25">
      <c r="A668" s="123"/>
      <c r="B668" s="507" t="s">
        <v>558</v>
      </c>
      <c r="C668" s="507"/>
      <c r="D668" s="507"/>
      <c r="E668" s="507"/>
      <c r="F668" s="507"/>
      <c r="G668" s="507"/>
      <c r="H668" s="507"/>
      <c r="I668" s="507"/>
      <c r="J668" s="507"/>
      <c r="K668" s="507"/>
      <c r="L668" s="508"/>
      <c r="M668" s="211">
        <v>14</v>
      </c>
      <c r="N668" s="211">
        <v>2</v>
      </c>
      <c r="O668" s="477" t="s">
        <v>560</v>
      </c>
      <c r="P668" s="478" t="s">
        <v>561</v>
      </c>
      <c r="Q668" s="509"/>
      <c r="R668" s="510"/>
      <c r="S668" s="476">
        <f>+'11'!U709</f>
        <v>651.59757000000002</v>
      </c>
      <c r="T668" s="476">
        <f>+'11'!V709</f>
        <v>0</v>
      </c>
      <c r="U668" s="225">
        <f t="shared" si="11"/>
        <v>0</v>
      </c>
      <c r="V668" s="511"/>
      <c r="W668" s="511"/>
      <c r="X668" s="511"/>
      <c r="Y668" s="511"/>
      <c r="Z668" s="511"/>
      <c r="AA668" s="511"/>
      <c r="AB668" s="511"/>
      <c r="AC668" s="135"/>
    </row>
    <row r="669" spans="1:29" ht="20.25" customHeight="1" thickBot="1" x14ac:dyDescent="0.25">
      <c r="A669" s="123"/>
      <c r="B669" s="502" t="s">
        <v>110</v>
      </c>
      <c r="C669" s="502"/>
      <c r="D669" s="502"/>
      <c r="E669" s="502"/>
      <c r="F669" s="502"/>
      <c r="G669" s="502"/>
      <c r="H669" s="502"/>
      <c r="I669" s="502"/>
      <c r="J669" s="502"/>
      <c r="K669" s="502"/>
      <c r="L669" s="503"/>
      <c r="M669" s="473">
        <v>14</v>
      </c>
      <c r="N669" s="473">
        <v>3</v>
      </c>
      <c r="O669" s="474">
        <v>0</v>
      </c>
      <c r="P669" s="475">
        <v>0</v>
      </c>
      <c r="Q669" s="504"/>
      <c r="R669" s="505"/>
      <c r="S669" s="476">
        <f>+'11'!U710</f>
        <v>963.79809999999998</v>
      </c>
      <c r="T669" s="476">
        <f>+'11'!V710</f>
        <v>814.83965000000001</v>
      </c>
      <c r="U669" s="225">
        <f t="shared" si="11"/>
        <v>84.544641663020499</v>
      </c>
      <c r="V669" s="506"/>
      <c r="W669" s="506"/>
      <c r="X669" s="506"/>
      <c r="Y669" s="506"/>
      <c r="Z669" s="506"/>
      <c r="AA669" s="506"/>
      <c r="AB669" s="506"/>
      <c r="AC669" s="135"/>
    </row>
    <row r="670" spans="1:29" ht="32.25" customHeight="1" thickBot="1" x14ac:dyDescent="0.25">
      <c r="A670" s="123"/>
      <c r="B670" s="507" t="s">
        <v>352</v>
      </c>
      <c r="C670" s="507"/>
      <c r="D670" s="507"/>
      <c r="E670" s="507"/>
      <c r="F670" s="507"/>
      <c r="G670" s="507"/>
      <c r="H670" s="507"/>
      <c r="I670" s="507"/>
      <c r="J670" s="507"/>
      <c r="K670" s="507"/>
      <c r="L670" s="508"/>
      <c r="M670" s="211">
        <v>14</v>
      </c>
      <c r="N670" s="211">
        <v>3</v>
      </c>
      <c r="O670" s="477" t="s">
        <v>353</v>
      </c>
      <c r="P670" s="478">
        <v>0</v>
      </c>
      <c r="Q670" s="509"/>
      <c r="R670" s="510"/>
      <c r="S670" s="476">
        <f>+'11'!U711</f>
        <v>963.79809999999998</v>
      </c>
      <c r="T670" s="476">
        <f>+'11'!V711</f>
        <v>814.83965000000001</v>
      </c>
      <c r="U670" s="225">
        <f t="shared" si="11"/>
        <v>84.544641663020499</v>
      </c>
      <c r="V670" s="511"/>
      <c r="W670" s="511"/>
      <c r="X670" s="511"/>
      <c r="Y670" s="511"/>
      <c r="Z670" s="511"/>
      <c r="AA670" s="511"/>
      <c r="AB670" s="511"/>
      <c r="AC670" s="135"/>
    </row>
    <row r="671" spans="1:29" ht="63.75" customHeight="1" thickBot="1" x14ac:dyDescent="0.25">
      <c r="A671" s="123"/>
      <c r="B671" s="507" t="s">
        <v>111</v>
      </c>
      <c r="C671" s="507"/>
      <c r="D671" s="507"/>
      <c r="E671" s="507"/>
      <c r="F671" s="507"/>
      <c r="G671" s="507"/>
      <c r="H671" s="507"/>
      <c r="I671" s="507"/>
      <c r="J671" s="507"/>
      <c r="K671" s="507"/>
      <c r="L671" s="508"/>
      <c r="M671" s="211">
        <v>14</v>
      </c>
      <c r="N671" s="211">
        <v>3</v>
      </c>
      <c r="O671" s="477" t="s">
        <v>523</v>
      </c>
      <c r="P671" s="478">
        <v>0</v>
      </c>
      <c r="Q671" s="509"/>
      <c r="R671" s="510"/>
      <c r="S671" s="476">
        <f>+'11'!U712</f>
        <v>461.38</v>
      </c>
      <c r="T671" s="476">
        <f>+'11'!V712</f>
        <v>312.42155000000002</v>
      </c>
      <c r="U671" s="225">
        <f t="shared" si="11"/>
        <v>67.714584507347524</v>
      </c>
      <c r="V671" s="511"/>
      <c r="W671" s="511"/>
      <c r="X671" s="511"/>
      <c r="Y671" s="511"/>
      <c r="Z671" s="511"/>
      <c r="AA671" s="511"/>
      <c r="AB671" s="511"/>
      <c r="AC671" s="135"/>
    </row>
    <row r="672" spans="1:29" ht="12.75" customHeight="1" thickBot="1" x14ac:dyDescent="0.25">
      <c r="A672" s="123"/>
      <c r="B672" s="507" t="s">
        <v>62</v>
      </c>
      <c r="C672" s="507"/>
      <c r="D672" s="507"/>
      <c r="E672" s="507"/>
      <c r="F672" s="507"/>
      <c r="G672" s="507"/>
      <c r="H672" s="507"/>
      <c r="I672" s="507"/>
      <c r="J672" s="507"/>
      <c r="K672" s="507"/>
      <c r="L672" s="508"/>
      <c r="M672" s="211">
        <v>14</v>
      </c>
      <c r="N672" s="211">
        <v>3</v>
      </c>
      <c r="O672" s="477" t="s">
        <v>523</v>
      </c>
      <c r="P672" s="478" t="s">
        <v>103</v>
      </c>
      <c r="Q672" s="509"/>
      <c r="R672" s="510"/>
      <c r="S672" s="476">
        <f>+'11'!U713</f>
        <v>461.38</v>
      </c>
      <c r="T672" s="476">
        <f>+'11'!V713</f>
        <v>312.42155000000002</v>
      </c>
      <c r="U672" s="225">
        <f t="shared" si="11"/>
        <v>67.714584507347524</v>
      </c>
      <c r="V672" s="511"/>
      <c r="W672" s="511"/>
      <c r="X672" s="511"/>
      <c r="Y672" s="511"/>
      <c r="Z672" s="511"/>
      <c r="AA672" s="511"/>
      <c r="AB672" s="511"/>
      <c r="AC672" s="135"/>
    </row>
    <row r="673" spans="1:29" ht="12.75" customHeight="1" thickBot="1" x14ac:dyDescent="0.25">
      <c r="A673" s="123"/>
      <c r="B673" s="507" t="s">
        <v>159</v>
      </c>
      <c r="C673" s="507"/>
      <c r="D673" s="507"/>
      <c r="E673" s="507"/>
      <c r="F673" s="507"/>
      <c r="G673" s="507"/>
      <c r="H673" s="507"/>
      <c r="I673" s="507"/>
      <c r="J673" s="507"/>
      <c r="K673" s="507"/>
      <c r="L673" s="508"/>
      <c r="M673" s="211">
        <v>14</v>
      </c>
      <c r="N673" s="211">
        <v>3</v>
      </c>
      <c r="O673" s="477" t="s">
        <v>523</v>
      </c>
      <c r="P673" s="478" t="s">
        <v>160</v>
      </c>
      <c r="Q673" s="509"/>
      <c r="R673" s="510"/>
      <c r="S673" s="476">
        <f>+'11'!U714</f>
        <v>461.38</v>
      </c>
      <c r="T673" s="476">
        <f>+'11'!V714</f>
        <v>312.42155000000002</v>
      </c>
      <c r="U673" s="225">
        <f t="shared" si="11"/>
        <v>67.714584507347524</v>
      </c>
      <c r="V673" s="511"/>
      <c r="W673" s="511"/>
      <c r="X673" s="511"/>
      <c r="Y673" s="511"/>
      <c r="Z673" s="511"/>
      <c r="AA673" s="511"/>
      <c r="AB673" s="511"/>
      <c r="AC673" s="135"/>
    </row>
    <row r="674" spans="1:29" ht="32.25" customHeight="1" thickBot="1" x14ac:dyDescent="0.25">
      <c r="A674" s="123"/>
      <c r="B674" s="507" t="s">
        <v>112</v>
      </c>
      <c r="C674" s="507"/>
      <c r="D674" s="507"/>
      <c r="E674" s="507"/>
      <c r="F674" s="507"/>
      <c r="G674" s="507"/>
      <c r="H674" s="507"/>
      <c r="I674" s="507"/>
      <c r="J674" s="507"/>
      <c r="K674" s="507"/>
      <c r="L674" s="508"/>
      <c r="M674" s="211">
        <v>14</v>
      </c>
      <c r="N674" s="211">
        <v>3</v>
      </c>
      <c r="O674" s="477" t="s">
        <v>524</v>
      </c>
      <c r="P674" s="478">
        <v>0</v>
      </c>
      <c r="Q674" s="509"/>
      <c r="R674" s="510"/>
      <c r="S674" s="476">
        <f>+'11'!U715</f>
        <v>502.41809999999998</v>
      </c>
      <c r="T674" s="476">
        <f>+'11'!V715</f>
        <v>502.41809999999998</v>
      </c>
      <c r="U674" s="225">
        <f t="shared" si="11"/>
        <v>100</v>
      </c>
      <c r="V674" s="511"/>
      <c r="W674" s="511"/>
      <c r="X674" s="511"/>
      <c r="Y674" s="511"/>
      <c r="Z674" s="511"/>
      <c r="AA674" s="511"/>
      <c r="AB674" s="511"/>
      <c r="AC674" s="135"/>
    </row>
    <row r="675" spans="1:29" ht="12.75" customHeight="1" thickBot="1" x14ac:dyDescent="0.25">
      <c r="A675" s="123"/>
      <c r="B675" s="507" t="s">
        <v>62</v>
      </c>
      <c r="C675" s="507"/>
      <c r="D675" s="507"/>
      <c r="E675" s="507"/>
      <c r="F675" s="507"/>
      <c r="G675" s="507"/>
      <c r="H675" s="507"/>
      <c r="I675" s="507"/>
      <c r="J675" s="507"/>
      <c r="K675" s="507"/>
      <c r="L675" s="508"/>
      <c r="M675" s="211">
        <v>14</v>
      </c>
      <c r="N675" s="211">
        <v>3</v>
      </c>
      <c r="O675" s="477" t="s">
        <v>524</v>
      </c>
      <c r="P675" s="478" t="s">
        <v>103</v>
      </c>
      <c r="Q675" s="509"/>
      <c r="R675" s="510"/>
      <c r="S675" s="476">
        <f>+'11'!U716</f>
        <v>502.41809999999998</v>
      </c>
      <c r="T675" s="476">
        <f>+'11'!V716</f>
        <v>502.41809999999998</v>
      </c>
      <c r="U675" s="225">
        <f t="shared" si="11"/>
        <v>100</v>
      </c>
      <c r="V675" s="511"/>
      <c r="W675" s="511"/>
      <c r="X675" s="511"/>
      <c r="Y675" s="511"/>
      <c r="Z675" s="511"/>
      <c r="AA675" s="511"/>
      <c r="AB675" s="511"/>
      <c r="AC675" s="135"/>
    </row>
    <row r="676" spans="1:29" ht="12.75" customHeight="1" thickBot="1" x14ac:dyDescent="0.25">
      <c r="A676" s="123"/>
      <c r="B676" s="525" t="s">
        <v>159</v>
      </c>
      <c r="C676" s="525"/>
      <c r="D676" s="525"/>
      <c r="E676" s="525"/>
      <c r="F676" s="525"/>
      <c r="G676" s="525"/>
      <c r="H676" s="525"/>
      <c r="I676" s="525"/>
      <c r="J676" s="525"/>
      <c r="K676" s="525"/>
      <c r="L676" s="526"/>
      <c r="M676" s="480">
        <v>14</v>
      </c>
      <c r="N676" s="480">
        <v>3</v>
      </c>
      <c r="O676" s="481" t="s">
        <v>524</v>
      </c>
      <c r="P676" s="482" t="s">
        <v>160</v>
      </c>
      <c r="Q676" s="527"/>
      <c r="R676" s="528"/>
      <c r="S676" s="476">
        <f>+'11'!U717</f>
        <v>502.41809999999998</v>
      </c>
      <c r="T676" s="476">
        <f>+'11'!V717</f>
        <v>502.41809999999998</v>
      </c>
      <c r="U676" s="225">
        <f t="shared" si="11"/>
        <v>100</v>
      </c>
      <c r="V676" s="529"/>
      <c r="W676" s="529"/>
      <c r="X676" s="529"/>
      <c r="Y676" s="529"/>
      <c r="Z676" s="529"/>
      <c r="AA676" s="529"/>
      <c r="AB676" s="529"/>
      <c r="AC676" s="135"/>
    </row>
    <row r="677" spans="1:29" ht="409.6" hidden="1" customHeight="1" x14ac:dyDescent="0.2">
      <c r="A677" s="123"/>
      <c r="B677" s="136"/>
      <c r="C677" s="136"/>
      <c r="D677" s="136"/>
      <c r="E677" s="136"/>
      <c r="F677" s="136"/>
      <c r="G677" s="136"/>
      <c r="H677" s="136"/>
      <c r="I677" s="136"/>
      <c r="J677" s="136"/>
      <c r="K677" s="136"/>
      <c r="L677" s="137"/>
      <c r="M677" s="483">
        <v>14</v>
      </c>
      <c r="N677" s="483">
        <v>3</v>
      </c>
      <c r="O677" s="484" t="s">
        <v>524</v>
      </c>
      <c r="P677" s="484" t="s">
        <v>525</v>
      </c>
      <c r="Q677" s="483">
        <v>0</v>
      </c>
      <c r="R677" s="483"/>
      <c r="S677" s="483">
        <v>451884.9</v>
      </c>
      <c r="T677" s="483">
        <v>24473.127</v>
      </c>
      <c r="U677" s="485">
        <v>476358.027</v>
      </c>
      <c r="V677" s="138"/>
      <c r="W677" s="138"/>
      <c r="X677" s="138"/>
      <c r="Y677" s="138"/>
      <c r="Z677" s="139"/>
      <c r="AA677" s="140"/>
      <c r="AB677" s="141"/>
      <c r="AC677" s="91"/>
    </row>
    <row r="678" spans="1:29" ht="3" customHeight="1" thickBot="1" x14ac:dyDescent="0.25">
      <c r="A678" s="123" t="s">
        <v>526</v>
      </c>
      <c r="B678" s="142"/>
      <c r="C678" s="142"/>
      <c r="D678" s="142"/>
      <c r="E678" s="142"/>
      <c r="F678" s="142"/>
      <c r="G678" s="142"/>
      <c r="H678" s="142"/>
      <c r="I678" s="142"/>
      <c r="J678" s="142"/>
      <c r="K678" s="142"/>
      <c r="L678" s="143"/>
      <c r="M678" s="486"/>
      <c r="N678" s="487"/>
      <c r="O678" s="488"/>
      <c r="P678" s="489"/>
      <c r="Q678" s="489"/>
      <c r="R678" s="486"/>
      <c r="S678" s="486"/>
      <c r="T678" s="486"/>
      <c r="U678" s="486">
        <v>476358.027</v>
      </c>
      <c r="V678" s="144">
        <v>0</v>
      </c>
      <c r="W678" s="144">
        <v>0</v>
      </c>
      <c r="X678" s="144">
        <v>0</v>
      </c>
      <c r="Y678" s="144">
        <v>0</v>
      </c>
      <c r="Z678" s="145">
        <v>0</v>
      </c>
      <c r="AA678" s="147">
        <v>0</v>
      </c>
      <c r="AB678" s="148">
        <v>0</v>
      </c>
      <c r="AC678" s="89"/>
    </row>
    <row r="679" spans="1:29" ht="25.5" customHeight="1" x14ac:dyDescent="0.2">
      <c r="A679" s="91"/>
      <c r="B679" s="149"/>
      <c r="C679" s="150"/>
      <c r="D679" s="150"/>
      <c r="E679" s="150"/>
      <c r="F679" s="150"/>
      <c r="G679" s="150"/>
      <c r="H679" s="150"/>
      <c r="I679" s="150"/>
      <c r="J679" s="150"/>
      <c r="K679" s="150"/>
      <c r="L679" s="90"/>
      <c r="M679" s="490"/>
      <c r="N679" s="490"/>
      <c r="O679" s="490"/>
      <c r="P679" s="490"/>
      <c r="Q679" s="490"/>
      <c r="R679" s="490"/>
      <c r="S679" s="490"/>
      <c r="T679" s="490"/>
      <c r="U679" s="490"/>
      <c r="V679" s="90"/>
      <c r="W679" s="90"/>
      <c r="X679" s="90"/>
      <c r="Y679" s="90"/>
      <c r="Z679" s="90"/>
      <c r="AA679" s="90"/>
      <c r="AB679" s="90"/>
      <c r="AC679" s="90"/>
    </row>
    <row r="680" spans="1:29" ht="11.25" customHeight="1" x14ac:dyDescent="0.2">
      <c r="A680" s="91"/>
      <c r="B680" s="151"/>
      <c r="C680" s="90"/>
      <c r="D680" s="90"/>
      <c r="E680" s="90"/>
      <c r="F680" s="90"/>
      <c r="G680" s="90"/>
      <c r="H680" s="90"/>
      <c r="I680" s="90"/>
      <c r="J680" s="90"/>
      <c r="K680" s="90"/>
      <c r="L680" s="90"/>
      <c r="M680" s="490"/>
      <c r="N680" s="490"/>
      <c r="O680" s="490"/>
      <c r="P680" s="490"/>
      <c r="Q680" s="490"/>
      <c r="R680" s="490"/>
      <c r="S680" s="490"/>
      <c r="T680" s="490"/>
      <c r="U680" s="490"/>
      <c r="V680" s="90"/>
      <c r="W680" s="90"/>
      <c r="X680" s="90"/>
      <c r="Y680" s="90"/>
      <c r="Z680" s="90"/>
      <c r="AA680" s="90"/>
      <c r="AB680" s="90"/>
      <c r="AC680" s="90"/>
    </row>
    <row r="681" spans="1:29" ht="12.75" customHeight="1" x14ac:dyDescent="0.2">
      <c r="A681" s="90" t="s">
        <v>303</v>
      </c>
      <c r="B681" s="90"/>
      <c r="C681" s="90"/>
      <c r="D681" s="90"/>
      <c r="E681" s="90"/>
      <c r="F681" s="90"/>
      <c r="G681" s="90"/>
      <c r="H681" s="90"/>
      <c r="I681" s="90"/>
      <c r="J681" s="90"/>
      <c r="K681" s="90"/>
      <c r="L681" s="90"/>
      <c r="M681" s="490"/>
      <c r="N681" s="490"/>
      <c r="O681" s="490"/>
      <c r="P681" s="490"/>
      <c r="Q681" s="490"/>
      <c r="R681" s="490"/>
      <c r="S681" s="490"/>
      <c r="T681" s="490"/>
      <c r="U681" s="490"/>
      <c r="V681" s="90"/>
      <c r="W681" s="90"/>
      <c r="X681" s="90"/>
      <c r="Y681" s="90"/>
      <c r="Z681" s="90"/>
      <c r="AA681" s="90"/>
      <c r="AB681" s="90"/>
      <c r="AC681" s="90"/>
    </row>
  </sheetData>
  <mergeCells count="1833">
    <mergeCell ref="T1:U1"/>
    <mergeCell ref="N2:U3"/>
    <mergeCell ref="L4:U4"/>
    <mergeCell ref="L5:U5"/>
    <mergeCell ref="L6:U6"/>
    <mergeCell ref="L10:U10"/>
    <mergeCell ref="A9:U9"/>
    <mergeCell ref="B676:L676"/>
    <mergeCell ref="Q676:R676"/>
    <mergeCell ref="V676:AB676"/>
    <mergeCell ref="B674:L674"/>
    <mergeCell ref="Q674:R674"/>
    <mergeCell ref="V674:AB674"/>
    <mergeCell ref="B675:L675"/>
    <mergeCell ref="Q675:R675"/>
    <mergeCell ref="V675:AB675"/>
    <mergeCell ref="B672:L672"/>
    <mergeCell ref="Q672:R672"/>
    <mergeCell ref="V672:AB672"/>
    <mergeCell ref="B673:L673"/>
    <mergeCell ref="Q673:R673"/>
    <mergeCell ref="V673:AB673"/>
    <mergeCell ref="B670:L670"/>
    <mergeCell ref="Q670:R670"/>
    <mergeCell ref="V670:AB670"/>
    <mergeCell ref="B671:L671"/>
    <mergeCell ref="Q671:R671"/>
    <mergeCell ref="V671:AB671"/>
    <mergeCell ref="B668:L668"/>
    <mergeCell ref="Q668:R668"/>
    <mergeCell ref="V668:AB668"/>
    <mergeCell ref="B669:L669"/>
    <mergeCell ref="Q669:R669"/>
    <mergeCell ref="V669:AB669"/>
    <mergeCell ref="B666:L666"/>
    <mergeCell ref="Q666:R666"/>
    <mergeCell ref="V666:AB666"/>
    <mergeCell ref="B667:L667"/>
    <mergeCell ref="Q667:R667"/>
    <mergeCell ref="V667:AB667"/>
    <mergeCell ref="B664:L664"/>
    <mergeCell ref="Q664:R664"/>
    <mergeCell ref="V664:AB664"/>
    <mergeCell ref="B665:L665"/>
    <mergeCell ref="Q665:R665"/>
    <mergeCell ref="V665:AB665"/>
    <mergeCell ref="B662:L662"/>
    <mergeCell ref="Q662:R662"/>
    <mergeCell ref="V662:AB662"/>
    <mergeCell ref="B663:L663"/>
    <mergeCell ref="Q663:R663"/>
    <mergeCell ref="V663:AB663"/>
    <mergeCell ref="B660:L660"/>
    <mergeCell ref="Q660:R660"/>
    <mergeCell ref="V660:AB660"/>
    <mergeCell ref="B661:L661"/>
    <mergeCell ref="Q661:R661"/>
    <mergeCell ref="V661:AB661"/>
    <mergeCell ref="B658:L658"/>
    <mergeCell ref="Q658:R658"/>
    <mergeCell ref="V658:AB658"/>
    <mergeCell ref="B659:L659"/>
    <mergeCell ref="Q659:R659"/>
    <mergeCell ref="V659:AB659"/>
    <mergeCell ref="B656:L656"/>
    <mergeCell ref="Q656:R656"/>
    <mergeCell ref="V656:AB656"/>
    <mergeCell ref="B657:L657"/>
    <mergeCell ref="Q657:R657"/>
    <mergeCell ref="V657:AB657"/>
    <mergeCell ref="B654:L654"/>
    <mergeCell ref="Q654:R654"/>
    <mergeCell ref="V654:AB654"/>
    <mergeCell ref="B655:L655"/>
    <mergeCell ref="Q655:R655"/>
    <mergeCell ref="V655:AB655"/>
    <mergeCell ref="B652:L652"/>
    <mergeCell ref="Q652:R652"/>
    <mergeCell ref="V652:AB652"/>
    <mergeCell ref="B653:L653"/>
    <mergeCell ref="Q653:R653"/>
    <mergeCell ref="V653:AB653"/>
    <mergeCell ref="B650:L650"/>
    <mergeCell ref="Q650:R650"/>
    <mergeCell ref="V650:AB650"/>
    <mergeCell ref="B651:L651"/>
    <mergeCell ref="Q651:R651"/>
    <mergeCell ref="V651:AB651"/>
    <mergeCell ref="B648:L648"/>
    <mergeCell ref="Q648:R648"/>
    <mergeCell ref="V648:AB648"/>
    <mergeCell ref="B649:L649"/>
    <mergeCell ref="Q649:R649"/>
    <mergeCell ref="V649:AB649"/>
    <mergeCell ref="B646:L646"/>
    <mergeCell ref="Q646:R646"/>
    <mergeCell ref="V646:AB646"/>
    <mergeCell ref="B647:L647"/>
    <mergeCell ref="Q647:R647"/>
    <mergeCell ref="V647:AB647"/>
    <mergeCell ref="B644:L644"/>
    <mergeCell ref="Q644:R644"/>
    <mergeCell ref="V644:AB644"/>
    <mergeCell ref="B645:L645"/>
    <mergeCell ref="Q645:R645"/>
    <mergeCell ref="V645:AB645"/>
    <mergeCell ref="B642:L642"/>
    <mergeCell ref="Q642:R642"/>
    <mergeCell ref="V642:AB642"/>
    <mergeCell ref="B643:L643"/>
    <mergeCell ref="Q643:R643"/>
    <mergeCell ref="V643:AB643"/>
    <mergeCell ref="B640:L640"/>
    <mergeCell ref="Q640:R640"/>
    <mergeCell ref="V640:AB640"/>
    <mergeCell ref="B641:L641"/>
    <mergeCell ref="Q641:R641"/>
    <mergeCell ref="V641:AB641"/>
    <mergeCell ref="B638:L638"/>
    <mergeCell ref="Q638:R638"/>
    <mergeCell ref="V638:AB638"/>
    <mergeCell ref="B639:L639"/>
    <mergeCell ref="Q639:R639"/>
    <mergeCell ref="V639:AB639"/>
    <mergeCell ref="B636:L636"/>
    <mergeCell ref="Q636:R636"/>
    <mergeCell ref="V636:AB636"/>
    <mergeCell ref="B637:L637"/>
    <mergeCell ref="Q637:R637"/>
    <mergeCell ref="V637:AB637"/>
    <mergeCell ref="B634:L634"/>
    <mergeCell ref="Q634:R634"/>
    <mergeCell ref="V634:AB634"/>
    <mergeCell ref="B635:L635"/>
    <mergeCell ref="Q635:R635"/>
    <mergeCell ref="V635:AB635"/>
    <mergeCell ref="B632:L632"/>
    <mergeCell ref="Q632:R632"/>
    <mergeCell ref="V632:AB632"/>
    <mergeCell ref="B633:L633"/>
    <mergeCell ref="Q633:R633"/>
    <mergeCell ref="V633:AB633"/>
    <mergeCell ref="B630:L630"/>
    <mergeCell ref="Q630:R630"/>
    <mergeCell ref="V630:AB630"/>
    <mergeCell ref="B631:L631"/>
    <mergeCell ref="Q631:R631"/>
    <mergeCell ref="V631:AB631"/>
    <mergeCell ref="B628:L628"/>
    <mergeCell ref="Q628:R628"/>
    <mergeCell ref="V628:AB628"/>
    <mergeCell ref="B629:L629"/>
    <mergeCell ref="Q629:R629"/>
    <mergeCell ref="V629:AB629"/>
    <mergeCell ref="B626:L626"/>
    <mergeCell ref="Q626:R626"/>
    <mergeCell ref="V626:AB626"/>
    <mergeCell ref="B627:L627"/>
    <mergeCell ref="Q627:R627"/>
    <mergeCell ref="V627:AB627"/>
    <mergeCell ref="B624:L624"/>
    <mergeCell ref="Q624:R624"/>
    <mergeCell ref="V624:AB624"/>
    <mergeCell ref="B625:L625"/>
    <mergeCell ref="Q625:R625"/>
    <mergeCell ref="V625:AB625"/>
    <mergeCell ref="B622:L622"/>
    <mergeCell ref="Q622:R622"/>
    <mergeCell ref="V622:AB622"/>
    <mergeCell ref="B623:L623"/>
    <mergeCell ref="Q623:R623"/>
    <mergeCell ref="V623:AB623"/>
    <mergeCell ref="B620:L620"/>
    <mergeCell ref="Q620:R620"/>
    <mergeCell ref="V620:AB620"/>
    <mergeCell ref="B621:L621"/>
    <mergeCell ref="Q621:R621"/>
    <mergeCell ref="V621:AB621"/>
    <mergeCell ref="B618:L618"/>
    <mergeCell ref="Q618:R618"/>
    <mergeCell ref="V618:AB618"/>
    <mergeCell ref="B619:L619"/>
    <mergeCell ref="Q619:R619"/>
    <mergeCell ref="V619:AB619"/>
    <mergeCell ref="B616:L616"/>
    <mergeCell ref="Q616:R616"/>
    <mergeCell ref="V616:AB616"/>
    <mergeCell ref="B617:L617"/>
    <mergeCell ref="Q617:R617"/>
    <mergeCell ref="V617:AB617"/>
    <mergeCell ref="B614:L614"/>
    <mergeCell ref="Q614:R614"/>
    <mergeCell ref="V614:AB614"/>
    <mergeCell ref="B615:L615"/>
    <mergeCell ref="Q615:R615"/>
    <mergeCell ref="V615:AB615"/>
    <mergeCell ref="B612:L612"/>
    <mergeCell ref="Q612:R612"/>
    <mergeCell ref="V612:AB612"/>
    <mergeCell ref="B613:L613"/>
    <mergeCell ref="Q613:R613"/>
    <mergeCell ref="V613:AB613"/>
    <mergeCell ref="B610:L610"/>
    <mergeCell ref="Q610:R610"/>
    <mergeCell ref="V610:AB610"/>
    <mergeCell ref="B611:L611"/>
    <mergeCell ref="Q611:R611"/>
    <mergeCell ref="V611:AB611"/>
    <mergeCell ref="B608:L608"/>
    <mergeCell ref="Q608:R608"/>
    <mergeCell ref="V608:AB608"/>
    <mergeCell ref="B609:L609"/>
    <mergeCell ref="Q609:R609"/>
    <mergeCell ref="V609:AB609"/>
    <mergeCell ref="B606:L606"/>
    <mergeCell ref="Q606:R606"/>
    <mergeCell ref="V606:AB606"/>
    <mergeCell ref="B607:L607"/>
    <mergeCell ref="Q607:R607"/>
    <mergeCell ref="V607:AB607"/>
    <mergeCell ref="B604:L604"/>
    <mergeCell ref="Q604:R604"/>
    <mergeCell ref="V604:AB604"/>
    <mergeCell ref="B605:L605"/>
    <mergeCell ref="Q605:R605"/>
    <mergeCell ref="V605:AB605"/>
    <mergeCell ref="B602:L602"/>
    <mergeCell ref="Q602:R602"/>
    <mergeCell ref="V602:AB602"/>
    <mergeCell ref="B603:L603"/>
    <mergeCell ref="Q603:R603"/>
    <mergeCell ref="V603:AB603"/>
    <mergeCell ref="B600:L600"/>
    <mergeCell ref="Q600:R600"/>
    <mergeCell ref="V600:AB600"/>
    <mergeCell ref="B601:L601"/>
    <mergeCell ref="Q601:R601"/>
    <mergeCell ref="V601:AB601"/>
    <mergeCell ref="B598:L598"/>
    <mergeCell ref="Q598:R598"/>
    <mergeCell ref="V598:AB598"/>
    <mergeCell ref="B599:L599"/>
    <mergeCell ref="Q599:R599"/>
    <mergeCell ref="V599:AB599"/>
    <mergeCell ref="B596:L596"/>
    <mergeCell ref="Q596:R596"/>
    <mergeCell ref="V596:AB596"/>
    <mergeCell ref="B597:L597"/>
    <mergeCell ref="Q597:R597"/>
    <mergeCell ref="V597:AB597"/>
    <mergeCell ref="B594:L594"/>
    <mergeCell ref="Q594:R594"/>
    <mergeCell ref="V594:AB594"/>
    <mergeCell ref="B595:L595"/>
    <mergeCell ref="Q595:R595"/>
    <mergeCell ref="V595:AB595"/>
    <mergeCell ref="B592:L592"/>
    <mergeCell ref="Q592:R592"/>
    <mergeCell ref="V592:AB592"/>
    <mergeCell ref="B593:L593"/>
    <mergeCell ref="Q593:R593"/>
    <mergeCell ref="V593:AB593"/>
    <mergeCell ref="B590:L590"/>
    <mergeCell ref="Q590:R590"/>
    <mergeCell ref="V590:AB590"/>
    <mergeCell ref="B591:L591"/>
    <mergeCell ref="Q591:R591"/>
    <mergeCell ref="V591:AB591"/>
    <mergeCell ref="B588:L588"/>
    <mergeCell ref="Q588:R588"/>
    <mergeCell ref="V588:AB588"/>
    <mergeCell ref="B589:L589"/>
    <mergeCell ref="Q589:R589"/>
    <mergeCell ref="V589:AB589"/>
    <mergeCell ref="B582:L582"/>
    <mergeCell ref="Q582:R582"/>
    <mergeCell ref="V582:AB582"/>
    <mergeCell ref="B583:L583"/>
    <mergeCell ref="Q583:R583"/>
    <mergeCell ref="V583:AB583"/>
    <mergeCell ref="B580:L580"/>
    <mergeCell ref="Q580:R580"/>
    <mergeCell ref="V580:AB580"/>
    <mergeCell ref="B581:L581"/>
    <mergeCell ref="Q581:R581"/>
    <mergeCell ref="V581:AB581"/>
    <mergeCell ref="B578:L578"/>
    <mergeCell ref="Q578:R578"/>
    <mergeCell ref="V578:AB578"/>
    <mergeCell ref="B579:L579"/>
    <mergeCell ref="Q579:R579"/>
    <mergeCell ref="V579:AB579"/>
    <mergeCell ref="B570:L570"/>
    <mergeCell ref="Q570:R570"/>
    <mergeCell ref="V570:AB570"/>
    <mergeCell ref="B571:L571"/>
    <mergeCell ref="Q571:R571"/>
    <mergeCell ref="V571:AB571"/>
    <mergeCell ref="B568:L568"/>
    <mergeCell ref="Q568:R568"/>
    <mergeCell ref="V568:AB568"/>
    <mergeCell ref="B569:L569"/>
    <mergeCell ref="Q569:R569"/>
    <mergeCell ref="V569:AB569"/>
    <mergeCell ref="B572:L572"/>
    <mergeCell ref="B573:L573"/>
    <mergeCell ref="B574:L574"/>
    <mergeCell ref="B575:L575"/>
    <mergeCell ref="B576:L576"/>
    <mergeCell ref="B577:L577"/>
    <mergeCell ref="Q566:R566"/>
    <mergeCell ref="V566:AB566"/>
    <mergeCell ref="B567:L567"/>
    <mergeCell ref="Q567:R567"/>
    <mergeCell ref="V567:AB567"/>
    <mergeCell ref="B564:L564"/>
    <mergeCell ref="Q564:R564"/>
    <mergeCell ref="V564:AB564"/>
    <mergeCell ref="B565:L565"/>
    <mergeCell ref="Q565:R565"/>
    <mergeCell ref="V565:AB565"/>
    <mergeCell ref="B562:L562"/>
    <mergeCell ref="Q562:R562"/>
    <mergeCell ref="V562:AB562"/>
    <mergeCell ref="B563:L563"/>
    <mergeCell ref="Q563:R563"/>
    <mergeCell ref="V563:AB563"/>
    <mergeCell ref="B566:L566"/>
    <mergeCell ref="Q560:R560"/>
    <mergeCell ref="V560:AB560"/>
    <mergeCell ref="B561:L561"/>
    <mergeCell ref="Q561:R561"/>
    <mergeCell ref="V561:AB561"/>
    <mergeCell ref="B558:L558"/>
    <mergeCell ref="Q558:R558"/>
    <mergeCell ref="V558:AB558"/>
    <mergeCell ref="B559:L559"/>
    <mergeCell ref="Q559:R559"/>
    <mergeCell ref="V559:AB559"/>
    <mergeCell ref="B556:L556"/>
    <mergeCell ref="Q556:R556"/>
    <mergeCell ref="V556:AB556"/>
    <mergeCell ref="B557:L557"/>
    <mergeCell ref="Q557:R557"/>
    <mergeCell ref="V557:AB557"/>
    <mergeCell ref="B560:L560"/>
    <mergeCell ref="Q554:R554"/>
    <mergeCell ref="V554:AB554"/>
    <mergeCell ref="B555:L555"/>
    <mergeCell ref="Q555:R555"/>
    <mergeCell ref="V555:AB555"/>
    <mergeCell ref="B552:L552"/>
    <mergeCell ref="Q552:R552"/>
    <mergeCell ref="V552:AB552"/>
    <mergeCell ref="B553:L553"/>
    <mergeCell ref="Q553:R553"/>
    <mergeCell ref="V553:AB553"/>
    <mergeCell ref="B550:L550"/>
    <mergeCell ref="Q550:R550"/>
    <mergeCell ref="V550:AB550"/>
    <mergeCell ref="B551:L551"/>
    <mergeCell ref="Q551:R551"/>
    <mergeCell ref="V551:AB551"/>
    <mergeCell ref="B554:L554"/>
    <mergeCell ref="Q548:R548"/>
    <mergeCell ref="V548:AB548"/>
    <mergeCell ref="B549:L549"/>
    <mergeCell ref="Q549:R549"/>
    <mergeCell ref="V549:AB549"/>
    <mergeCell ref="B546:L546"/>
    <mergeCell ref="Q546:R546"/>
    <mergeCell ref="V546:AB546"/>
    <mergeCell ref="B547:L547"/>
    <mergeCell ref="Q547:R547"/>
    <mergeCell ref="V547:AB547"/>
    <mergeCell ref="B544:L544"/>
    <mergeCell ref="Q544:R544"/>
    <mergeCell ref="V544:AB544"/>
    <mergeCell ref="B545:L545"/>
    <mergeCell ref="Q545:R545"/>
    <mergeCell ref="V545:AB545"/>
    <mergeCell ref="B548:L548"/>
    <mergeCell ref="Q542:R542"/>
    <mergeCell ref="V542:AB542"/>
    <mergeCell ref="B543:L543"/>
    <mergeCell ref="Q543:R543"/>
    <mergeCell ref="V543:AB543"/>
    <mergeCell ref="B540:L540"/>
    <mergeCell ref="Q540:R540"/>
    <mergeCell ref="V540:AB540"/>
    <mergeCell ref="B541:L541"/>
    <mergeCell ref="Q541:R541"/>
    <mergeCell ref="V541:AB541"/>
    <mergeCell ref="B538:L538"/>
    <mergeCell ref="Q538:R538"/>
    <mergeCell ref="V538:AB538"/>
    <mergeCell ref="B539:L539"/>
    <mergeCell ref="Q539:R539"/>
    <mergeCell ref="V539:AB539"/>
    <mergeCell ref="B542:L542"/>
    <mergeCell ref="Q536:R536"/>
    <mergeCell ref="V536:AB536"/>
    <mergeCell ref="B537:L537"/>
    <mergeCell ref="Q537:R537"/>
    <mergeCell ref="V537:AB537"/>
    <mergeCell ref="B534:L534"/>
    <mergeCell ref="Q534:R534"/>
    <mergeCell ref="V534:AB534"/>
    <mergeCell ref="B535:L535"/>
    <mergeCell ref="Q535:R535"/>
    <mergeCell ref="V535:AB535"/>
    <mergeCell ref="B532:L532"/>
    <mergeCell ref="Q532:R532"/>
    <mergeCell ref="V532:AB532"/>
    <mergeCell ref="B533:L533"/>
    <mergeCell ref="Q533:R533"/>
    <mergeCell ref="V533:AB533"/>
    <mergeCell ref="B536:L536"/>
    <mergeCell ref="Q530:R530"/>
    <mergeCell ref="V530:AB530"/>
    <mergeCell ref="B531:L531"/>
    <mergeCell ref="Q531:R531"/>
    <mergeCell ref="V531:AB531"/>
    <mergeCell ref="B528:L528"/>
    <mergeCell ref="Q528:R528"/>
    <mergeCell ref="V528:AB528"/>
    <mergeCell ref="B529:L529"/>
    <mergeCell ref="Q529:R529"/>
    <mergeCell ref="V529:AB529"/>
    <mergeCell ref="B526:L526"/>
    <mergeCell ref="Q526:R526"/>
    <mergeCell ref="V526:AB526"/>
    <mergeCell ref="B527:L527"/>
    <mergeCell ref="Q527:R527"/>
    <mergeCell ref="V527:AB527"/>
    <mergeCell ref="B530:L530"/>
    <mergeCell ref="Q524:R524"/>
    <mergeCell ref="V524:AB524"/>
    <mergeCell ref="B525:L525"/>
    <mergeCell ref="Q525:R525"/>
    <mergeCell ref="V525:AB525"/>
    <mergeCell ref="B522:L522"/>
    <mergeCell ref="Q522:R522"/>
    <mergeCell ref="V522:AB522"/>
    <mergeCell ref="B523:L523"/>
    <mergeCell ref="Q523:R523"/>
    <mergeCell ref="V523:AB523"/>
    <mergeCell ref="B520:L520"/>
    <mergeCell ref="Q520:R520"/>
    <mergeCell ref="V520:AB520"/>
    <mergeCell ref="B521:L521"/>
    <mergeCell ref="Q521:R521"/>
    <mergeCell ref="V521:AB521"/>
    <mergeCell ref="B524:L524"/>
    <mergeCell ref="Q518:R518"/>
    <mergeCell ref="V518:AB518"/>
    <mergeCell ref="B519:L519"/>
    <mergeCell ref="Q519:R519"/>
    <mergeCell ref="V519:AB519"/>
    <mergeCell ref="B516:L516"/>
    <mergeCell ref="Q516:R516"/>
    <mergeCell ref="V516:AB516"/>
    <mergeCell ref="B517:L517"/>
    <mergeCell ref="Q517:R517"/>
    <mergeCell ref="V517:AB517"/>
    <mergeCell ref="B514:L514"/>
    <mergeCell ref="Q514:R514"/>
    <mergeCell ref="V514:AB514"/>
    <mergeCell ref="B515:L515"/>
    <mergeCell ref="Q515:R515"/>
    <mergeCell ref="V515:AB515"/>
    <mergeCell ref="B518:L518"/>
    <mergeCell ref="Q512:R512"/>
    <mergeCell ref="V512:AB512"/>
    <mergeCell ref="B513:L513"/>
    <mergeCell ref="Q513:R513"/>
    <mergeCell ref="V513:AB513"/>
    <mergeCell ref="B510:L510"/>
    <mergeCell ref="Q510:R510"/>
    <mergeCell ref="V510:AB510"/>
    <mergeCell ref="B511:L511"/>
    <mergeCell ref="Q511:R511"/>
    <mergeCell ref="V511:AB511"/>
    <mergeCell ref="B508:L508"/>
    <mergeCell ref="Q508:R508"/>
    <mergeCell ref="V508:AB508"/>
    <mergeCell ref="B509:L509"/>
    <mergeCell ref="Q509:R509"/>
    <mergeCell ref="V509:AB509"/>
    <mergeCell ref="B512:L512"/>
    <mergeCell ref="Q506:R506"/>
    <mergeCell ref="V506:AB506"/>
    <mergeCell ref="B507:L507"/>
    <mergeCell ref="Q507:R507"/>
    <mergeCell ref="V507:AB507"/>
    <mergeCell ref="B504:L504"/>
    <mergeCell ref="Q504:R504"/>
    <mergeCell ref="V504:AB504"/>
    <mergeCell ref="B505:L505"/>
    <mergeCell ref="Q505:R505"/>
    <mergeCell ref="V505:AB505"/>
    <mergeCell ref="B502:L502"/>
    <mergeCell ref="Q502:R502"/>
    <mergeCell ref="V502:AB502"/>
    <mergeCell ref="B503:L503"/>
    <mergeCell ref="Q503:R503"/>
    <mergeCell ref="V503:AB503"/>
    <mergeCell ref="B506:L506"/>
    <mergeCell ref="B498:L498"/>
    <mergeCell ref="Q498:R498"/>
    <mergeCell ref="V498:AB498"/>
    <mergeCell ref="B499:L499"/>
    <mergeCell ref="Q499:R499"/>
    <mergeCell ref="V499:AB499"/>
    <mergeCell ref="B496:L496"/>
    <mergeCell ref="Q496:R496"/>
    <mergeCell ref="V496:AB496"/>
    <mergeCell ref="B497:L497"/>
    <mergeCell ref="Q497:R497"/>
    <mergeCell ref="V497:AB497"/>
    <mergeCell ref="B494:L494"/>
    <mergeCell ref="Q494:R494"/>
    <mergeCell ref="V494:AB494"/>
    <mergeCell ref="B495:L495"/>
    <mergeCell ref="Q495:R495"/>
    <mergeCell ref="V495:AB495"/>
    <mergeCell ref="B492:L492"/>
    <mergeCell ref="Q492:R492"/>
    <mergeCell ref="V492:AB492"/>
    <mergeCell ref="B493:L493"/>
    <mergeCell ref="Q493:R493"/>
    <mergeCell ref="V493:AB493"/>
    <mergeCell ref="B490:L490"/>
    <mergeCell ref="Q490:R490"/>
    <mergeCell ref="V490:AB490"/>
    <mergeCell ref="B491:L491"/>
    <mergeCell ref="Q491:R491"/>
    <mergeCell ref="V491:AB491"/>
    <mergeCell ref="B488:L488"/>
    <mergeCell ref="Q488:R488"/>
    <mergeCell ref="V488:AB488"/>
    <mergeCell ref="B489:L489"/>
    <mergeCell ref="Q489:R489"/>
    <mergeCell ref="V489:AB489"/>
    <mergeCell ref="B486:L486"/>
    <mergeCell ref="Q486:R486"/>
    <mergeCell ref="V486:AB486"/>
    <mergeCell ref="B487:L487"/>
    <mergeCell ref="Q487:R487"/>
    <mergeCell ref="V487:AB487"/>
    <mergeCell ref="B484:L484"/>
    <mergeCell ref="Q484:R484"/>
    <mergeCell ref="V484:AB484"/>
    <mergeCell ref="B485:L485"/>
    <mergeCell ref="Q485:R485"/>
    <mergeCell ref="V485:AB485"/>
    <mergeCell ref="B482:L482"/>
    <mergeCell ref="Q482:R482"/>
    <mergeCell ref="V482:AB482"/>
    <mergeCell ref="B483:L483"/>
    <mergeCell ref="Q483:R483"/>
    <mergeCell ref="V483:AB483"/>
    <mergeCell ref="B480:L480"/>
    <mergeCell ref="Q480:R480"/>
    <mergeCell ref="V480:AB480"/>
    <mergeCell ref="B481:L481"/>
    <mergeCell ref="Q481:R481"/>
    <mergeCell ref="V481:AB481"/>
    <mergeCell ref="B478:L478"/>
    <mergeCell ref="Q478:R478"/>
    <mergeCell ref="V478:AB478"/>
    <mergeCell ref="B479:L479"/>
    <mergeCell ref="Q479:R479"/>
    <mergeCell ref="V479:AB479"/>
    <mergeCell ref="B476:L476"/>
    <mergeCell ref="Q476:R476"/>
    <mergeCell ref="V476:AB476"/>
    <mergeCell ref="B477:L477"/>
    <mergeCell ref="Q477:R477"/>
    <mergeCell ref="V477:AB477"/>
    <mergeCell ref="B474:L474"/>
    <mergeCell ref="Q474:R474"/>
    <mergeCell ref="V474:AB474"/>
    <mergeCell ref="B475:L475"/>
    <mergeCell ref="Q475:R475"/>
    <mergeCell ref="V475:AB475"/>
    <mergeCell ref="B472:L472"/>
    <mergeCell ref="Q472:R472"/>
    <mergeCell ref="V472:AB472"/>
    <mergeCell ref="B473:L473"/>
    <mergeCell ref="Q473:R473"/>
    <mergeCell ref="V473:AB473"/>
    <mergeCell ref="B470:L470"/>
    <mergeCell ref="Q470:R470"/>
    <mergeCell ref="V470:AB470"/>
    <mergeCell ref="B471:L471"/>
    <mergeCell ref="Q471:R471"/>
    <mergeCell ref="V471:AB471"/>
    <mergeCell ref="B468:L468"/>
    <mergeCell ref="Q468:R468"/>
    <mergeCell ref="V468:AB468"/>
    <mergeCell ref="B469:L469"/>
    <mergeCell ref="Q469:R469"/>
    <mergeCell ref="V469:AB469"/>
    <mergeCell ref="B466:L466"/>
    <mergeCell ref="Q466:R466"/>
    <mergeCell ref="V466:AB466"/>
    <mergeCell ref="B467:L467"/>
    <mergeCell ref="Q467:R467"/>
    <mergeCell ref="V467:AB467"/>
    <mergeCell ref="B464:L464"/>
    <mergeCell ref="Q464:R464"/>
    <mergeCell ref="V464:AB464"/>
    <mergeCell ref="B465:L465"/>
    <mergeCell ref="Q465:R465"/>
    <mergeCell ref="V465:AB465"/>
    <mergeCell ref="B462:L462"/>
    <mergeCell ref="Q462:R462"/>
    <mergeCell ref="V462:AB462"/>
    <mergeCell ref="B463:L463"/>
    <mergeCell ref="Q463:R463"/>
    <mergeCell ref="V463:AB463"/>
    <mergeCell ref="B460:L460"/>
    <mergeCell ref="Q460:R460"/>
    <mergeCell ref="V460:AB460"/>
    <mergeCell ref="B461:L461"/>
    <mergeCell ref="Q461:R461"/>
    <mergeCell ref="V461:AB461"/>
    <mergeCell ref="B458:L458"/>
    <mergeCell ref="Q458:R458"/>
    <mergeCell ref="V458:AB458"/>
    <mergeCell ref="B459:L459"/>
    <mergeCell ref="Q459:R459"/>
    <mergeCell ref="V459:AB459"/>
    <mergeCell ref="B456:L456"/>
    <mergeCell ref="Q456:R456"/>
    <mergeCell ref="V456:AB456"/>
    <mergeCell ref="B457:L457"/>
    <mergeCell ref="Q457:R457"/>
    <mergeCell ref="V457:AB457"/>
    <mergeCell ref="B454:L454"/>
    <mergeCell ref="Q454:R454"/>
    <mergeCell ref="V454:AB454"/>
    <mergeCell ref="B455:L455"/>
    <mergeCell ref="Q455:R455"/>
    <mergeCell ref="V455:AB455"/>
    <mergeCell ref="B452:L452"/>
    <mergeCell ref="Q452:R452"/>
    <mergeCell ref="V452:AB452"/>
    <mergeCell ref="B453:L453"/>
    <mergeCell ref="Q453:R453"/>
    <mergeCell ref="V453:AB453"/>
    <mergeCell ref="B450:L450"/>
    <mergeCell ref="Q450:R450"/>
    <mergeCell ref="V450:AB450"/>
    <mergeCell ref="B451:L451"/>
    <mergeCell ref="Q451:R451"/>
    <mergeCell ref="V451:AB451"/>
    <mergeCell ref="B447:L447"/>
    <mergeCell ref="Q447:R447"/>
    <mergeCell ref="V447:AB447"/>
    <mergeCell ref="B448:L448"/>
    <mergeCell ref="Q448:R448"/>
    <mergeCell ref="V448:AB448"/>
    <mergeCell ref="B445:L445"/>
    <mergeCell ref="Q445:R445"/>
    <mergeCell ref="V445:AB445"/>
    <mergeCell ref="B446:L446"/>
    <mergeCell ref="Q446:R446"/>
    <mergeCell ref="V446:AB446"/>
    <mergeCell ref="B443:L443"/>
    <mergeCell ref="Q443:R443"/>
    <mergeCell ref="V443:AB443"/>
    <mergeCell ref="B444:L444"/>
    <mergeCell ref="Q444:R444"/>
    <mergeCell ref="V444:AB444"/>
    <mergeCell ref="B441:L441"/>
    <mergeCell ref="Q441:R441"/>
    <mergeCell ref="V441:AB441"/>
    <mergeCell ref="B442:L442"/>
    <mergeCell ref="Q442:R442"/>
    <mergeCell ref="V442:AB442"/>
    <mergeCell ref="B439:L439"/>
    <mergeCell ref="Q439:R439"/>
    <mergeCell ref="V439:AB439"/>
    <mergeCell ref="B440:L440"/>
    <mergeCell ref="Q440:R440"/>
    <mergeCell ref="V440:AB440"/>
    <mergeCell ref="B437:L437"/>
    <mergeCell ref="Q437:R437"/>
    <mergeCell ref="V437:AB437"/>
    <mergeCell ref="B438:L438"/>
    <mergeCell ref="Q438:R438"/>
    <mergeCell ref="V438:AB438"/>
    <mergeCell ref="B435:L435"/>
    <mergeCell ref="Q435:R435"/>
    <mergeCell ref="V435:AB435"/>
    <mergeCell ref="B436:L436"/>
    <mergeCell ref="Q436:R436"/>
    <mergeCell ref="V436:AB436"/>
    <mergeCell ref="B433:L433"/>
    <mergeCell ref="Q433:R433"/>
    <mergeCell ref="V433:AB433"/>
    <mergeCell ref="B434:L434"/>
    <mergeCell ref="Q434:R434"/>
    <mergeCell ref="V434:AB434"/>
    <mergeCell ref="B431:L431"/>
    <mergeCell ref="Q431:R431"/>
    <mergeCell ref="V431:AB431"/>
    <mergeCell ref="B432:L432"/>
    <mergeCell ref="Q432:R432"/>
    <mergeCell ref="V432:AB432"/>
    <mergeCell ref="B429:L429"/>
    <mergeCell ref="Q429:R429"/>
    <mergeCell ref="V429:AB429"/>
    <mergeCell ref="B430:L430"/>
    <mergeCell ref="Q430:R430"/>
    <mergeCell ref="V430:AB430"/>
    <mergeCell ref="B427:L427"/>
    <mergeCell ref="Q427:R427"/>
    <mergeCell ref="V427:AB427"/>
    <mergeCell ref="B428:L428"/>
    <mergeCell ref="Q428:R428"/>
    <mergeCell ref="V428:AB428"/>
    <mergeCell ref="B424:L424"/>
    <mergeCell ref="Q424:R424"/>
    <mergeCell ref="V424:AB424"/>
    <mergeCell ref="B425:L425"/>
    <mergeCell ref="Q425:R425"/>
    <mergeCell ref="V425:AB425"/>
    <mergeCell ref="B422:L422"/>
    <mergeCell ref="Q422:R422"/>
    <mergeCell ref="V422:AB422"/>
    <mergeCell ref="B423:L423"/>
    <mergeCell ref="Q423:R423"/>
    <mergeCell ref="V423:AB423"/>
    <mergeCell ref="B420:L420"/>
    <mergeCell ref="Q420:R420"/>
    <mergeCell ref="V420:AB420"/>
    <mergeCell ref="B421:L421"/>
    <mergeCell ref="Q421:R421"/>
    <mergeCell ref="V421:AB421"/>
    <mergeCell ref="B418:L418"/>
    <mergeCell ref="Q418:R418"/>
    <mergeCell ref="V418:AB418"/>
    <mergeCell ref="B419:L419"/>
    <mergeCell ref="Q419:R419"/>
    <mergeCell ref="V419:AB419"/>
    <mergeCell ref="B416:L416"/>
    <mergeCell ref="Q416:R416"/>
    <mergeCell ref="V416:AB416"/>
    <mergeCell ref="B417:L417"/>
    <mergeCell ref="Q417:R417"/>
    <mergeCell ref="V417:AB417"/>
    <mergeCell ref="B414:L414"/>
    <mergeCell ref="Q414:R414"/>
    <mergeCell ref="V414:AB414"/>
    <mergeCell ref="B415:L415"/>
    <mergeCell ref="Q415:R415"/>
    <mergeCell ref="V415:AB415"/>
    <mergeCell ref="B412:L412"/>
    <mergeCell ref="Q412:R412"/>
    <mergeCell ref="V412:AB412"/>
    <mergeCell ref="B413:L413"/>
    <mergeCell ref="Q413:R413"/>
    <mergeCell ref="V413:AB413"/>
    <mergeCell ref="B405:L405"/>
    <mergeCell ref="Q405:R405"/>
    <mergeCell ref="V405:AB405"/>
    <mergeCell ref="B406:L406"/>
    <mergeCell ref="Q406:R406"/>
    <mergeCell ref="V406:AB406"/>
    <mergeCell ref="B403:L403"/>
    <mergeCell ref="Q403:R403"/>
    <mergeCell ref="V403:AB403"/>
    <mergeCell ref="B404:L404"/>
    <mergeCell ref="Q404:R404"/>
    <mergeCell ref="V404:AB404"/>
    <mergeCell ref="Q407:R407"/>
    <mergeCell ref="Q408:R408"/>
    <mergeCell ref="Q409:R409"/>
    <mergeCell ref="Q410:R410"/>
    <mergeCell ref="Q411:R411"/>
    <mergeCell ref="B401:L401"/>
    <mergeCell ref="Q401:R401"/>
    <mergeCell ref="V401:AB401"/>
    <mergeCell ref="B402:L402"/>
    <mergeCell ref="Q402:R402"/>
    <mergeCell ref="V402:AB402"/>
    <mergeCell ref="B399:L399"/>
    <mergeCell ref="Q399:R399"/>
    <mergeCell ref="V399:AB399"/>
    <mergeCell ref="B400:L400"/>
    <mergeCell ref="Q400:R400"/>
    <mergeCell ref="V400:AB400"/>
    <mergeCell ref="B397:L397"/>
    <mergeCell ref="Q397:R397"/>
    <mergeCell ref="V397:AB397"/>
    <mergeCell ref="B398:L398"/>
    <mergeCell ref="Q398:R398"/>
    <mergeCell ref="V398:AB398"/>
    <mergeCell ref="B390:L390"/>
    <mergeCell ref="Q390:R390"/>
    <mergeCell ref="V390:AB390"/>
    <mergeCell ref="B396:L396"/>
    <mergeCell ref="Q396:R396"/>
    <mergeCell ref="V396:AB396"/>
    <mergeCell ref="B388:L388"/>
    <mergeCell ref="Q388:R388"/>
    <mergeCell ref="V388:AB388"/>
    <mergeCell ref="B389:L389"/>
    <mergeCell ref="Q389:R389"/>
    <mergeCell ref="V389:AB389"/>
    <mergeCell ref="B386:L386"/>
    <mergeCell ref="Q386:R386"/>
    <mergeCell ref="V386:AB386"/>
    <mergeCell ref="B387:L387"/>
    <mergeCell ref="Q387:R387"/>
    <mergeCell ref="V387:AB387"/>
    <mergeCell ref="B384:L384"/>
    <mergeCell ref="Q384:R384"/>
    <mergeCell ref="V384:AB384"/>
    <mergeCell ref="B385:L385"/>
    <mergeCell ref="Q385:R385"/>
    <mergeCell ref="V385:AB385"/>
    <mergeCell ref="B382:L382"/>
    <mergeCell ref="Q382:R382"/>
    <mergeCell ref="V382:AB382"/>
    <mergeCell ref="B383:L383"/>
    <mergeCell ref="Q383:R383"/>
    <mergeCell ref="V383:AB383"/>
    <mergeCell ref="B380:L380"/>
    <mergeCell ref="Q380:R380"/>
    <mergeCell ref="V380:AB380"/>
    <mergeCell ref="B381:L381"/>
    <mergeCell ref="Q381:R381"/>
    <mergeCell ref="V381:AB381"/>
    <mergeCell ref="B378:L378"/>
    <mergeCell ref="Q378:R378"/>
    <mergeCell ref="V378:AB378"/>
    <mergeCell ref="B379:L379"/>
    <mergeCell ref="Q379:R379"/>
    <mergeCell ref="V379:AB379"/>
    <mergeCell ref="B376:L376"/>
    <mergeCell ref="Q376:R376"/>
    <mergeCell ref="V376:AB376"/>
    <mergeCell ref="B377:L377"/>
    <mergeCell ref="Q377:R377"/>
    <mergeCell ref="V377:AB377"/>
    <mergeCell ref="B374:L374"/>
    <mergeCell ref="Q374:R374"/>
    <mergeCell ref="V374:AB374"/>
    <mergeCell ref="B375:L375"/>
    <mergeCell ref="Q375:R375"/>
    <mergeCell ref="V375:AB375"/>
    <mergeCell ref="B372:L372"/>
    <mergeCell ref="Q372:R372"/>
    <mergeCell ref="V372:AB372"/>
    <mergeCell ref="B373:L373"/>
    <mergeCell ref="Q373:R373"/>
    <mergeCell ref="V373:AB373"/>
    <mergeCell ref="B370:L370"/>
    <mergeCell ref="Q370:R370"/>
    <mergeCell ref="V370:AB370"/>
    <mergeCell ref="B371:L371"/>
    <mergeCell ref="Q371:R371"/>
    <mergeCell ref="V371:AB371"/>
    <mergeCell ref="B368:L368"/>
    <mergeCell ref="Q368:R368"/>
    <mergeCell ref="V368:AB368"/>
    <mergeCell ref="B369:L369"/>
    <mergeCell ref="Q369:R369"/>
    <mergeCell ref="V369:AB369"/>
    <mergeCell ref="B366:L366"/>
    <mergeCell ref="Q366:R366"/>
    <mergeCell ref="V366:AB366"/>
    <mergeCell ref="B367:L367"/>
    <mergeCell ref="Q367:R367"/>
    <mergeCell ref="V367:AB367"/>
    <mergeCell ref="B364:L364"/>
    <mergeCell ref="Q364:R364"/>
    <mergeCell ref="V364:AB364"/>
    <mergeCell ref="B365:L365"/>
    <mergeCell ref="Q365:R365"/>
    <mergeCell ref="V365:AB365"/>
    <mergeCell ref="B362:L362"/>
    <mergeCell ref="Q362:R362"/>
    <mergeCell ref="V362:AB362"/>
    <mergeCell ref="B363:L363"/>
    <mergeCell ref="Q363:R363"/>
    <mergeCell ref="V363:AB363"/>
    <mergeCell ref="B360:L360"/>
    <mergeCell ref="Q360:R360"/>
    <mergeCell ref="V360:AB360"/>
    <mergeCell ref="B361:L361"/>
    <mergeCell ref="Q361:R361"/>
    <mergeCell ref="V361:AB361"/>
    <mergeCell ref="B358:L358"/>
    <mergeCell ref="Q358:R358"/>
    <mergeCell ref="V358:AB358"/>
    <mergeCell ref="B359:L359"/>
    <mergeCell ref="Q359:R359"/>
    <mergeCell ref="V359:AB359"/>
    <mergeCell ref="B356:L356"/>
    <mergeCell ref="Q356:R356"/>
    <mergeCell ref="V356:AB356"/>
    <mergeCell ref="B357:L357"/>
    <mergeCell ref="Q357:R357"/>
    <mergeCell ref="V357:AB357"/>
    <mergeCell ref="B354:L354"/>
    <mergeCell ref="Q354:R354"/>
    <mergeCell ref="V354:AB354"/>
    <mergeCell ref="B355:L355"/>
    <mergeCell ref="Q355:R355"/>
    <mergeCell ref="V355:AB355"/>
    <mergeCell ref="B352:L352"/>
    <mergeCell ref="Q352:R352"/>
    <mergeCell ref="V352:AB352"/>
    <mergeCell ref="B353:L353"/>
    <mergeCell ref="Q353:R353"/>
    <mergeCell ref="V353:AB353"/>
    <mergeCell ref="B350:L350"/>
    <mergeCell ref="Q350:R350"/>
    <mergeCell ref="V350:AB350"/>
    <mergeCell ref="B351:L351"/>
    <mergeCell ref="Q351:R351"/>
    <mergeCell ref="V351:AB351"/>
    <mergeCell ref="B348:L348"/>
    <mergeCell ref="Q348:R348"/>
    <mergeCell ref="V348:AB348"/>
    <mergeCell ref="B349:L349"/>
    <mergeCell ref="Q349:R349"/>
    <mergeCell ref="V349:AB349"/>
    <mergeCell ref="B346:L346"/>
    <mergeCell ref="Q346:R346"/>
    <mergeCell ref="V346:AB346"/>
    <mergeCell ref="B347:L347"/>
    <mergeCell ref="Q347:R347"/>
    <mergeCell ref="V347:AB347"/>
    <mergeCell ref="B344:L344"/>
    <mergeCell ref="Q344:R344"/>
    <mergeCell ref="V344:AB344"/>
    <mergeCell ref="B345:L345"/>
    <mergeCell ref="Q345:R345"/>
    <mergeCell ref="V345:AB345"/>
    <mergeCell ref="B342:L342"/>
    <mergeCell ref="Q342:R342"/>
    <mergeCell ref="V342:AB342"/>
    <mergeCell ref="B343:L343"/>
    <mergeCell ref="Q343:R343"/>
    <mergeCell ref="V343:AB343"/>
    <mergeCell ref="B340:L340"/>
    <mergeCell ref="Q340:R340"/>
    <mergeCell ref="V340:AB340"/>
    <mergeCell ref="B341:L341"/>
    <mergeCell ref="Q341:R341"/>
    <mergeCell ref="V341:AB341"/>
    <mergeCell ref="B332:L332"/>
    <mergeCell ref="Q332:R332"/>
    <mergeCell ref="V332:AB332"/>
    <mergeCell ref="B339:L339"/>
    <mergeCell ref="Q339:R339"/>
    <mergeCell ref="V339:AB339"/>
    <mergeCell ref="B330:L330"/>
    <mergeCell ref="Q330:R330"/>
    <mergeCell ref="V330:AB330"/>
    <mergeCell ref="B331:L331"/>
    <mergeCell ref="Q331:R331"/>
    <mergeCell ref="V331:AB331"/>
    <mergeCell ref="B328:L328"/>
    <mergeCell ref="Q328:R328"/>
    <mergeCell ref="V328:AB328"/>
    <mergeCell ref="B329:L329"/>
    <mergeCell ref="Q329:R329"/>
    <mergeCell ref="V329:AB329"/>
    <mergeCell ref="B326:L326"/>
    <mergeCell ref="Q326:R326"/>
    <mergeCell ref="V326:AB326"/>
    <mergeCell ref="B327:L327"/>
    <mergeCell ref="Q327:R327"/>
    <mergeCell ref="V327:AB327"/>
    <mergeCell ref="B324:L324"/>
    <mergeCell ref="Q324:R324"/>
    <mergeCell ref="V324:AB324"/>
    <mergeCell ref="B325:L325"/>
    <mergeCell ref="Q325:R325"/>
    <mergeCell ref="V325:AB325"/>
    <mergeCell ref="B322:L322"/>
    <mergeCell ref="Q322:R322"/>
    <mergeCell ref="V322:AB322"/>
    <mergeCell ref="B323:L323"/>
    <mergeCell ref="Q323:R323"/>
    <mergeCell ref="V323:AB323"/>
    <mergeCell ref="B320:L320"/>
    <mergeCell ref="Q320:R320"/>
    <mergeCell ref="V320:AB320"/>
    <mergeCell ref="B321:L321"/>
    <mergeCell ref="Q321:R321"/>
    <mergeCell ref="V321:AB321"/>
    <mergeCell ref="B318:L318"/>
    <mergeCell ref="Q318:R318"/>
    <mergeCell ref="V318:AB318"/>
    <mergeCell ref="B319:L319"/>
    <mergeCell ref="Q319:R319"/>
    <mergeCell ref="V319:AB319"/>
    <mergeCell ref="B316:L316"/>
    <mergeCell ref="Q316:R316"/>
    <mergeCell ref="V316:AB316"/>
    <mergeCell ref="B317:L317"/>
    <mergeCell ref="Q317:R317"/>
    <mergeCell ref="V317:AB317"/>
    <mergeCell ref="B314:L314"/>
    <mergeCell ref="Q314:R314"/>
    <mergeCell ref="V314:AB314"/>
    <mergeCell ref="B315:L315"/>
    <mergeCell ref="Q315:R315"/>
    <mergeCell ref="V315:AB315"/>
    <mergeCell ref="B312:L312"/>
    <mergeCell ref="Q312:R312"/>
    <mergeCell ref="V312:AB312"/>
    <mergeCell ref="B313:L313"/>
    <mergeCell ref="Q313:R313"/>
    <mergeCell ref="V313:AB313"/>
    <mergeCell ref="B310:L310"/>
    <mergeCell ref="Q310:R310"/>
    <mergeCell ref="V310:AB310"/>
    <mergeCell ref="B311:L311"/>
    <mergeCell ref="Q311:R311"/>
    <mergeCell ref="V311:AB311"/>
    <mergeCell ref="B308:L308"/>
    <mergeCell ref="Q308:R308"/>
    <mergeCell ref="V308:AB308"/>
    <mergeCell ref="B309:L309"/>
    <mergeCell ref="Q309:R309"/>
    <mergeCell ref="V309:AB309"/>
    <mergeCell ref="B306:L306"/>
    <mergeCell ref="Q306:R306"/>
    <mergeCell ref="V306:AB306"/>
    <mergeCell ref="B307:L307"/>
    <mergeCell ref="Q307:R307"/>
    <mergeCell ref="V307:AB307"/>
    <mergeCell ref="B304:L304"/>
    <mergeCell ref="Q304:R304"/>
    <mergeCell ref="V304:AB304"/>
    <mergeCell ref="B305:L305"/>
    <mergeCell ref="Q305:R305"/>
    <mergeCell ref="V305:AB305"/>
    <mergeCell ref="B302:L302"/>
    <mergeCell ref="Q302:R302"/>
    <mergeCell ref="V302:AB302"/>
    <mergeCell ref="B303:L303"/>
    <mergeCell ref="Q303:R303"/>
    <mergeCell ref="V303:AB303"/>
    <mergeCell ref="B300:L300"/>
    <mergeCell ref="Q300:R300"/>
    <mergeCell ref="V300:AB300"/>
    <mergeCell ref="B301:L301"/>
    <mergeCell ref="Q301:R301"/>
    <mergeCell ref="V301:AB301"/>
    <mergeCell ref="B292:L292"/>
    <mergeCell ref="Q292:R292"/>
    <mergeCell ref="V292:AB292"/>
    <mergeCell ref="B293:L293"/>
    <mergeCell ref="Q293:R293"/>
    <mergeCell ref="V293:AB293"/>
    <mergeCell ref="B290:L290"/>
    <mergeCell ref="Q290:R290"/>
    <mergeCell ref="V290:AB290"/>
    <mergeCell ref="B291:L291"/>
    <mergeCell ref="Q291:R291"/>
    <mergeCell ref="V291:AB291"/>
    <mergeCell ref="B294:L294"/>
    <mergeCell ref="B295:L295"/>
    <mergeCell ref="B296:L296"/>
    <mergeCell ref="B297:L297"/>
    <mergeCell ref="B298:L298"/>
    <mergeCell ref="B299:L299"/>
    <mergeCell ref="B288:L288"/>
    <mergeCell ref="Q288:R288"/>
    <mergeCell ref="V288:AB288"/>
    <mergeCell ref="B289:L289"/>
    <mergeCell ref="Q289:R289"/>
    <mergeCell ref="V289:AB289"/>
    <mergeCell ref="B286:L286"/>
    <mergeCell ref="Q286:R286"/>
    <mergeCell ref="V286:AB286"/>
    <mergeCell ref="B287:L287"/>
    <mergeCell ref="Q287:R287"/>
    <mergeCell ref="V287:AB287"/>
    <mergeCell ref="B284:L284"/>
    <mergeCell ref="Q284:R284"/>
    <mergeCell ref="V284:AB284"/>
    <mergeCell ref="B285:L285"/>
    <mergeCell ref="Q285:R285"/>
    <mergeCell ref="V285:AB285"/>
    <mergeCell ref="B282:L282"/>
    <mergeCell ref="Q282:R282"/>
    <mergeCell ref="V282:AB282"/>
    <mergeCell ref="B283:L283"/>
    <mergeCell ref="Q283:R283"/>
    <mergeCell ref="V283:AB283"/>
    <mergeCell ref="B271:L271"/>
    <mergeCell ref="Q271:R271"/>
    <mergeCell ref="V271:AB271"/>
    <mergeCell ref="B281:L281"/>
    <mergeCell ref="Q281:R281"/>
    <mergeCell ref="V281:AB281"/>
    <mergeCell ref="B269:L269"/>
    <mergeCell ref="Q269:R269"/>
    <mergeCell ref="V269:AB269"/>
    <mergeCell ref="B270:L270"/>
    <mergeCell ref="Q270:R270"/>
    <mergeCell ref="V270:AB270"/>
    <mergeCell ref="B272:L272"/>
    <mergeCell ref="B273:L273"/>
    <mergeCell ref="B274:L274"/>
    <mergeCell ref="B275:L275"/>
    <mergeCell ref="B276:L276"/>
    <mergeCell ref="B277:L277"/>
    <mergeCell ref="B278:L278"/>
    <mergeCell ref="B279:L279"/>
    <mergeCell ref="B280:L280"/>
    <mergeCell ref="B267:L267"/>
    <mergeCell ref="Q267:R267"/>
    <mergeCell ref="V267:AB267"/>
    <mergeCell ref="B268:L268"/>
    <mergeCell ref="Q268:R268"/>
    <mergeCell ref="V268:AB268"/>
    <mergeCell ref="B265:L265"/>
    <mergeCell ref="Q265:R265"/>
    <mergeCell ref="V265:AB265"/>
    <mergeCell ref="B266:L266"/>
    <mergeCell ref="Q266:R266"/>
    <mergeCell ref="V266:AB266"/>
    <mergeCell ref="B263:L263"/>
    <mergeCell ref="Q263:R263"/>
    <mergeCell ref="V263:AB263"/>
    <mergeCell ref="B264:L264"/>
    <mergeCell ref="Q264:R264"/>
    <mergeCell ref="V264:AB264"/>
    <mergeCell ref="B261:L261"/>
    <mergeCell ref="Q261:R261"/>
    <mergeCell ref="V261:AB261"/>
    <mergeCell ref="B262:L262"/>
    <mergeCell ref="Q262:R262"/>
    <mergeCell ref="V262:AB262"/>
    <mergeCell ref="B259:L259"/>
    <mergeCell ref="Q259:R259"/>
    <mergeCell ref="V259:AB259"/>
    <mergeCell ref="B260:L260"/>
    <mergeCell ref="Q260:R260"/>
    <mergeCell ref="V260:AB260"/>
    <mergeCell ref="B257:L257"/>
    <mergeCell ref="Q257:R257"/>
    <mergeCell ref="V257:AB257"/>
    <mergeCell ref="B258:L258"/>
    <mergeCell ref="Q258:R258"/>
    <mergeCell ref="V258:AB258"/>
    <mergeCell ref="B255:L255"/>
    <mergeCell ref="Q255:R255"/>
    <mergeCell ref="V255:AB255"/>
    <mergeCell ref="B256:L256"/>
    <mergeCell ref="Q256:R256"/>
    <mergeCell ref="V256:AB256"/>
    <mergeCell ref="B253:L253"/>
    <mergeCell ref="Q253:R253"/>
    <mergeCell ref="V253:AB253"/>
    <mergeCell ref="B254:L254"/>
    <mergeCell ref="Q254:R254"/>
    <mergeCell ref="V254:AB254"/>
    <mergeCell ref="B251:L251"/>
    <mergeCell ref="Q251:R251"/>
    <mergeCell ref="V251:AB251"/>
    <mergeCell ref="B252:L252"/>
    <mergeCell ref="Q252:R252"/>
    <mergeCell ref="V252:AB252"/>
    <mergeCell ref="B249:L249"/>
    <mergeCell ref="Q249:R249"/>
    <mergeCell ref="V249:AB249"/>
    <mergeCell ref="B250:L250"/>
    <mergeCell ref="Q250:R250"/>
    <mergeCell ref="V250:AB250"/>
    <mergeCell ref="B247:L247"/>
    <mergeCell ref="Q247:R247"/>
    <mergeCell ref="V247:AB247"/>
    <mergeCell ref="B248:L248"/>
    <mergeCell ref="Q248:R248"/>
    <mergeCell ref="V248:AB248"/>
    <mergeCell ref="B245:L245"/>
    <mergeCell ref="Q245:R245"/>
    <mergeCell ref="V245:AB245"/>
    <mergeCell ref="B246:L246"/>
    <mergeCell ref="Q246:R246"/>
    <mergeCell ref="V246:AB246"/>
    <mergeCell ref="B243:L243"/>
    <mergeCell ref="Q243:R243"/>
    <mergeCell ref="V243:AB243"/>
    <mergeCell ref="B244:L244"/>
    <mergeCell ref="Q244:R244"/>
    <mergeCell ref="V244:AB244"/>
    <mergeCell ref="B241:L241"/>
    <mergeCell ref="Q241:R241"/>
    <mergeCell ref="V241:AB241"/>
    <mergeCell ref="B242:L242"/>
    <mergeCell ref="Q242:R242"/>
    <mergeCell ref="V242:AB242"/>
    <mergeCell ref="B239:L239"/>
    <mergeCell ref="Q239:R239"/>
    <mergeCell ref="V239:AB239"/>
    <mergeCell ref="B240:L240"/>
    <mergeCell ref="Q240:R240"/>
    <mergeCell ref="V240:AB240"/>
    <mergeCell ref="B237:L237"/>
    <mergeCell ref="Q237:R237"/>
    <mergeCell ref="V237:AB237"/>
    <mergeCell ref="B238:L238"/>
    <mergeCell ref="Q238:R238"/>
    <mergeCell ref="V238:AB238"/>
    <mergeCell ref="B235:L235"/>
    <mergeCell ref="Q235:R235"/>
    <mergeCell ref="V235:AB235"/>
    <mergeCell ref="B236:L236"/>
    <mergeCell ref="Q236:R236"/>
    <mergeCell ref="V236:AB236"/>
    <mergeCell ref="B233:L233"/>
    <mergeCell ref="Q233:R233"/>
    <mergeCell ref="V233:AB233"/>
    <mergeCell ref="B234:L234"/>
    <mergeCell ref="Q234:R234"/>
    <mergeCell ref="V234:AB234"/>
    <mergeCell ref="B231:L231"/>
    <mergeCell ref="Q231:R231"/>
    <mergeCell ref="V231:AB231"/>
    <mergeCell ref="B232:L232"/>
    <mergeCell ref="Q232:R232"/>
    <mergeCell ref="V232:AB232"/>
    <mergeCell ref="B228:L228"/>
    <mergeCell ref="Q228:R228"/>
    <mergeCell ref="V228:AB228"/>
    <mergeCell ref="B230:L230"/>
    <mergeCell ref="Q230:R230"/>
    <mergeCell ref="V230:AB230"/>
    <mergeCell ref="B226:L226"/>
    <mergeCell ref="Q226:R226"/>
    <mergeCell ref="V226:AB226"/>
    <mergeCell ref="B227:L227"/>
    <mergeCell ref="Q227:R227"/>
    <mergeCell ref="V227:AB227"/>
    <mergeCell ref="B224:L224"/>
    <mergeCell ref="Q224:R224"/>
    <mergeCell ref="V224:AB224"/>
    <mergeCell ref="B225:L225"/>
    <mergeCell ref="Q225:R225"/>
    <mergeCell ref="V225:AB225"/>
    <mergeCell ref="B222:L222"/>
    <mergeCell ref="Q222:R222"/>
    <mergeCell ref="V222:AB222"/>
    <mergeCell ref="B223:L223"/>
    <mergeCell ref="Q223:R223"/>
    <mergeCell ref="V223:AB223"/>
    <mergeCell ref="B220:L220"/>
    <mergeCell ref="Q220:R220"/>
    <mergeCell ref="V220:AB220"/>
    <mergeCell ref="B221:L221"/>
    <mergeCell ref="Q221:R221"/>
    <mergeCell ref="V221:AB221"/>
    <mergeCell ref="B218:L218"/>
    <mergeCell ref="Q218:R218"/>
    <mergeCell ref="V218:AB218"/>
    <mergeCell ref="B219:L219"/>
    <mergeCell ref="Q219:R219"/>
    <mergeCell ref="V219:AB219"/>
    <mergeCell ref="B216:L216"/>
    <mergeCell ref="Q216:R216"/>
    <mergeCell ref="V216:AB216"/>
    <mergeCell ref="B217:L217"/>
    <mergeCell ref="Q217:R217"/>
    <mergeCell ref="V217:AB217"/>
    <mergeCell ref="B214:L214"/>
    <mergeCell ref="Q214:R214"/>
    <mergeCell ref="V214:AB214"/>
    <mergeCell ref="B215:L215"/>
    <mergeCell ref="Q215:R215"/>
    <mergeCell ref="V215:AB215"/>
    <mergeCell ref="B212:L212"/>
    <mergeCell ref="Q212:R212"/>
    <mergeCell ref="V212:AB212"/>
    <mergeCell ref="B213:L213"/>
    <mergeCell ref="Q213:R213"/>
    <mergeCell ref="V213:AB213"/>
    <mergeCell ref="B210:L210"/>
    <mergeCell ref="Q210:R210"/>
    <mergeCell ref="V210:AB210"/>
    <mergeCell ref="B211:L211"/>
    <mergeCell ref="Q211:R211"/>
    <mergeCell ref="V211:AB211"/>
    <mergeCell ref="B208:L208"/>
    <mergeCell ref="Q208:R208"/>
    <mergeCell ref="V208:AB208"/>
    <mergeCell ref="B209:L209"/>
    <mergeCell ref="Q209:R209"/>
    <mergeCell ref="V209:AB209"/>
    <mergeCell ref="B206:L206"/>
    <mergeCell ref="Q206:R206"/>
    <mergeCell ref="V206:AB206"/>
    <mergeCell ref="B207:L207"/>
    <mergeCell ref="Q207:R207"/>
    <mergeCell ref="V207:AB207"/>
    <mergeCell ref="B204:L204"/>
    <mergeCell ref="Q204:R204"/>
    <mergeCell ref="V204:AB204"/>
    <mergeCell ref="B205:L205"/>
    <mergeCell ref="Q205:R205"/>
    <mergeCell ref="V205:AB205"/>
    <mergeCell ref="B202:L202"/>
    <mergeCell ref="Q202:R202"/>
    <mergeCell ref="V202:AB202"/>
    <mergeCell ref="B203:L203"/>
    <mergeCell ref="Q203:R203"/>
    <mergeCell ref="V203:AB203"/>
    <mergeCell ref="B200:L200"/>
    <mergeCell ref="Q200:R200"/>
    <mergeCell ref="V200:AB200"/>
    <mergeCell ref="B201:L201"/>
    <mergeCell ref="Q201:R201"/>
    <mergeCell ref="V201:AB201"/>
    <mergeCell ref="B198:L198"/>
    <mergeCell ref="Q198:R198"/>
    <mergeCell ref="V198:AB198"/>
    <mergeCell ref="B199:L199"/>
    <mergeCell ref="Q199:R199"/>
    <mergeCell ref="V199:AB199"/>
    <mergeCell ref="B196:L196"/>
    <mergeCell ref="Q196:R196"/>
    <mergeCell ref="V196:AB196"/>
    <mergeCell ref="B197:L197"/>
    <mergeCell ref="Q197:R197"/>
    <mergeCell ref="V197:AB197"/>
    <mergeCell ref="B194:L194"/>
    <mergeCell ref="Q194:R194"/>
    <mergeCell ref="V194:AB194"/>
    <mergeCell ref="B195:L195"/>
    <mergeCell ref="Q195:R195"/>
    <mergeCell ref="V195:AB195"/>
    <mergeCell ref="B192:L192"/>
    <mergeCell ref="Q192:R192"/>
    <mergeCell ref="V192:AB192"/>
    <mergeCell ref="B193:L193"/>
    <mergeCell ref="Q193:R193"/>
    <mergeCell ref="V193:AB193"/>
    <mergeCell ref="B190:L190"/>
    <mergeCell ref="Q190:R190"/>
    <mergeCell ref="V190:AB190"/>
    <mergeCell ref="B191:L191"/>
    <mergeCell ref="Q191:R191"/>
    <mergeCell ref="V191:AB191"/>
    <mergeCell ref="B188:L188"/>
    <mergeCell ref="Q188:R188"/>
    <mergeCell ref="V188:AB188"/>
    <mergeCell ref="B189:L189"/>
    <mergeCell ref="Q189:R189"/>
    <mergeCell ref="V189:AB189"/>
    <mergeCell ref="B186:L186"/>
    <mergeCell ref="Q186:R186"/>
    <mergeCell ref="V186:AB186"/>
    <mergeCell ref="B187:L187"/>
    <mergeCell ref="Q187:R187"/>
    <mergeCell ref="V187:AB187"/>
    <mergeCell ref="B184:L184"/>
    <mergeCell ref="Q184:R184"/>
    <mergeCell ref="V184:AB184"/>
    <mergeCell ref="B185:L185"/>
    <mergeCell ref="Q185:R185"/>
    <mergeCell ref="V185:AB185"/>
    <mergeCell ref="B182:L182"/>
    <mergeCell ref="Q182:R182"/>
    <mergeCell ref="V182:AB182"/>
    <mergeCell ref="B183:L183"/>
    <mergeCell ref="Q183:R183"/>
    <mergeCell ref="V183:AB183"/>
    <mergeCell ref="B180:L180"/>
    <mergeCell ref="Q180:R180"/>
    <mergeCell ref="V180:AB180"/>
    <mergeCell ref="B181:L181"/>
    <mergeCell ref="Q181:R181"/>
    <mergeCell ref="V181:AB181"/>
    <mergeCell ref="B178:L178"/>
    <mergeCell ref="Q178:R178"/>
    <mergeCell ref="V178:AB178"/>
    <mergeCell ref="B179:L179"/>
    <mergeCell ref="Q179:R179"/>
    <mergeCell ref="V179:AB179"/>
    <mergeCell ref="B176:L176"/>
    <mergeCell ref="Q176:R176"/>
    <mergeCell ref="V176:AB176"/>
    <mergeCell ref="B177:L177"/>
    <mergeCell ref="Q177:R177"/>
    <mergeCell ref="V177:AB177"/>
    <mergeCell ref="B174:L174"/>
    <mergeCell ref="Q174:R174"/>
    <mergeCell ref="V174:AB174"/>
    <mergeCell ref="B175:L175"/>
    <mergeCell ref="Q175:R175"/>
    <mergeCell ref="V175:AB175"/>
    <mergeCell ref="B172:L172"/>
    <mergeCell ref="Q172:R172"/>
    <mergeCell ref="V172:AB172"/>
    <mergeCell ref="B173:L173"/>
    <mergeCell ref="Q173:R173"/>
    <mergeCell ref="V173:AB173"/>
    <mergeCell ref="B170:L170"/>
    <mergeCell ref="Q170:R170"/>
    <mergeCell ref="V170:AB170"/>
    <mergeCell ref="B171:L171"/>
    <mergeCell ref="Q171:R171"/>
    <mergeCell ref="V171:AB171"/>
    <mergeCell ref="B168:L168"/>
    <mergeCell ref="Q168:R168"/>
    <mergeCell ref="V168:AB168"/>
    <mergeCell ref="B169:L169"/>
    <mergeCell ref="Q169:R169"/>
    <mergeCell ref="V169:AB169"/>
    <mergeCell ref="B166:L166"/>
    <mergeCell ref="Q166:R166"/>
    <mergeCell ref="V166:AB166"/>
    <mergeCell ref="B167:L167"/>
    <mergeCell ref="Q167:R167"/>
    <mergeCell ref="V167:AB167"/>
    <mergeCell ref="B164:L164"/>
    <mergeCell ref="Q164:R164"/>
    <mergeCell ref="V164:AB164"/>
    <mergeCell ref="B165:L165"/>
    <mergeCell ref="Q165:R165"/>
    <mergeCell ref="V165:AB165"/>
    <mergeCell ref="B162:L162"/>
    <mergeCell ref="Q162:R162"/>
    <mergeCell ref="V162:AB162"/>
    <mergeCell ref="B163:L163"/>
    <mergeCell ref="Q163:R163"/>
    <mergeCell ref="V163:AB163"/>
    <mergeCell ref="B160:L160"/>
    <mergeCell ref="Q160:R160"/>
    <mergeCell ref="V160:AB160"/>
    <mergeCell ref="B161:L161"/>
    <mergeCell ref="Q161:R161"/>
    <mergeCell ref="V161:AB161"/>
    <mergeCell ref="B158:L158"/>
    <mergeCell ref="Q158:R158"/>
    <mergeCell ref="V158:AB158"/>
    <mergeCell ref="B159:L159"/>
    <mergeCell ref="Q159:R159"/>
    <mergeCell ref="V159:AB159"/>
    <mergeCell ref="B156:L156"/>
    <mergeCell ref="Q156:R156"/>
    <mergeCell ref="V156:AB156"/>
    <mergeCell ref="B157:L157"/>
    <mergeCell ref="Q157:R157"/>
    <mergeCell ref="V157:AB157"/>
    <mergeCell ref="B148:L148"/>
    <mergeCell ref="Q148:R148"/>
    <mergeCell ref="V148:AB148"/>
    <mergeCell ref="B155:L155"/>
    <mergeCell ref="Q155:R155"/>
    <mergeCell ref="V155:AB155"/>
    <mergeCell ref="B146:L146"/>
    <mergeCell ref="Q146:R146"/>
    <mergeCell ref="V146:AB146"/>
    <mergeCell ref="B147:L147"/>
    <mergeCell ref="Q147:R147"/>
    <mergeCell ref="V147:AB147"/>
    <mergeCell ref="B144:L144"/>
    <mergeCell ref="Q144:R144"/>
    <mergeCell ref="V144:AB144"/>
    <mergeCell ref="B145:L145"/>
    <mergeCell ref="Q145:R145"/>
    <mergeCell ref="V145:AB145"/>
    <mergeCell ref="B142:L142"/>
    <mergeCell ref="Q142:R142"/>
    <mergeCell ref="V142:AB142"/>
    <mergeCell ref="B143:L143"/>
    <mergeCell ref="Q143:R143"/>
    <mergeCell ref="V143:AB143"/>
    <mergeCell ref="B140:L140"/>
    <mergeCell ref="Q140:R140"/>
    <mergeCell ref="V140:AB140"/>
    <mergeCell ref="B141:L141"/>
    <mergeCell ref="Q141:R141"/>
    <mergeCell ref="V141:AB141"/>
    <mergeCell ref="B138:L138"/>
    <mergeCell ref="Q138:R138"/>
    <mergeCell ref="V138:AB138"/>
    <mergeCell ref="B139:L139"/>
    <mergeCell ref="Q139:R139"/>
    <mergeCell ref="V139:AB139"/>
    <mergeCell ref="B136:L136"/>
    <mergeCell ref="Q136:R136"/>
    <mergeCell ref="V136:AB136"/>
    <mergeCell ref="B137:L137"/>
    <mergeCell ref="Q137:R137"/>
    <mergeCell ref="V137:AB137"/>
    <mergeCell ref="B134:L134"/>
    <mergeCell ref="Q134:R134"/>
    <mergeCell ref="V134:AB134"/>
    <mergeCell ref="B135:L135"/>
    <mergeCell ref="Q135:R135"/>
    <mergeCell ref="V135:AB135"/>
    <mergeCell ref="B132:L132"/>
    <mergeCell ref="Q132:R132"/>
    <mergeCell ref="V132:AB132"/>
    <mergeCell ref="B133:L133"/>
    <mergeCell ref="Q133:R133"/>
    <mergeCell ref="V133:AB133"/>
    <mergeCell ref="B130:L130"/>
    <mergeCell ref="Q130:R130"/>
    <mergeCell ref="V130:AB130"/>
    <mergeCell ref="B131:L131"/>
    <mergeCell ref="Q131:R131"/>
    <mergeCell ref="V131:AB131"/>
    <mergeCell ref="B128:L128"/>
    <mergeCell ref="Q128:R128"/>
    <mergeCell ref="V128:AB128"/>
    <mergeCell ref="B129:L129"/>
    <mergeCell ref="Q129:R129"/>
    <mergeCell ref="V129:AB129"/>
    <mergeCell ref="B126:L126"/>
    <mergeCell ref="Q126:R126"/>
    <mergeCell ref="V126:AB126"/>
    <mergeCell ref="B127:L127"/>
    <mergeCell ref="Q127:R127"/>
    <mergeCell ref="V127:AB127"/>
    <mergeCell ref="B124:L124"/>
    <mergeCell ref="Q124:R124"/>
    <mergeCell ref="V124:AB124"/>
    <mergeCell ref="B125:L125"/>
    <mergeCell ref="Q125:R125"/>
    <mergeCell ref="V125:AB125"/>
    <mergeCell ref="B122:L122"/>
    <mergeCell ref="Q122:R122"/>
    <mergeCell ref="V122:AB122"/>
    <mergeCell ref="B123:L123"/>
    <mergeCell ref="Q123:R123"/>
    <mergeCell ref="V123:AB123"/>
    <mergeCell ref="B120:L120"/>
    <mergeCell ref="Q120:R120"/>
    <mergeCell ref="V120:AB120"/>
    <mergeCell ref="B121:L121"/>
    <mergeCell ref="Q121:R121"/>
    <mergeCell ref="V121:AB121"/>
    <mergeCell ref="B118:L118"/>
    <mergeCell ref="Q118:R118"/>
    <mergeCell ref="V118:AB118"/>
    <mergeCell ref="B119:L119"/>
    <mergeCell ref="Q119:R119"/>
    <mergeCell ref="V119:AB119"/>
    <mergeCell ref="B116:L116"/>
    <mergeCell ref="Q116:R116"/>
    <mergeCell ref="V116:AB116"/>
    <mergeCell ref="B117:L117"/>
    <mergeCell ref="Q117:R117"/>
    <mergeCell ref="V117:AB117"/>
    <mergeCell ref="B114:L114"/>
    <mergeCell ref="Q114:R114"/>
    <mergeCell ref="V114:AB114"/>
    <mergeCell ref="B115:L115"/>
    <mergeCell ref="Q115:R115"/>
    <mergeCell ref="V115:AB115"/>
    <mergeCell ref="B112:L112"/>
    <mergeCell ref="Q112:R112"/>
    <mergeCell ref="V112:AB112"/>
    <mergeCell ref="B113:L113"/>
    <mergeCell ref="Q113:R113"/>
    <mergeCell ref="V113:AB113"/>
    <mergeCell ref="B110:L110"/>
    <mergeCell ref="Q110:R110"/>
    <mergeCell ref="V110:AB110"/>
    <mergeCell ref="B111:L111"/>
    <mergeCell ref="Q111:R111"/>
    <mergeCell ref="V111:AB111"/>
    <mergeCell ref="B108:L108"/>
    <mergeCell ref="Q108:R108"/>
    <mergeCell ref="V108:AB108"/>
    <mergeCell ref="B109:L109"/>
    <mergeCell ref="Q109:R109"/>
    <mergeCell ref="V109:AB109"/>
    <mergeCell ref="B106:L106"/>
    <mergeCell ref="Q106:R106"/>
    <mergeCell ref="V106:AB106"/>
    <mergeCell ref="B107:L107"/>
    <mergeCell ref="Q107:R107"/>
    <mergeCell ref="V107:AB107"/>
    <mergeCell ref="B104:L104"/>
    <mergeCell ref="Q104:R104"/>
    <mergeCell ref="V104:AB104"/>
    <mergeCell ref="B105:L105"/>
    <mergeCell ref="Q105:R105"/>
    <mergeCell ref="V105:AB105"/>
    <mergeCell ref="B102:L102"/>
    <mergeCell ref="Q102:R102"/>
    <mergeCell ref="V102:AB102"/>
    <mergeCell ref="B103:L103"/>
    <mergeCell ref="Q103:R103"/>
    <mergeCell ref="V103:AB103"/>
    <mergeCell ref="B100:L100"/>
    <mergeCell ref="Q100:R100"/>
    <mergeCell ref="V100:AB100"/>
    <mergeCell ref="B101:L101"/>
    <mergeCell ref="Q101:R101"/>
    <mergeCell ref="V101:AB101"/>
    <mergeCell ref="B98:L98"/>
    <mergeCell ref="Q98:R98"/>
    <mergeCell ref="V98:AB98"/>
    <mergeCell ref="B99:L99"/>
    <mergeCell ref="Q99:R99"/>
    <mergeCell ref="V99:AB99"/>
    <mergeCell ref="B96:L96"/>
    <mergeCell ref="Q96:R96"/>
    <mergeCell ref="V96:AB96"/>
    <mergeCell ref="B97:L97"/>
    <mergeCell ref="Q97:R97"/>
    <mergeCell ref="V97:AB97"/>
    <mergeCell ref="B94:L94"/>
    <mergeCell ref="Q94:R94"/>
    <mergeCell ref="V94:AB94"/>
    <mergeCell ref="B95:L95"/>
    <mergeCell ref="Q95:R95"/>
    <mergeCell ref="V95:AB95"/>
    <mergeCell ref="B92:L92"/>
    <mergeCell ref="Q92:R92"/>
    <mergeCell ref="V92:AB92"/>
    <mergeCell ref="B93:L93"/>
    <mergeCell ref="Q93:R93"/>
    <mergeCell ref="V93:AB93"/>
    <mergeCell ref="B90:L90"/>
    <mergeCell ref="Q90:R90"/>
    <mergeCell ref="V90:AB90"/>
    <mergeCell ref="B91:L91"/>
    <mergeCell ref="Q91:R91"/>
    <mergeCell ref="V91:AB91"/>
    <mergeCell ref="B88:L88"/>
    <mergeCell ref="Q88:R88"/>
    <mergeCell ref="V88:AB88"/>
    <mergeCell ref="B89:L89"/>
    <mergeCell ref="Q89:R89"/>
    <mergeCell ref="V89:AB89"/>
    <mergeCell ref="B86:L86"/>
    <mergeCell ref="Q86:R86"/>
    <mergeCell ref="V86:AB86"/>
    <mergeCell ref="B87:L87"/>
    <mergeCell ref="Q87:R87"/>
    <mergeCell ref="V87:AB87"/>
    <mergeCell ref="B84:L84"/>
    <mergeCell ref="Q84:R84"/>
    <mergeCell ref="V84:AB84"/>
    <mergeCell ref="B85:L85"/>
    <mergeCell ref="Q85:R85"/>
    <mergeCell ref="V85:AB85"/>
    <mergeCell ref="B82:L82"/>
    <mergeCell ref="Q82:R82"/>
    <mergeCell ref="V82:AB82"/>
    <mergeCell ref="B83:L83"/>
    <mergeCell ref="Q83:R83"/>
    <mergeCell ref="V83:AB83"/>
    <mergeCell ref="B80:L80"/>
    <mergeCell ref="Q80:R80"/>
    <mergeCell ref="V80:AB80"/>
    <mergeCell ref="B81:L81"/>
    <mergeCell ref="Q81:R81"/>
    <mergeCell ref="V81:AB81"/>
    <mergeCell ref="B78:L78"/>
    <mergeCell ref="Q78:R78"/>
    <mergeCell ref="V78:AB78"/>
    <mergeCell ref="B79:L79"/>
    <mergeCell ref="Q79:R79"/>
    <mergeCell ref="V79:AB79"/>
    <mergeCell ref="B76:L76"/>
    <mergeCell ref="Q76:R76"/>
    <mergeCell ref="V76:AB76"/>
    <mergeCell ref="B77:L77"/>
    <mergeCell ref="Q77:R77"/>
    <mergeCell ref="V77:AB77"/>
    <mergeCell ref="B74:L74"/>
    <mergeCell ref="Q74:R74"/>
    <mergeCell ref="V74:AB74"/>
    <mergeCell ref="B75:L75"/>
    <mergeCell ref="Q75:R75"/>
    <mergeCell ref="V75:AB75"/>
    <mergeCell ref="B72:L72"/>
    <mergeCell ref="Q72:R72"/>
    <mergeCell ref="V72:AB72"/>
    <mergeCell ref="B73:L73"/>
    <mergeCell ref="Q73:R73"/>
    <mergeCell ref="V73:AB73"/>
    <mergeCell ref="B70:L70"/>
    <mergeCell ref="Q70:R70"/>
    <mergeCell ref="V70:AB70"/>
    <mergeCell ref="B71:L71"/>
    <mergeCell ref="Q71:R71"/>
    <mergeCell ref="V71:AB71"/>
    <mergeCell ref="B68:L68"/>
    <mergeCell ref="Q68:R68"/>
    <mergeCell ref="V68:AB68"/>
    <mergeCell ref="B69:L69"/>
    <mergeCell ref="Q69:R69"/>
    <mergeCell ref="V69:AB69"/>
    <mergeCell ref="B66:L66"/>
    <mergeCell ref="Q66:R66"/>
    <mergeCell ref="V66:AB66"/>
    <mergeCell ref="B67:L67"/>
    <mergeCell ref="Q67:R67"/>
    <mergeCell ref="V67:AB67"/>
    <mergeCell ref="B59:L59"/>
    <mergeCell ref="Q59:R59"/>
    <mergeCell ref="V59:AB59"/>
    <mergeCell ref="B65:L65"/>
    <mergeCell ref="Q65:R65"/>
    <mergeCell ref="V65:AB65"/>
    <mergeCell ref="B57:L57"/>
    <mergeCell ref="Q57:R57"/>
    <mergeCell ref="V57:AB57"/>
    <mergeCell ref="B58:L58"/>
    <mergeCell ref="Q58:R58"/>
    <mergeCell ref="V58:AB58"/>
    <mergeCell ref="B55:L55"/>
    <mergeCell ref="Q55:R55"/>
    <mergeCell ref="V55:AB55"/>
    <mergeCell ref="B56:L56"/>
    <mergeCell ref="Q56:R56"/>
    <mergeCell ref="V56:AB56"/>
    <mergeCell ref="B53:L53"/>
    <mergeCell ref="Q53:R53"/>
    <mergeCell ref="V53:AB53"/>
    <mergeCell ref="B54:L54"/>
    <mergeCell ref="Q54:R54"/>
    <mergeCell ref="V54:AB54"/>
    <mergeCell ref="B51:L51"/>
    <mergeCell ref="Q51:R51"/>
    <mergeCell ref="V51:AB51"/>
    <mergeCell ref="B52:L52"/>
    <mergeCell ref="Q52:R52"/>
    <mergeCell ref="V52:AB52"/>
    <mergeCell ref="B49:L49"/>
    <mergeCell ref="Q49:R49"/>
    <mergeCell ref="V49:AB49"/>
    <mergeCell ref="B50:L50"/>
    <mergeCell ref="Q50:R50"/>
    <mergeCell ref="V50:AB50"/>
    <mergeCell ref="B47:L47"/>
    <mergeCell ref="Q47:R47"/>
    <mergeCell ref="V47:AB47"/>
    <mergeCell ref="B48:L48"/>
    <mergeCell ref="Q48:R48"/>
    <mergeCell ref="V48:AB48"/>
    <mergeCell ref="B45:L45"/>
    <mergeCell ref="Q45:R45"/>
    <mergeCell ref="V45:AB45"/>
    <mergeCell ref="B46:L46"/>
    <mergeCell ref="Q46:R46"/>
    <mergeCell ref="V46:AB46"/>
    <mergeCell ref="B43:L43"/>
    <mergeCell ref="Q43:R43"/>
    <mergeCell ref="V43:AB43"/>
    <mergeCell ref="B44:L44"/>
    <mergeCell ref="Q44:R44"/>
    <mergeCell ref="V44:AB44"/>
    <mergeCell ref="B41:L41"/>
    <mergeCell ref="Q41:R41"/>
    <mergeCell ref="V41:AB41"/>
    <mergeCell ref="B42:L42"/>
    <mergeCell ref="Q42:R42"/>
    <mergeCell ref="V42:AB42"/>
    <mergeCell ref="B39:L39"/>
    <mergeCell ref="Q39:R39"/>
    <mergeCell ref="V39:AB39"/>
    <mergeCell ref="B40:L40"/>
    <mergeCell ref="Q40:R40"/>
    <mergeCell ref="V40:AB40"/>
    <mergeCell ref="B37:L37"/>
    <mergeCell ref="Q37:R37"/>
    <mergeCell ref="V37:AB37"/>
    <mergeCell ref="B38:L38"/>
    <mergeCell ref="Q38:R38"/>
    <mergeCell ref="V38:AB38"/>
    <mergeCell ref="B35:L35"/>
    <mergeCell ref="Q35:R35"/>
    <mergeCell ref="V35:AB35"/>
    <mergeCell ref="B36:L36"/>
    <mergeCell ref="Q36:R36"/>
    <mergeCell ref="V36:AB36"/>
    <mergeCell ref="B33:L33"/>
    <mergeCell ref="Q33:R33"/>
    <mergeCell ref="V33:AB33"/>
    <mergeCell ref="B34:L34"/>
    <mergeCell ref="Q34:R34"/>
    <mergeCell ref="V34:AB34"/>
    <mergeCell ref="B31:L31"/>
    <mergeCell ref="Q31:R31"/>
    <mergeCell ref="V31:AB31"/>
    <mergeCell ref="B32:L32"/>
    <mergeCell ref="Q32:R32"/>
    <mergeCell ref="V32:AB32"/>
    <mergeCell ref="B29:L29"/>
    <mergeCell ref="Q29:R29"/>
    <mergeCell ref="V29:AB29"/>
    <mergeCell ref="B30:L30"/>
    <mergeCell ref="Q30:R30"/>
    <mergeCell ref="V30:AB30"/>
    <mergeCell ref="B21:L21"/>
    <mergeCell ref="Q21:R21"/>
    <mergeCell ref="V21:AB21"/>
    <mergeCell ref="B22:L22"/>
    <mergeCell ref="Q22:R22"/>
    <mergeCell ref="V22:AB22"/>
    <mergeCell ref="B20:L20"/>
    <mergeCell ref="Q20:R20"/>
    <mergeCell ref="V20:AB20"/>
    <mergeCell ref="B27:L27"/>
    <mergeCell ref="Q27:R27"/>
    <mergeCell ref="V27:AB27"/>
    <mergeCell ref="B28:L28"/>
    <mergeCell ref="Q28:R28"/>
    <mergeCell ref="V28:AB28"/>
    <mergeCell ref="B25:L25"/>
    <mergeCell ref="Q25:R25"/>
    <mergeCell ref="V25:AB25"/>
    <mergeCell ref="B26:L26"/>
    <mergeCell ref="Q26:R26"/>
    <mergeCell ref="V26:AB26"/>
    <mergeCell ref="B23:L23"/>
    <mergeCell ref="Q23:R23"/>
    <mergeCell ref="V23:AB23"/>
    <mergeCell ref="B24:L24"/>
    <mergeCell ref="Q24:R24"/>
    <mergeCell ref="V24:AB24"/>
  </mergeCells>
  <pageMargins left="0.39370078740157499" right="0.39370078740157499" top="0.999999984981507" bottom="0.999999984981507" header="0.499999992490753" footer="0.499999992490753"/>
  <pageSetup paperSize="9" scale="88" fitToHeight="0" orientation="portrait" r:id="rId1"/>
  <headerFooter alignWithMargins="0">
    <oddHeader>&amp;CСтраница &amp;P из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G722"/>
  <sheetViews>
    <sheetView showGridLines="0" topLeftCell="A705" zoomScale="95" zoomScaleNormal="95" workbookViewId="0">
      <selection activeCell="AG10" sqref="AG10"/>
    </sheetView>
  </sheetViews>
  <sheetFormatPr defaultColWidth="9.140625" defaultRowHeight="12.75" x14ac:dyDescent="0.2"/>
  <cols>
    <col min="1" max="1" width="1.7109375" style="92" customWidth="1"/>
    <col min="2" max="12" width="0" style="92" hidden="1" customWidth="1"/>
    <col min="13" max="13" width="44" style="92" customWidth="1"/>
    <col min="14" max="14" width="6.28515625" style="381" customWidth="1"/>
    <col min="15" max="16" width="5.7109375" style="381" customWidth="1"/>
    <col min="17" max="17" width="9.5703125" style="381" customWidth="1"/>
    <col min="18" max="18" width="5.7109375" style="381" customWidth="1"/>
    <col min="19" max="20" width="0" style="381" hidden="1" customWidth="1"/>
    <col min="21" max="22" width="12.140625" style="381" customWidth="1"/>
    <col min="23" max="23" width="13.42578125" style="381" customWidth="1"/>
    <col min="24" max="31" width="0" style="92" hidden="1" customWidth="1"/>
    <col min="32" max="256" width="9.140625" style="92" customWidth="1"/>
    <col min="257" max="16384" width="9.140625" style="92"/>
  </cols>
  <sheetData>
    <row r="1" spans="1:31" s="55" customFormat="1" ht="12.75" customHeight="1" x14ac:dyDescent="0.2">
      <c r="A1" s="52"/>
      <c r="B1" s="52"/>
      <c r="C1" s="52"/>
      <c r="D1" s="52"/>
      <c r="E1" s="52"/>
      <c r="F1" s="52"/>
      <c r="G1" s="53"/>
      <c r="H1" s="54"/>
      <c r="I1" s="54"/>
      <c r="J1" s="54"/>
      <c r="K1" s="54"/>
      <c r="L1" s="54"/>
      <c r="M1" s="422"/>
      <c r="N1" s="491"/>
      <c r="O1" s="491"/>
      <c r="P1" s="492"/>
      <c r="Q1" s="492"/>
      <c r="R1" s="491"/>
      <c r="S1" s="491"/>
      <c r="T1" s="492" t="s">
        <v>564</v>
      </c>
      <c r="U1" s="491"/>
      <c r="V1" s="553" t="s">
        <v>550</v>
      </c>
      <c r="W1" s="553"/>
      <c r="X1" s="422"/>
      <c r="Y1" s="422"/>
      <c r="Z1" s="422"/>
      <c r="AA1" s="422"/>
      <c r="AB1" s="422"/>
      <c r="AC1" s="493"/>
      <c r="AD1" s="493"/>
    </row>
    <row r="2" spans="1:31" s="55" customFormat="1" ht="4.5" customHeight="1" x14ac:dyDescent="0.2">
      <c r="A2" s="56"/>
      <c r="B2" s="57"/>
      <c r="C2" s="57"/>
      <c r="D2" s="57"/>
      <c r="E2" s="57"/>
      <c r="F2" s="57"/>
      <c r="G2" s="53"/>
      <c r="H2" s="54"/>
      <c r="I2" s="54"/>
      <c r="J2" s="54"/>
      <c r="K2" s="54"/>
      <c r="L2" s="54"/>
      <c r="M2" s="422"/>
      <c r="N2" s="491"/>
      <c r="O2" s="491"/>
      <c r="P2" s="554" t="s">
        <v>128</v>
      </c>
      <c r="Q2" s="554"/>
      <c r="R2" s="554"/>
      <c r="S2" s="554"/>
      <c r="T2" s="554"/>
      <c r="U2" s="554"/>
      <c r="V2" s="554"/>
      <c r="W2" s="554"/>
      <c r="X2" s="422"/>
      <c r="Y2" s="422"/>
      <c r="Z2" s="422"/>
      <c r="AA2" s="422"/>
      <c r="AB2" s="422"/>
      <c r="AC2" s="493"/>
      <c r="AD2" s="493"/>
    </row>
    <row r="3" spans="1:31" s="55" customFormat="1" ht="9" customHeight="1" x14ac:dyDescent="0.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423"/>
      <c r="N3" s="494"/>
      <c r="O3" s="494"/>
      <c r="P3" s="554"/>
      <c r="Q3" s="554"/>
      <c r="R3" s="554"/>
      <c r="S3" s="554"/>
      <c r="T3" s="554"/>
      <c r="U3" s="554"/>
      <c r="V3" s="554"/>
      <c r="W3" s="554"/>
      <c r="X3" s="422"/>
      <c r="Y3" s="422"/>
      <c r="Z3" s="422"/>
      <c r="AA3" s="422"/>
      <c r="AB3" s="422"/>
      <c r="AC3" s="493"/>
      <c r="AD3" s="493"/>
    </row>
    <row r="4" spans="1:31" s="55" customFormat="1" ht="13.5" customHeight="1" x14ac:dyDescent="0.2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21" t="s">
        <v>170</v>
      </c>
      <c r="N4" s="521"/>
      <c r="O4" s="521"/>
      <c r="P4" s="521"/>
      <c r="Q4" s="521"/>
      <c r="R4" s="521"/>
      <c r="S4" s="521"/>
      <c r="T4" s="521"/>
      <c r="U4" s="521"/>
      <c r="V4" s="521"/>
      <c r="W4" s="521"/>
      <c r="X4" s="422"/>
      <c r="Y4" s="422"/>
      <c r="Z4" s="422"/>
      <c r="AA4" s="422"/>
      <c r="AB4" s="422"/>
      <c r="AC4" s="493"/>
      <c r="AD4" s="493"/>
    </row>
    <row r="5" spans="1:31" s="55" customFormat="1" ht="12.75" customHeight="1" x14ac:dyDescent="0.2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21" t="s">
        <v>542</v>
      </c>
      <c r="N5" s="521"/>
      <c r="O5" s="521"/>
      <c r="P5" s="521"/>
      <c r="Q5" s="521"/>
      <c r="R5" s="521"/>
      <c r="S5" s="521"/>
      <c r="T5" s="521"/>
      <c r="U5" s="521"/>
      <c r="V5" s="521"/>
      <c r="W5" s="521"/>
      <c r="X5" s="422"/>
      <c r="Y5" s="422"/>
      <c r="Z5" s="422"/>
      <c r="AA5" s="422"/>
      <c r="AB5" s="422"/>
      <c r="AC5" s="493"/>
      <c r="AD5" s="493"/>
    </row>
    <row r="6" spans="1:31" s="55" customFormat="1" ht="12.75" customHeight="1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422"/>
      <c r="N6" s="492"/>
      <c r="O6" s="492"/>
      <c r="P6" s="492"/>
      <c r="Q6" s="492"/>
      <c r="R6" s="522" t="s">
        <v>167</v>
      </c>
      <c r="S6" s="522"/>
      <c r="T6" s="522"/>
      <c r="U6" s="522"/>
      <c r="V6" s="522"/>
      <c r="W6" s="522"/>
      <c r="X6" s="522"/>
      <c r="Y6" s="522"/>
      <c r="Z6" s="522"/>
      <c r="AA6" s="522"/>
      <c r="AB6" s="522"/>
      <c r="AC6" s="522"/>
      <c r="AD6" s="522"/>
    </row>
    <row r="7" spans="1:31" s="55" customFormat="1" ht="12.75" customHeight="1" x14ac:dyDescent="0.2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383"/>
      <c r="O7" s="383"/>
      <c r="P7" s="383"/>
      <c r="Q7" s="383"/>
      <c r="R7" s="383"/>
      <c r="S7" s="383"/>
      <c r="T7" s="383"/>
      <c r="U7" s="383"/>
      <c r="V7" s="383"/>
      <c r="W7" s="383"/>
      <c r="X7" s="54"/>
      <c r="Y7" s="54"/>
      <c r="Z7" s="54"/>
      <c r="AA7" s="54"/>
      <c r="AB7" s="54"/>
    </row>
    <row r="8" spans="1:31" s="55" customFormat="1" ht="12.75" customHeight="1" x14ac:dyDescent="0.2">
      <c r="A8" s="524" t="s">
        <v>527</v>
      </c>
      <c r="B8" s="524"/>
      <c r="C8" s="524"/>
      <c r="D8" s="524"/>
      <c r="E8" s="524"/>
      <c r="F8" s="524"/>
      <c r="G8" s="524"/>
      <c r="H8" s="524"/>
      <c r="I8" s="524"/>
      <c r="J8" s="524"/>
      <c r="K8" s="524"/>
      <c r="L8" s="524"/>
      <c r="M8" s="524"/>
      <c r="N8" s="524"/>
      <c r="O8" s="524"/>
      <c r="P8" s="524"/>
      <c r="Q8" s="524"/>
      <c r="R8" s="524"/>
      <c r="S8" s="524"/>
      <c r="T8" s="524"/>
      <c r="U8" s="524"/>
      <c r="V8" s="524"/>
      <c r="W8" s="524"/>
      <c r="X8" s="54"/>
      <c r="Y8" s="54"/>
      <c r="Z8" s="54"/>
      <c r="AA8" s="54"/>
      <c r="AB8" s="54"/>
    </row>
    <row r="9" spans="1:31" s="55" customFormat="1" ht="38.25" customHeight="1" x14ac:dyDescent="0.2">
      <c r="A9" s="523" t="s">
        <v>723</v>
      </c>
      <c r="B9" s="523"/>
      <c r="C9" s="523"/>
      <c r="D9" s="523"/>
      <c r="E9" s="523"/>
      <c r="F9" s="523"/>
      <c r="G9" s="523"/>
      <c r="H9" s="523"/>
      <c r="I9" s="523"/>
      <c r="J9" s="523"/>
      <c r="K9" s="523"/>
      <c r="L9" s="523"/>
      <c r="M9" s="523"/>
      <c r="N9" s="523"/>
      <c r="O9" s="523"/>
      <c r="P9" s="523"/>
      <c r="Q9" s="523"/>
      <c r="R9" s="523"/>
      <c r="S9" s="523"/>
      <c r="T9" s="523"/>
      <c r="U9" s="523"/>
      <c r="V9" s="523"/>
      <c r="W9" s="523"/>
      <c r="X9" s="54"/>
      <c r="Y9" s="54"/>
      <c r="Z9" s="54"/>
      <c r="AA9" s="54"/>
      <c r="AB9" s="54"/>
    </row>
    <row r="10" spans="1:31" ht="12.75" customHeight="1" x14ac:dyDescent="0.2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384"/>
      <c r="O10" s="384"/>
      <c r="P10" s="384"/>
      <c r="Q10" s="384"/>
      <c r="R10" s="384"/>
      <c r="S10" s="384"/>
      <c r="T10" s="384"/>
      <c r="U10" s="384"/>
      <c r="V10" s="384"/>
      <c r="W10" s="384"/>
      <c r="X10" s="90"/>
      <c r="Y10" s="90"/>
      <c r="Z10" s="90"/>
      <c r="AA10" s="90"/>
      <c r="AB10" s="90"/>
      <c r="AC10" s="90"/>
      <c r="AD10" s="90"/>
      <c r="AE10" s="90"/>
    </row>
    <row r="11" spans="1:31" ht="12.75" customHeight="1" x14ac:dyDescent="0.2">
      <c r="A11" s="94" t="s">
        <v>307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385"/>
      <c r="O11" s="384"/>
      <c r="P11" s="384"/>
      <c r="Q11" s="384"/>
      <c r="R11" s="384"/>
      <c r="S11" s="384"/>
      <c r="T11" s="384"/>
      <c r="U11" s="384"/>
      <c r="V11" s="384"/>
      <c r="W11" s="384"/>
      <c r="X11" s="90"/>
      <c r="Y11" s="90"/>
      <c r="Z11" s="90"/>
      <c r="AA11" s="90"/>
      <c r="AB11" s="90"/>
      <c r="AC11" s="90"/>
      <c r="AD11" s="90"/>
      <c r="AE11" s="90"/>
    </row>
    <row r="12" spans="1:31" ht="12.75" customHeight="1" x14ac:dyDescent="0.2">
      <c r="A12" s="94" t="s">
        <v>308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4"/>
      <c r="N12" s="384"/>
      <c r="O12" s="384"/>
      <c r="P12" s="384"/>
      <c r="Q12" s="384"/>
      <c r="R12" s="384"/>
      <c r="S12" s="384"/>
      <c r="T12" s="384"/>
      <c r="U12" s="384"/>
      <c r="V12" s="384"/>
      <c r="W12" s="384"/>
      <c r="X12" s="90"/>
      <c r="Y12" s="90"/>
      <c r="Z12" s="90"/>
      <c r="AA12" s="90"/>
      <c r="AB12" s="90"/>
      <c r="AC12" s="90"/>
      <c r="AD12" s="90"/>
      <c r="AE12" s="90"/>
    </row>
    <row r="13" spans="1:31" ht="8.25" customHeight="1" x14ac:dyDescent="0.2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5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90"/>
      <c r="Y13" s="90"/>
      <c r="Z13" s="90"/>
      <c r="AA13" s="90"/>
      <c r="AB13" s="90"/>
      <c r="AC13" s="90"/>
      <c r="AD13" s="90"/>
      <c r="AE13" s="90"/>
    </row>
    <row r="14" spans="1:31" ht="6.75" customHeight="1" thickBot="1" x14ac:dyDescent="0.25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386"/>
      <c r="O14" s="384"/>
      <c r="P14" s="384"/>
      <c r="Q14" s="384"/>
      <c r="R14" s="384"/>
      <c r="S14" s="384"/>
      <c r="T14" s="384"/>
      <c r="U14" s="384"/>
      <c r="V14" s="384"/>
      <c r="W14" s="384"/>
      <c r="X14" s="90"/>
      <c r="Y14" s="90"/>
      <c r="Z14" s="90"/>
      <c r="AA14" s="90"/>
      <c r="AB14" s="90"/>
      <c r="AC14" s="90"/>
      <c r="AD14" s="90"/>
      <c r="AE14" s="90"/>
    </row>
    <row r="15" spans="1:31" ht="12.75" customHeight="1" thickBot="1" x14ac:dyDescent="0.25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163"/>
      <c r="N15" s="387" t="s">
        <v>528</v>
      </c>
      <c r="O15" s="388"/>
      <c r="P15" s="388"/>
      <c r="Q15" s="388"/>
      <c r="R15" s="157"/>
      <c r="S15" s="388"/>
      <c r="T15" s="157"/>
      <c r="U15" s="157" t="s">
        <v>303</v>
      </c>
      <c r="V15" s="160"/>
      <c r="W15" s="158"/>
      <c r="X15" s="160"/>
      <c r="Y15" s="157"/>
      <c r="Z15" s="99"/>
      <c r="AA15" s="100" t="s">
        <v>304</v>
      </c>
      <c r="AB15" s="101"/>
      <c r="AC15" s="102"/>
      <c r="AD15" s="103"/>
      <c r="AE15" s="90"/>
    </row>
    <row r="16" spans="1:31" ht="102" customHeight="1" thickBot="1" x14ac:dyDescent="0.25">
      <c r="A16" s="104"/>
      <c r="B16" s="105" t="s">
        <v>529</v>
      </c>
      <c r="C16" s="105" t="s">
        <v>309</v>
      </c>
      <c r="D16" s="106" t="s">
        <v>310</v>
      </c>
      <c r="E16" s="106"/>
      <c r="F16" s="106"/>
      <c r="G16" s="106"/>
      <c r="H16" s="106" t="s">
        <v>311</v>
      </c>
      <c r="I16" s="106"/>
      <c r="J16" s="106"/>
      <c r="K16" s="106" t="s">
        <v>312</v>
      </c>
      <c r="L16" s="106" t="s">
        <v>313</v>
      </c>
      <c r="M16" s="152" t="s">
        <v>0</v>
      </c>
      <c r="N16" s="109" t="s">
        <v>530</v>
      </c>
      <c r="O16" s="109" t="s">
        <v>1</v>
      </c>
      <c r="P16" s="109" t="s">
        <v>2</v>
      </c>
      <c r="Q16" s="108" t="s">
        <v>3</v>
      </c>
      <c r="R16" s="111" t="s">
        <v>4</v>
      </c>
      <c r="S16" s="161" t="s">
        <v>314</v>
      </c>
      <c r="T16" s="164" t="s">
        <v>562</v>
      </c>
      <c r="U16" s="224" t="s">
        <v>168</v>
      </c>
      <c r="V16" s="223" t="s">
        <v>586</v>
      </c>
      <c r="W16" s="223" t="s">
        <v>587</v>
      </c>
      <c r="X16" s="110" t="s">
        <v>315</v>
      </c>
      <c r="Y16" s="109" t="s">
        <v>316</v>
      </c>
      <c r="Z16" s="111"/>
      <c r="AA16" s="109" t="s">
        <v>317</v>
      </c>
      <c r="AB16" s="112" t="s">
        <v>318</v>
      </c>
      <c r="AC16" s="113" t="s">
        <v>319</v>
      </c>
      <c r="AD16" s="114" t="s">
        <v>320</v>
      </c>
      <c r="AE16" s="88"/>
    </row>
    <row r="17" spans="1:33" ht="12.75" customHeight="1" thickBot="1" x14ac:dyDescent="0.25">
      <c r="A17" s="104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6"/>
      <c r="M17" s="153">
        <v>1</v>
      </c>
      <c r="N17" s="389">
        <v>2</v>
      </c>
      <c r="O17" s="389">
        <v>3</v>
      </c>
      <c r="P17" s="389">
        <v>4</v>
      </c>
      <c r="Q17" s="389">
        <v>5</v>
      </c>
      <c r="R17" s="390">
        <v>6</v>
      </c>
      <c r="S17" s="391">
        <v>7</v>
      </c>
      <c r="T17" s="392"/>
      <c r="U17" s="389">
        <v>7</v>
      </c>
      <c r="V17" s="393">
        <v>8</v>
      </c>
      <c r="W17" s="389">
        <v>9</v>
      </c>
      <c r="X17" s="165">
        <v>9</v>
      </c>
      <c r="Y17" s="119">
        <v>10</v>
      </c>
      <c r="Z17" s="119"/>
      <c r="AA17" s="154">
        <v>9</v>
      </c>
      <c r="AB17" s="154">
        <v>10</v>
      </c>
      <c r="AC17" s="119">
        <v>11</v>
      </c>
      <c r="AD17" s="122">
        <v>12</v>
      </c>
      <c r="AE17" s="88"/>
    </row>
    <row r="18" spans="1:33" ht="21.75" customHeight="1" x14ac:dyDescent="0.2">
      <c r="A18" s="123"/>
      <c r="B18" s="530" t="s">
        <v>531</v>
      </c>
      <c r="C18" s="530"/>
      <c r="D18" s="530"/>
      <c r="E18" s="530"/>
      <c r="F18" s="530"/>
      <c r="G18" s="530"/>
      <c r="H18" s="530"/>
      <c r="I18" s="530"/>
      <c r="J18" s="530"/>
      <c r="K18" s="530"/>
      <c r="L18" s="530"/>
      <c r="M18" s="531"/>
      <c r="N18" s="376">
        <v>802</v>
      </c>
      <c r="O18" s="377">
        <v>0</v>
      </c>
      <c r="P18" s="377">
        <v>0</v>
      </c>
      <c r="Q18" s="378">
        <v>0</v>
      </c>
      <c r="R18" s="379">
        <v>0</v>
      </c>
      <c r="S18" s="532"/>
      <c r="T18" s="533"/>
      <c r="U18" s="372">
        <f>+U19+U27</f>
        <v>63422.905880000006</v>
      </c>
      <c r="V18" s="372">
        <f>+V19+V27</f>
        <v>47730.628270000001</v>
      </c>
      <c r="W18" s="394">
        <f t="shared" ref="W18:W81" si="0">V18/U18*100</f>
        <v>75.257712663480376</v>
      </c>
      <c r="X18" s="511"/>
      <c r="Y18" s="511"/>
      <c r="Z18" s="511"/>
      <c r="AA18" s="511"/>
      <c r="AB18" s="511"/>
      <c r="AC18" s="511"/>
      <c r="AD18" s="511"/>
      <c r="AE18" s="135"/>
      <c r="AF18" s="170"/>
    </row>
    <row r="19" spans="1:33" ht="12" customHeight="1" x14ac:dyDescent="0.2">
      <c r="A19" s="123"/>
      <c r="B19" s="530" t="s">
        <v>5</v>
      </c>
      <c r="C19" s="530"/>
      <c r="D19" s="530"/>
      <c r="E19" s="530"/>
      <c r="F19" s="530"/>
      <c r="G19" s="530"/>
      <c r="H19" s="530"/>
      <c r="I19" s="530"/>
      <c r="J19" s="530"/>
      <c r="K19" s="530"/>
      <c r="L19" s="530"/>
      <c r="M19" s="531"/>
      <c r="N19" s="376">
        <v>802</v>
      </c>
      <c r="O19" s="377">
        <v>7</v>
      </c>
      <c r="P19" s="377">
        <v>0</v>
      </c>
      <c r="Q19" s="378">
        <v>0</v>
      </c>
      <c r="R19" s="379">
        <v>0</v>
      </c>
      <c r="S19" s="532"/>
      <c r="T19" s="533"/>
      <c r="U19" s="372">
        <f t="shared" ref="U19:V25" si="1">+U20</f>
        <v>13615.075849999999</v>
      </c>
      <c r="V19" s="372">
        <f t="shared" si="1"/>
        <v>9865.6119099999996</v>
      </c>
      <c r="W19" s="394">
        <f t="shared" si="0"/>
        <v>72.460939760390687</v>
      </c>
      <c r="X19" s="511"/>
      <c r="Y19" s="511"/>
      <c r="Z19" s="511"/>
      <c r="AA19" s="511"/>
      <c r="AB19" s="511"/>
      <c r="AC19" s="511"/>
      <c r="AD19" s="511"/>
      <c r="AE19" s="135"/>
      <c r="AF19" s="170"/>
    </row>
    <row r="20" spans="1:33" ht="12" customHeight="1" x14ac:dyDescent="0.2">
      <c r="A20" s="123"/>
      <c r="B20" s="530" t="s">
        <v>441</v>
      </c>
      <c r="C20" s="530"/>
      <c r="D20" s="530"/>
      <c r="E20" s="530"/>
      <c r="F20" s="530"/>
      <c r="G20" s="530"/>
      <c r="H20" s="530"/>
      <c r="I20" s="530"/>
      <c r="J20" s="530"/>
      <c r="K20" s="530"/>
      <c r="L20" s="530"/>
      <c r="M20" s="531"/>
      <c r="N20" s="376">
        <v>802</v>
      </c>
      <c r="O20" s="377">
        <v>7</v>
      </c>
      <c r="P20" s="377">
        <v>3</v>
      </c>
      <c r="Q20" s="378">
        <v>0</v>
      </c>
      <c r="R20" s="379">
        <v>0</v>
      </c>
      <c r="S20" s="532"/>
      <c r="T20" s="533"/>
      <c r="U20" s="372">
        <f t="shared" si="1"/>
        <v>13615.075849999999</v>
      </c>
      <c r="V20" s="372">
        <f t="shared" si="1"/>
        <v>9865.6119099999996</v>
      </c>
      <c r="W20" s="394">
        <f t="shared" si="0"/>
        <v>72.460939760390687</v>
      </c>
      <c r="X20" s="511"/>
      <c r="Y20" s="511"/>
      <c r="Z20" s="511"/>
      <c r="AA20" s="511"/>
      <c r="AB20" s="511"/>
      <c r="AC20" s="511"/>
      <c r="AD20" s="511"/>
      <c r="AE20" s="135"/>
      <c r="AF20" s="170"/>
    </row>
    <row r="21" spans="1:33" ht="21.75" customHeight="1" x14ac:dyDescent="0.2">
      <c r="A21" s="123"/>
      <c r="B21" s="530" t="s">
        <v>430</v>
      </c>
      <c r="C21" s="530"/>
      <c r="D21" s="530"/>
      <c r="E21" s="530"/>
      <c r="F21" s="530"/>
      <c r="G21" s="530"/>
      <c r="H21" s="530"/>
      <c r="I21" s="530"/>
      <c r="J21" s="530"/>
      <c r="K21" s="530"/>
      <c r="L21" s="530"/>
      <c r="M21" s="531"/>
      <c r="N21" s="376">
        <v>802</v>
      </c>
      <c r="O21" s="377">
        <v>7</v>
      </c>
      <c r="P21" s="377">
        <v>3</v>
      </c>
      <c r="Q21" s="378" t="s">
        <v>431</v>
      </c>
      <c r="R21" s="379">
        <v>0</v>
      </c>
      <c r="S21" s="532"/>
      <c r="T21" s="533"/>
      <c r="U21" s="372">
        <f t="shared" si="1"/>
        <v>13615.075849999999</v>
      </c>
      <c r="V21" s="372">
        <f t="shared" si="1"/>
        <v>9865.6119099999996</v>
      </c>
      <c r="W21" s="394">
        <f t="shared" si="0"/>
        <v>72.460939760390687</v>
      </c>
      <c r="X21" s="511"/>
      <c r="Y21" s="511"/>
      <c r="Z21" s="511"/>
      <c r="AA21" s="511"/>
      <c r="AB21" s="511"/>
      <c r="AC21" s="511"/>
      <c r="AD21" s="511"/>
      <c r="AE21" s="135"/>
      <c r="AF21" s="170"/>
    </row>
    <row r="22" spans="1:33" ht="12" customHeight="1" x14ac:dyDescent="0.2">
      <c r="A22" s="123"/>
      <c r="B22" s="530" t="s">
        <v>442</v>
      </c>
      <c r="C22" s="530"/>
      <c r="D22" s="530"/>
      <c r="E22" s="530"/>
      <c r="F22" s="530"/>
      <c r="G22" s="530"/>
      <c r="H22" s="530"/>
      <c r="I22" s="530"/>
      <c r="J22" s="530"/>
      <c r="K22" s="530"/>
      <c r="L22" s="530"/>
      <c r="M22" s="531"/>
      <c r="N22" s="376">
        <v>802</v>
      </c>
      <c r="O22" s="377">
        <v>7</v>
      </c>
      <c r="P22" s="377">
        <v>3</v>
      </c>
      <c r="Q22" s="378" t="s">
        <v>443</v>
      </c>
      <c r="R22" s="379">
        <v>0</v>
      </c>
      <c r="S22" s="532"/>
      <c r="T22" s="533"/>
      <c r="U22" s="372">
        <f t="shared" si="1"/>
        <v>13615.075849999999</v>
      </c>
      <c r="V22" s="372">
        <f t="shared" si="1"/>
        <v>9865.6119099999996</v>
      </c>
      <c r="W22" s="394">
        <f t="shared" si="0"/>
        <v>72.460939760390687</v>
      </c>
      <c r="X22" s="511"/>
      <c r="Y22" s="511"/>
      <c r="Z22" s="511"/>
      <c r="AA22" s="511"/>
      <c r="AB22" s="511"/>
      <c r="AC22" s="511"/>
      <c r="AD22" s="511"/>
      <c r="AE22" s="135"/>
      <c r="AF22" s="170"/>
    </row>
    <row r="23" spans="1:33" ht="21.75" customHeight="1" x14ac:dyDescent="0.2">
      <c r="A23" s="123"/>
      <c r="B23" s="530" t="s">
        <v>6</v>
      </c>
      <c r="C23" s="530"/>
      <c r="D23" s="530"/>
      <c r="E23" s="530"/>
      <c r="F23" s="530"/>
      <c r="G23" s="530"/>
      <c r="H23" s="530"/>
      <c r="I23" s="530"/>
      <c r="J23" s="530"/>
      <c r="K23" s="530"/>
      <c r="L23" s="530"/>
      <c r="M23" s="531"/>
      <c r="N23" s="376">
        <v>802</v>
      </c>
      <c r="O23" s="377">
        <v>7</v>
      </c>
      <c r="P23" s="377">
        <v>3</v>
      </c>
      <c r="Q23" s="378" t="s">
        <v>444</v>
      </c>
      <c r="R23" s="379">
        <v>0</v>
      </c>
      <c r="S23" s="532"/>
      <c r="T23" s="533"/>
      <c r="U23" s="372">
        <f t="shared" si="1"/>
        <v>13615.075849999999</v>
      </c>
      <c r="V23" s="372">
        <f t="shared" si="1"/>
        <v>9865.6119099999996</v>
      </c>
      <c r="W23" s="394">
        <f t="shared" si="0"/>
        <v>72.460939760390687</v>
      </c>
      <c r="X23" s="511"/>
      <c r="Y23" s="511"/>
      <c r="Z23" s="511"/>
      <c r="AA23" s="511"/>
      <c r="AB23" s="511"/>
      <c r="AC23" s="511"/>
      <c r="AD23" s="511"/>
      <c r="AE23" s="135"/>
      <c r="AF23" s="170"/>
    </row>
    <row r="24" spans="1:33" ht="21.75" customHeight="1" x14ac:dyDescent="0.2">
      <c r="A24" s="123"/>
      <c r="B24" s="530" t="s">
        <v>435</v>
      </c>
      <c r="C24" s="530"/>
      <c r="D24" s="530"/>
      <c r="E24" s="530"/>
      <c r="F24" s="530"/>
      <c r="G24" s="530"/>
      <c r="H24" s="530"/>
      <c r="I24" s="530"/>
      <c r="J24" s="530"/>
      <c r="K24" s="530"/>
      <c r="L24" s="530"/>
      <c r="M24" s="531"/>
      <c r="N24" s="376">
        <v>802</v>
      </c>
      <c r="O24" s="377">
        <v>7</v>
      </c>
      <c r="P24" s="377">
        <v>3</v>
      </c>
      <c r="Q24" s="378" t="s">
        <v>444</v>
      </c>
      <c r="R24" s="379" t="s">
        <v>8</v>
      </c>
      <c r="S24" s="532"/>
      <c r="T24" s="533"/>
      <c r="U24" s="372">
        <f t="shared" si="1"/>
        <v>13615.075849999999</v>
      </c>
      <c r="V24" s="372">
        <f t="shared" si="1"/>
        <v>9865.6119099999996</v>
      </c>
      <c r="W24" s="394">
        <f t="shared" si="0"/>
        <v>72.460939760390687</v>
      </c>
      <c r="X24" s="511"/>
      <c r="Y24" s="511"/>
      <c r="Z24" s="511"/>
      <c r="AA24" s="511"/>
      <c r="AB24" s="511"/>
      <c r="AC24" s="511"/>
      <c r="AD24" s="511"/>
      <c r="AE24" s="135"/>
      <c r="AF24" s="170"/>
    </row>
    <row r="25" spans="1:33" ht="12" customHeight="1" x14ac:dyDescent="0.2">
      <c r="A25" s="123"/>
      <c r="B25" s="530" t="s">
        <v>9</v>
      </c>
      <c r="C25" s="530"/>
      <c r="D25" s="530"/>
      <c r="E25" s="530"/>
      <c r="F25" s="530"/>
      <c r="G25" s="530"/>
      <c r="H25" s="530"/>
      <c r="I25" s="530"/>
      <c r="J25" s="530"/>
      <c r="K25" s="530"/>
      <c r="L25" s="530"/>
      <c r="M25" s="531"/>
      <c r="N25" s="376">
        <v>802</v>
      </c>
      <c r="O25" s="377">
        <v>7</v>
      </c>
      <c r="P25" s="377">
        <v>3</v>
      </c>
      <c r="Q25" s="378" t="s">
        <v>444</v>
      </c>
      <c r="R25" s="379" t="s">
        <v>10</v>
      </c>
      <c r="S25" s="532"/>
      <c r="T25" s="533"/>
      <c r="U25" s="372">
        <f t="shared" si="1"/>
        <v>13615.075849999999</v>
      </c>
      <c r="V25" s="372">
        <f t="shared" si="1"/>
        <v>9865.6119099999996</v>
      </c>
      <c r="W25" s="394">
        <f t="shared" si="0"/>
        <v>72.460939760390687</v>
      </c>
      <c r="X25" s="511"/>
      <c r="Y25" s="511"/>
      <c r="Z25" s="511"/>
      <c r="AA25" s="511"/>
      <c r="AB25" s="511"/>
      <c r="AC25" s="511"/>
      <c r="AD25" s="511"/>
      <c r="AE25" s="135"/>
      <c r="AF25" s="170"/>
    </row>
    <row r="26" spans="1:33" ht="42.75" customHeight="1" x14ac:dyDescent="0.2">
      <c r="A26" s="123"/>
      <c r="B26" s="530" t="s">
        <v>11</v>
      </c>
      <c r="C26" s="530"/>
      <c r="D26" s="530"/>
      <c r="E26" s="530"/>
      <c r="F26" s="530"/>
      <c r="G26" s="530"/>
      <c r="H26" s="530"/>
      <c r="I26" s="530"/>
      <c r="J26" s="530"/>
      <c r="K26" s="530"/>
      <c r="L26" s="530"/>
      <c r="M26" s="531"/>
      <c r="N26" s="376">
        <v>802</v>
      </c>
      <c r="O26" s="377">
        <v>7</v>
      </c>
      <c r="P26" s="377">
        <v>3</v>
      </c>
      <c r="Q26" s="378" t="s">
        <v>444</v>
      </c>
      <c r="R26" s="379" t="s">
        <v>12</v>
      </c>
      <c r="S26" s="532"/>
      <c r="T26" s="533"/>
      <c r="U26" s="372">
        <v>13615.075849999999</v>
      </c>
      <c r="V26" s="372">
        <v>9865.6119099999996</v>
      </c>
      <c r="W26" s="394">
        <f t="shared" si="0"/>
        <v>72.460939760390687</v>
      </c>
      <c r="X26" s="511"/>
      <c r="Y26" s="511"/>
      <c r="Z26" s="511"/>
      <c r="AA26" s="511"/>
      <c r="AB26" s="511"/>
      <c r="AC26" s="511"/>
      <c r="AD26" s="511"/>
      <c r="AE26" s="135"/>
      <c r="AF26" s="170"/>
      <c r="AG26" s="92" t="s">
        <v>568</v>
      </c>
    </row>
    <row r="27" spans="1:33" ht="12" customHeight="1" x14ac:dyDescent="0.2">
      <c r="A27" s="123"/>
      <c r="B27" s="530" t="s">
        <v>456</v>
      </c>
      <c r="C27" s="530"/>
      <c r="D27" s="530"/>
      <c r="E27" s="530"/>
      <c r="F27" s="530"/>
      <c r="G27" s="530"/>
      <c r="H27" s="530"/>
      <c r="I27" s="530"/>
      <c r="J27" s="530"/>
      <c r="K27" s="530"/>
      <c r="L27" s="530"/>
      <c r="M27" s="531"/>
      <c r="N27" s="376">
        <v>802</v>
      </c>
      <c r="O27" s="377">
        <v>8</v>
      </c>
      <c r="P27" s="377">
        <v>0</v>
      </c>
      <c r="Q27" s="378">
        <v>0</v>
      </c>
      <c r="R27" s="379">
        <v>0</v>
      </c>
      <c r="S27" s="532"/>
      <c r="T27" s="533"/>
      <c r="U27" s="372">
        <f>+U28+U76</f>
        <v>49807.830030000005</v>
      </c>
      <c r="V27" s="372">
        <f>+V28+V76</f>
        <v>37865.016360000001</v>
      </c>
      <c r="W27" s="394">
        <f t="shared" si="0"/>
        <v>76.022216461133382</v>
      </c>
      <c r="X27" s="511"/>
      <c r="Y27" s="511"/>
      <c r="Z27" s="511"/>
      <c r="AA27" s="511"/>
      <c r="AB27" s="511"/>
      <c r="AC27" s="511"/>
      <c r="AD27" s="511"/>
      <c r="AE27" s="135"/>
      <c r="AF27" s="170"/>
    </row>
    <row r="28" spans="1:33" ht="12" customHeight="1" x14ac:dyDescent="0.2">
      <c r="A28" s="123"/>
      <c r="B28" s="530" t="s">
        <v>13</v>
      </c>
      <c r="C28" s="530"/>
      <c r="D28" s="530"/>
      <c r="E28" s="530"/>
      <c r="F28" s="530"/>
      <c r="G28" s="530"/>
      <c r="H28" s="530"/>
      <c r="I28" s="530"/>
      <c r="J28" s="530"/>
      <c r="K28" s="530"/>
      <c r="L28" s="530"/>
      <c r="M28" s="531"/>
      <c r="N28" s="376">
        <v>802</v>
      </c>
      <c r="O28" s="377">
        <v>8</v>
      </c>
      <c r="P28" s="377">
        <v>1</v>
      </c>
      <c r="Q28" s="378">
        <v>0</v>
      </c>
      <c r="R28" s="379">
        <v>0</v>
      </c>
      <c r="S28" s="532"/>
      <c r="T28" s="533"/>
      <c r="U28" s="372">
        <f>+U29+U35+U42+U48+U65</f>
        <v>47166.044700000006</v>
      </c>
      <c r="V28" s="372">
        <f>+V29+V35+V42+V48+V65</f>
        <v>35710.165679999998</v>
      </c>
      <c r="W28" s="394">
        <f t="shared" si="0"/>
        <v>75.711596991299118</v>
      </c>
      <c r="X28" s="511"/>
      <c r="Y28" s="511"/>
      <c r="Z28" s="511"/>
      <c r="AA28" s="511"/>
      <c r="AB28" s="511"/>
      <c r="AC28" s="511"/>
      <c r="AD28" s="511"/>
      <c r="AE28" s="135"/>
      <c r="AF28" s="170"/>
    </row>
    <row r="29" spans="1:33" ht="21.75" customHeight="1" x14ac:dyDescent="0.2">
      <c r="A29" s="123"/>
      <c r="B29" s="530" t="s">
        <v>457</v>
      </c>
      <c r="C29" s="530"/>
      <c r="D29" s="530"/>
      <c r="E29" s="530"/>
      <c r="F29" s="530"/>
      <c r="G29" s="530"/>
      <c r="H29" s="530"/>
      <c r="I29" s="530"/>
      <c r="J29" s="530"/>
      <c r="K29" s="530"/>
      <c r="L29" s="530"/>
      <c r="M29" s="531"/>
      <c r="N29" s="376">
        <v>802</v>
      </c>
      <c r="O29" s="377">
        <v>8</v>
      </c>
      <c r="P29" s="377">
        <v>1</v>
      </c>
      <c r="Q29" s="378" t="s">
        <v>458</v>
      </c>
      <c r="R29" s="379">
        <v>0</v>
      </c>
      <c r="S29" s="532"/>
      <c r="T29" s="533"/>
      <c r="U29" s="372">
        <f t="shared" ref="U29:V33" si="2">+U30</f>
        <v>10352.023300000001</v>
      </c>
      <c r="V29" s="372">
        <f t="shared" si="2"/>
        <v>7865.27718</v>
      </c>
      <c r="W29" s="394">
        <f t="shared" si="0"/>
        <v>75.978163418546401</v>
      </c>
      <c r="X29" s="511"/>
      <c r="Y29" s="511"/>
      <c r="Z29" s="511"/>
      <c r="AA29" s="511"/>
      <c r="AB29" s="511"/>
      <c r="AC29" s="511"/>
      <c r="AD29" s="511"/>
      <c r="AE29" s="135"/>
      <c r="AF29" s="170"/>
    </row>
    <row r="30" spans="1:33" ht="12" customHeight="1" x14ac:dyDescent="0.2">
      <c r="A30" s="123"/>
      <c r="B30" s="530" t="s">
        <v>459</v>
      </c>
      <c r="C30" s="530"/>
      <c r="D30" s="530"/>
      <c r="E30" s="530"/>
      <c r="F30" s="530"/>
      <c r="G30" s="530"/>
      <c r="H30" s="530"/>
      <c r="I30" s="530"/>
      <c r="J30" s="530"/>
      <c r="K30" s="530"/>
      <c r="L30" s="530"/>
      <c r="M30" s="531"/>
      <c r="N30" s="376">
        <v>802</v>
      </c>
      <c r="O30" s="377">
        <v>8</v>
      </c>
      <c r="P30" s="377">
        <v>1</v>
      </c>
      <c r="Q30" s="378" t="s">
        <v>460</v>
      </c>
      <c r="R30" s="379">
        <v>0</v>
      </c>
      <c r="S30" s="532"/>
      <c r="T30" s="533"/>
      <c r="U30" s="372">
        <f t="shared" si="2"/>
        <v>10352.023300000001</v>
      </c>
      <c r="V30" s="372">
        <f t="shared" si="2"/>
        <v>7865.27718</v>
      </c>
      <c r="W30" s="394">
        <f t="shared" si="0"/>
        <v>75.978163418546401</v>
      </c>
      <c r="X30" s="511"/>
      <c r="Y30" s="511"/>
      <c r="Z30" s="511"/>
      <c r="AA30" s="511"/>
      <c r="AB30" s="511"/>
      <c r="AC30" s="511"/>
      <c r="AD30" s="511"/>
      <c r="AE30" s="135"/>
      <c r="AF30" s="170"/>
    </row>
    <row r="31" spans="1:33" ht="21.75" customHeight="1" x14ac:dyDescent="0.2">
      <c r="A31" s="123"/>
      <c r="B31" s="530" t="s">
        <v>14</v>
      </c>
      <c r="C31" s="530"/>
      <c r="D31" s="530"/>
      <c r="E31" s="530"/>
      <c r="F31" s="530"/>
      <c r="G31" s="530"/>
      <c r="H31" s="530"/>
      <c r="I31" s="530"/>
      <c r="J31" s="530"/>
      <c r="K31" s="530"/>
      <c r="L31" s="530"/>
      <c r="M31" s="531"/>
      <c r="N31" s="376">
        <v>802</v>
      </c>
      <c r="O31" s="377">
        <v>8</v>
      </c>
      <c r="P31" s="377">
        <v>1</v>
      </c>
      <c r="Q31" s="378" t="s">
        <v>461</v>
      </c>
      <c r="R31" s="379">
        <v>0</v>
      </c>
      <c r="S31" s="532"/>
      <c r="T31" s="533"/>
      <c r="U31" s="372">
        <f t="shared" si="2"/>
        <v>10352.023300000001</v>
      </c>
      <c r="V31" s="372">
        <f t="shared" si="2"/>
        <v>7865.27718</v>
      </c>
      <c r="W31" s="394">
        <f t="shared" si="0"/>
        <v>75.978163418546401</v>
      </c>
      <c r="X31" s="511"/>
      <c r="Y31" s="511"/>
      <c r="Z31" s="511"/>
      <c r="AA31" s="511"/>
      <c r="AB31" s="511"/>
      <c r="AC31" s="511"/>
      <c r="AD31" s="511"/>
      <c r="AE31" s="135"/>
      <c r="AF31" s="170"/>
    </row>
    <row r="32" spans="1:33" ht="21.75" customHeight="1" x14ac:dyDescent="0.2">
      <c r="A32" s="123"/>
      <c r="B32" s="530" t="s">
        <v>435</v>
      </c>
      <c r="C32" s="530"/>
      <c r="D32" s="530"/>
      <c r="E32" s="530"/>
      <c r="F32" s="530"/>
      <c r="G32" s="530"/>
      <c r="H32" s="530"/>
      <c r="I32" s="530"/>
      <c r="J32" s="530"/>
      <c r="K32" s="530"/>
      <c r="L32" s="530"/>
      <c r="M32" s="531"/>
      <c r="N32" s="376">
        <v>802</v>
      </c>
      <c r="O32" s="377">
        <v>8</v>
      </c>
      <c r="P32" s="377">
        <v>1</v>
      </c>
      <c r="Q32" s="378" t="s">
        <v>461</v>
      </c>
      <c r="R32" s="379" t="s">
        <v>8</v>
      </c>
      <c r="S32" s="532"/>
      <c r="T32" s="533"/>
      <c r="U32" s="372">
        <f t="shared" si="2"/>
        <v>10352.023300000001</v>
      </c>
      <c r="V32" s="372">
        <f t="shared" si="2"/>
        <v>7865.27718</v>
      </c>
      <c r="W32" s="394">
        <f t="shared" si="0"/>
        <v>75.978163418546401</v>
      </c>
      <c r="X32" s="511"/>
      <c r="Y32" s="511"/>
      <c r="Z32" s="511"/>
      <c r="AA32" s="511"/>
      <c r="AB32" s="511"/>
      <c r="AC32" s="511"/>
      <c r="AD32" s="511"/>
      <c r="AE32" s="135"/>
      <c r="AF32" s="170"/>
    </row>
    <row r="33" spans="1:32" ht="12" customHeight="1" x14ac:dyDescent="0.2">
      <c r="A33" s="123"/>
      <c r="B33" s="530" t="s">
        <v>9</v>
      </c>
      <c r="C33" s="530"/>
      <c r="D33" s="530"/>
      <c r="E33" s="530"/>
      <c r="F33" s="530"/>
      <c r="G33" s="530"/>
      <c r="H33" s="530"/>
      <c r="I33" s="530"/>
      <c r="J33" s="530"/>
      <c r="K33" s="530"/>
      <c r="L33" s="530"/>
      <c r="M33" s="531"/>
      <c r="N33" s="376">
        <v>802</v>
      </c>
      <c r="O33" s="377">
        <v>8</v>
      </c>
      <c r="P33" s="377">
        <v>1</v>
      </c>
      <c r="Q33" s="378" t="s">
        <v>461</v>
      </c>
      <c r="R33" s="379" t="s">
        <v>10</v>
      </c>
      <c r="S33" s="532"/>
      <c r="T33" s="533"/>
      <c r="U33" s="372">
        <f t="shared" si="2"/>
        <v>10352.023300000001</v>
      </c>
      <c r="V33" s="372">
        <f t="shared" si="2"/>
        <v>7865.27718</v>
      </c>
      <c r="W33" s="394">
        <f t="shared" si="0"/>
        <v>75.978163418546401</v>
      </c>
      <c r="X33" s="511"/>
      <c r="Y33" s="511"/>
      <c r="Z33" s="511"/>
      <c r="AA33" s="511"/>
      <c r="AB33" s="511"/>
      <c r="AC33" s="511"/>
      <c r="AD33" s="511"/>
      <c r="AE33" s="135"/>
      <c r="AF33" s="170"/>
    </row>
    <row r="34" spans="1:32" ht="42.75" customHeight="1" x14ac:dyDescent="0.2">
      <c r="A34" s="123"/>
      <c r="B34" s="530" t="s">
        <v>11</v>
      </c>
      <c r="C34" s="530"/>
      <c r="D34" s="530"/>
      <c r="E34" s="530"/>
      <c r="F34" s="530"/>
      <c r="G34" s="530"/>
      <c r="H34" s="530"/>
      <c r="I34" s="530"/>
      <c r="J34" s="530"/>
      <c r="K34" s="530"/>
      <c r="L34" s="530"/>
      <c r="M34" s="531"/>
      <c r="N34" s="376">
        <v>802</v>
      </c>
      <c r="O34" s="377">
        <v>8</v>
      </c>
      <c r="P34" s="377">
        <v>1</v>
      </c>
      <c r="Q34" s="378" t="s">
        <v>461</v>
      </c>
      <c r="R34" s="379" t="s">
        <v>12</v>
      </c>
      <c r="S34" s="532"/>
      <c r="T34" s="533"/>
      <c r="U34" s="372">
        <v>10352.023300000001</v>
      </c>
      <c r="V34" s="372">
        <v>7865.27718</v>
      </c>
      <c r="W34" s="394">
        <f t="shared" si="0"/>
        <v>75.978163418546401</v>
      </c>
      <c r="X34" s="511"/>
      <c r="Y34" s="511"/>
      <c r="Z34" s="511"/>
      <c r="AA34" s="511"/>
      <c r="AB34" s="511"/>
      <c r="AC34" s="511"/>
      <c r="AD34" s="511"/>
      <c r="AE34" s="135"/>
      <c r="AF34" s="170"/>
    </row>
    <row r="35" spans="1:32" ht="21.75" customHeight="1" x14ac:dyDescent="0.2">
      <c r="A35" s="123"/>
      <c r="B35" s="530" t="s">
        <v>457</v>
      </c>
      <c r="C35" s="530"/>
      <c r="D35" s="530"/>
      <c r="E35" s="530"/>
      <c r="F35" s="530"/>
      <c r="G35" s="530"/>
      <c r="H35" s="530"/>
      <c r="I35" s="530"/>
      <c r="J35" s="530"/>
      <c r="K35" s="530"/>
      <c r="L35" s="530"/>
      <c r="M35" s="531"/>
      <c r="N35" s="376">
        <v>802</v>
      </c>
      <c r="O35" s="377">
        <v>8</v>
      </c>
      <c r="P35" s="377">
        <v>1</v>
      </c>
      <c r="Q35" s="378" t="s">
        <v>458</v>
      </c>
      <c r="R35" s="379">
        <v>0</v>
      </c>
      <c r="S35" s="532"/>
      <c r="T35" s="533"/>
      <c r="U35" s="372">
        <f t="shared" ref="U35:V38" si="3">+U36</f>
        <v>106.3158</v>
      </c>
      <c r="V35" s="372">
        <f t="shared" si="3"/>
        <v>106.3158</v>
      </c>
      <c r="W35" s="394">
        <f t="shared" si="0"/>
        <v>100</v>
      </c>
      <c r="X35" s="511"/>
      <c r="Y35" s="511"/>
      <c r="Z35" s="511"/>
      <c r="AA35" s="511"/>
      <c r="AB35" s="511"/>
      <c r="AC35" s="511"/>
      <c r="AD35" s="511"/>
      <c r="AE35" s="135"/>
      <c r="AF35" s="170"/>
    </row>
    <row r="36" spans="1:32" ht="12" customHeight="1" x14ac:dyDescent="0.2">
      <c r="A36" s="123"/>
      <c r="B36" s="530" t="s">
        <v>459</v>
      </c>
      <c r="C36" s="530"/>
      <c r="D36" s="530"/>
      <c r="E36" s="530"/>
      <c r="F36" s="530"/>
      <c r="G36" s="530"/>
      <c r="H36" s="530"/>
      <c r="I36" s="530"/>
      <c r="J36" s="530"/>
      <c r="K36" s="530"/>
      <c r="L36" s="530"/>
      <c r="M36" s="531"/>
      <c r="N36" s="376">
        <v>802</v>
      </c>
      <c r="O36" s="377">
        <v>8</v>
      </c>
      <c r="P36" s="377">
        <v>1</v>
      </c>
      <c r="Q36" s="378" t="s">
        <v>460</v>
      </c>
      <c r="R36" s="379">
        <v>0</v>
      </c>
      <c r="S36" s="532"/>
      <c r="T36" s="533"/>
      <c r="U36" s="372">
        <f t="shared" si="3"/>
        <v>106.3158</v>
      </c>
      <c r="V36" s="372">
        <f t="shared" si="3"/>
        <v>106.3158</v>
      </c>
      <c r="W36" s="394">
        <f t="shared" si="0"/>
        <v>100</v>
      </c>
      <c r="X36" s="511"/>
      <c r="Y36" s="511"/>
      <c r="Z36" s="511"/>
      <c r="AA36" s="511"/>
      <c r="AB36" s="511"/>
      <c r="AC36" s="511"/>
      <c r="AD36" s="511"/>
      <c r="AE36" s="135"/>
      <c r="AF36" s="170"/>
    </row>
    <row r="37" spans="1:32" ht="21.75" customHeight="1" x14ac:dyDescent="0.2">
      <c r="A37" s="123"/>
      <c r="B37" s="530" t="s">
        <v>554</v>
      </c>
      <c r="C37" s="530"/>
      <c r="D37" s="530"/>
      <c r="E37" s="530"/>
      <c r="F37" s="530"/>
      <c r="G37" s="530"/>
      <c r="H37" s="530"/>
      <c r="I37" s="530"/>
      <c r="J37" s="530"/>
      <c r="K37" s="530"/>
      <c r="L37" s="530"/>
      <c r="M37" s="531"/>
      <c r="N37" s="376">
        <v>802</v>
      </c>
      <c r="O37" s="377">
        <v>8</v>
      </c>
      <c r="P37" s="377">
        <v>1</v>
      </c>
      <c r="Q37" s="378" t="s">
        <v>555</v>
      </c>
      <c r="R37" s="379">
        <v>0</v>
      </c>
      <c r="S37" s="532"/>
      <c r="T37" s="533"/>
      <c r="U37" s="372">
        <f t="shared" si="3"/>
        <v>106.3158</v>
      </c>
      <c r="V37" s="372">
        <f t="shared" si="3"/>
        <v>106.3158</v>
      </c>
      <c r="W37" s="394">
        <f t="shared" si="0"/>
        <v>100</v>
      </c>
      <c r="X37" s="511"/>
      <c r="Y37" s="511"/>
      <c r="Z37" s="511"/>
      <c r="AA37" s="511"/>
      <c r="AB37" s="511"/>
      <c r="AC37" s="511"/>
      <c r="AD37" s="511"/>
      <c r="AE37" s="135"/>
      <c r="AF37" s="170"/>
    </row>
    <row r="38" spans="1:32" ht="21.75" customHeight="1" x14ac:dyDescent="0.2">
      <c r="A38" s="123"/>
      <c r="B38" s="530" t="s">
        <v>435</v>
      </c>
      <c r="C38" s="530"/>
      <c r="D38" s="530"/>
      <c r="E38" s="530"/>
      <c r="F38" s="530"/>
      <c r="G38" s="530"/>
      <c r="H38" s="530"/>
      <c r="I38" s="530"/>
      <c r="J38" s="530"/>
      <c r="K38" s="530"/>
      <c r="L38" s="530"/>
      <c r="M38" s="531"/>
      <c r="N38" s="376">
        <v>802</v>
      </c>
      <c r="O38" s="377">
        <v>8</v>
      </c>
      <c r="P38" s="377">
        <v>1</v>
      </c>
      <c r="Q38" s="378" t="s">
        <v>555</v>
      </c>
      <c r="R38" s="379" t="s">
        <v>8</v>
      </c>
      <c r="S38" s="532"/>
      <c r="T38" s="533"/>
      <c r="U38" s="372">
        <f t="shared" si="3"/>
        <v>106.3158</v>
      </c>
      <c r="V38" s="372">
        <f t="shared" si="3"/>
        <v>106.3158</v>
      </c>
      <c r="W38" s="394">
        <f t="shared" si="0"/>
        <v>100</v>
      </c>
      <c r="X38" s="511"/>
      <c r="Y38" s="511"/>
      <c r="Z38" s="511"/>
      <c r="AA38" s="511"/>
      <c r="AB38" s="511"/>
      <c r="AC38" s="511"/>
      <c r="AD38" s="511"/>
      <c r="AE38" s="135"/>
      <c r="AF38" s="170"/>
    </row>
    <row r="39" spans="1:32" ht="12" customHeight="1" x14ac:dyDescent="0.2">
      <c r="A39" s="123"/>
      <c r="B39" s="530" t="s">
        <v>9</v>
      </c>
      <c r="C39" s="530"/>
      <c r="D39" s="530"/>
      <c r="E39" s="530"/>
      <c r="F39" s="530"/>
      <c r="G39" s="530"/>
      <c r="H39" s="530"/>
      <c r="I39" s="530"/>
      <c r="J39" s="530"/>
      <c r="K39" s="530"/>
      <c r="L39" s="530"/>
      <c r="M39" s="531"/>
      <c r="N39" s="376">
        <v>802</v>
      </c>
      <c r="O39" s="377">
        <v>8</v>
      </c>
      <c r="P39" s="377">
        <v>1</v>
      </c>
      <c r="Q39" s="378" t="s">
        <v>555</v>
      </c>
      <c r="R39" s="379" t="s">
        <v>10</v>
      </c>
      <c r="S39" s="532"/>
      <c r="T39" s="533"/>
      <c r="U39" s="372">
        <f>+U40+U41</f>
        <v>106.3158</v>
      </c>
      <c r="V39" s="372">
        <f>+V40+V41</f>
        <v>106.3158</v>
      </c>
      <c r="W39" s="394">
        <f t="shared" si="0"/>
        <v>100</v>
      </c>
      <c r="X39" s="511"/>
      <c r="Y39" s="511"/>
      <c r="Z39" s="511"/>
      <c r="AA39" s="511"/>
      <c r="AB39" s="511"/>
      <c r="AC39" s="511"/>
      <c r="AD39" s="511"/>
      <c r="AE39" s="135"/>
      <c r="AF39" s="170"/>
    </row>
    <row r="40" spans="1:32" ht="42.75" hidden="1" customHeight="1" x14ac:dyDescent="0.2">
      <c r="A40" s="123"/>
      <c r="B40" s="530" t="s">
        <v>11</v>
      </c>
      <c r="C40" s="530"/>
      <c r="D40" s="530"/>
      <c r="E40" s="530"/>
      <c r="F40" s="530"/>
      <c r="G40" s="530"/>
      <c r="H40" s="530"/>
      <c r="I40" s="530"/>
      <c r="J40" s="530"/>
      <c r="K40" s="530"/>
      <c r="L40" s="530"/>
      <c r="M40" s="531"/>
      <c r="N40" s="376">
        <v>802</v>
      </c>
      <c r="O40" s="377">
        <v>8</v>
      </c>
      <c r="P40" s="377">
        <v>1</v>
      </c>
      <c r="Q40" s="378" t="s">
        <v>555</v>
      </c>
      <c r="R40" s="379" t="s">
        <v>12</v>
      </c>
      <c r="S40" s="532"/>
      <c r="T40" s="533"/>
      <c r="U40" s="372"/>
      <c r="V40" s="372"/>
      <c r="W40" s="394" t="e">
        <f t="shared" si="0"/>
        <v>#DIV/0!</v>
      </c>
      <c r="X40" s="511"/>
      <c r="Y40" s="511"/>
      <c r="Z40" s="511"/>
      <c r="AA40" s="511"/>
      <c r="AB40" s="511"/>
      <c r="AC40" s="511"/>
      <c r="AD40" s="511"/>
      <c r="AE40" s="135"/>
      <c r="AF40" s="170"/>
    </row>
    <row r="41" spans="1:32" ht="22.5" customHeight="1" x14ac:dyDescent="0.2">
      <c r="A41" s="123"/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1" t="s">
        <v>151</v>
      </c>
      <c r="N41" s="376">
        <v>802</v>
      </c>
      <c r="O41" s="377">
        <v>8</v>
      </c>
      <c r="P41" s="377">
        <v>1</v>
      </c>
      <c r="Q41" s="378" t="s">
        <v>555</v>
      </c>
      <c r="R41" s="379">
        <v>612</v>
      </c>
      <c r="S41" s="395"/>
      <c r="T41" s="377"/>
      <c r="U41" s="372">
        <v>106.3158</v>
      </c>
      <c r="V41" s="372">
        <v>106.3158</v>
      </c>
      <c r="W41" s="394">
        <f t="shared" si="0"/>
        <v>100</v>
      </c>
      <c r="X41" s="207"/>
      <c r="Y41" s="207"/>
      <c r="Z41" s="207"/>
      <c r="AA41" s="207"/>
      <c r="AB41" s="207"/>
      <c r="AC41" s="207"/>
      <c r="AD41" s="207"/>
      <c r="AE41" s="135"/>
      <c r="AF41" s="170"/>
    </row>
    <row r="42" spans="1:32" ht="21.75" customHeight="1" x14ac:dyDescent="0.2">
      <c r="A42" s="123"/>
      <c r="B42" s="530" t="s">
        <v>457</v>
      </c>
      <c r="C42" s="530"/>
      <c r="D42" s="530"/>
      <c r="E42" s="530"/>
      <c r="F42" s="530"/>
      <c r="G42" s="530"/>
      <c r="H42" s="530"/>
      <c r="I42" s="530"/>
      <c r="J42" s="530"/>
      <c r="K42" s="530"/>
      <c r="L42" s="530"/>
      <c r="M42" s="531"/>
      <c r="N42" s="376">
        <v>802</v>
      </c>
      <c r="O42" s="377">
        <v>8</v>
      </c>
      <c r="P42" s="377">
        <v>1</v>
      </c>
      <c r="Q42" s="378" t="s">
        <v>458</v>
      </c>
      <c r="R42" s="379">
        <v>0</v>
      </c>
      <c r="S42" s="532"/>
      <c r="T42" s="533"/>
      <c r="U42" s="372">
        <f t="shared" ref="U42:V46" si="4">+U43</f>
        <v>15354.301530000001</v>
      </c>
      <c r="V42" s="372">
        <f t="shared" si="4"/>
        <v>11839.872380000001</v>
      </c>
      <c r="W42" s="394">
        <f t="shared" si="0"/>
        <v>77.111110244035956</v>
      </c>
      <c r="X42" s="511"/>
      <c r="Y42" s="511"/>
      <c r="Z42" s="511"/>
      <c r="AA42" s="511"/>
      <c r="AB42" s="511"/>
      <c r="AC42" s="511"/>
      <c r="AD42" s="511"/>
      <c r="AE42" s="135"/>
      <c r="AF42" s="170"/>
    </row>
    <row r="43" spans="1:32" ht="21.75" customHeight="1" x14ac:dyDescent="0.2">
      <c r="A43" s="123"/>
      <c r="B43" s="530" t="s">
        <v>462</v>
      </c>
      <c r="C43" s="530"/>
      <c r="D43" s="530"/>
      <c r="E43" s="530"/>
      <c r="F43" s="530"/>
      <c r="G43" s="530"/>
      <c r="H43" s="530"/>
      <c r="I43" s="530"/>
      <c r="J43" s="530"/>
      <c r="K43" s="530"/>
      <c r="L43" s="530"/>
      <c r="M43" s="531"/>
      <c r="N43" s="376">
        <v>802</v>
      </c>
      <c r="O43" s="377">
        <v>8</v>
      </c>
      <c r="P43" s="377">
        <v>1</v>
      </c>
      <c r="Q43" s="378" t="s">
        <v>463</v>
      </c>
      <c r="R43" s="379">
        <v>0</v>
      </c>
      <c r="S43" s="532"/>
      <c r="T43" s="533"/>
      <c r="U43" s="372">
        <f t="shared" si="4"/>
        <v>15354.301530000001</v>
      </c>
      <c r="V43" s="372">
        <f t="shared" si="4"/>
        <v>11839.872380000001</v>
      </c>
      <c r="W43" s="394">
        <f t="shared" si="0"/>
        <v>77.111110244035956</v>
      </c>
      <c r="X43" s="511"/>
      <c r="Y43" s="511"/>
      <c r="Z43" s="511"/>
      <c r="AA43" s="511"/>
      <c r="AB43" s="511"/>
      <c r="AC43" s="511"/>
      <c r="AD43" s="511"/>
      <c r="AE43" s="135"/>
      <c r="AF43" s="170"/>
    </row>
    <row r="44" spans="1:32" ht="21.75" customHeight="1" x14ac:dyDescent="0.2">
      <c r="A44" s="123"/>
      <c r="B44" s="530" t="s">
        <v>15</v>
      </c>
      <c r="C44" s="530"/>
      <c r="D44" s="530"/>
      <c r="E44" s="530"/>
      <c r="F44" s="530"/>
      <c r="G44" s="530"/>
      <c r="H44" s="530"/>
      <c r="I44" s="530"/>
      <c r="J44" s="530"/>
      <c r="K44" s="530"/>
      <c r="L44" s="530"/>
      <c r="M44" s="531"/>
      <c r="N44" s="376">
        <v>802</v>
      </c>
      <c r="O44" s="377">
        <v>8</v>
      </c>
      <c r="P44" s="377">
        <v>1</v>
      </c>
      <c r="Q44" s="378" t="s">
        <v>464</v>
      </c>
      <c r="R44" s="379">
        <v>0</v>
      </c>
      <c r="S44" s="532"/>
      <c r="T44" s="533"/>
      <c r="U44" s="372">
        <f t="shared" si="4"/>
        <v>15354.301530000001</v>
      </c>
      <c r="V44" s="372">
        <f t="shared" si="4"/>
        <v>11839.872380000001</v>
      </c>
      <c r="W44" s="394">
        <f t="shared" si="0"/>
        <v>77.111110244035956</v>
      </c>
      <c r="X44" s="511"/>
      <c r="Y44" s="511"/>
      <c r="Z44" s="511"/>
      <c r="AA44" s="511"/>
      <c r="AB44" s="511"/>
      <c r="AC44" s="511"/>
      <c r="AD44" s="511"/>
      <c r="AE44" s="135"/>
      <c r="AF44" s="170"/>
    </row>
    <row r="45" spans="1:32" ht="21.75" customHeight="1" x14ac:dyDescent="0.2">
      <c r="A45" s="123"/>
      <c r="B45" s="530" t="s">
        <v>435</v>
      </c>
      <c r="C45" s="530"/>
      <c r="D45" s="530"/>
      <c r="E45" s="530"/>
      <c r="F45" s="530"/>
      <c r="G45" s="530"/>
      <c r="H45" s="530"/>
      <c r="I45" s="530"/>
      <c r="J45" s="530"/>
      <c r="K45" s="530"/>
      <c r="L45" s="530"/>
      <c r="M45" s="531"/>
      <c r="N45" s="376">
        <v>802</v>
      </c>
      <c r="O45" s="377">
        <v>8</v>
      </c>
      <c r="P45" s="377">
        <v>1</v>
      </c>
      <c r="Q45" s="378" t="s">
        <v>464</v>
      </c>
      <c r="R45" s="379" t="s">
        <v>8</v>
      </c>
      <c r="S45" s="532"/>
      <c r="T45" s="533"/>
      <c r="U45" s="372">
        <f t="shared" si="4"/>
        <v>15354.301530000001</v>
      </c>
      <c r="V45" s="372">
        <f t="shared" si="4"/>
        <v>11839.872380000001</v>
      </c>
      <c r="W45" s="394">
        <f t="shared" si="0"/>
        <v>77.111110244035956</v>
      </c>
      <c r="X45" s="511"/>
      <c r="Y45" s="511"/>
      <c r="Z45" s="511"/>
      <c r="AA45" s="511"/>
      <c r="AB45" s="511"/>
      <c r="AC45" s="511"/>
      <c r="AD45" s="511"/>
      <c r="AE45" s="135"/>
      <c r="AF45" s="170"/>
    </row>
    <row r="46" spans="1:32" ht="12" customHeight="1" x14ac:dyDescent="0.2">
      <c r="A46" s="123"/>
      <c r="B46" s="530" t="s">
        <v>9</v>
      </c>
      <c r="C46" s="530"/>
      <c r="D46" s="530"/>
      <c r="E46" s="530"/>
      <c r="F46" s="530"/>
      <c r="G46" s="530"/>
      <c r="H46" s="530"/>
      <c r="I46" s="530"/>
      <c r="J46" s="530"/>
      <c r="K46" s="530"/>
      <c r="L46" s="530"/>
      <c r="M46" s="531"/>
      <c r="N46" s="376">
        <v>802</v>
      </c>
      <c r="O46" s="377">
        <v>8</v>
      </c>
      <c r="P46" s="377">
        <v>1</v>
      </c>
      <c r="Q46" s="378" t="s">
        <v>464</v>
      </c>
      <c r="R46" s="379" t="s">
        <v>10</v>
      </c>
      <c r="S46" s="532"/>
      <c r="T46" s="533"/>
      <c r="U46" s="372">
        <f t="shared" si="4"/>
        <v>15354.301530000001</v>
      </c>
      <c r="V46" s="372">
        <f t="shared" si="4"/>
        <v>11839.872380000001</v>
      </c>
      <c r="W46" s="394">
        <f t="shared" si="0"/>
        <v>77.111110244035956</v>
      </c>
      <c r="X46" s="511"/>
      <c r="Y46" s="511"/>
      <c r="Z46" s="511"/>
      <c r="AA46" s="511"/>
      <c r="AB46" s="511"/>
      <c r="AC46" s="511"/>
      <c r="AD46" s="511"/>
      <c r="AE46" s="135"/>
      <c r="AF46" s="170"/>
    </row>
    <row r="47" spans="1:32" ht="42.75" customHeight="1" x14ac:dyDescent="0.2">
      <c r="A47" s="123"/>
      <c r="B47" s="530" t="s">
        <v>11</v>
      </c>
      <c r="C47" s="530"/>
      <c r="D47" s="530"/>
      <c r="E47" s="530"/>
      <c r="F47" s="530"/>
      <c r="G47" s="530"/>
      <c r="H47" s="530"/>
      <c r="I47" s="530"/>
      <c r="J47" s="530"/>
      <c r="K47" s="530"/>
      <c r="L47" s="530"/>
      <c r="M47" s="531"/>
      <c r="N47" s="376">
        <v>802</v>
      </c>
      <c r="O47" s="377">
        <v>8</v>
      </c>
      <c r="P47" s="377">
        <v>1</v>
      </c>
      <c r="Q47" s="378" t="s">
        <v>464</v>
      </c>
      <c r="R47" s="379" t="s">
        <v>12</v>
      </c>
      <c r="S47" s="532"/>
      <c r="T47" s="533"/>
      <c r="U47" s="372">
        <v>15354.301530000001</v>
      </c>
      <c r="V47" s="372">
        <v>11839.872380000001</v>
      </c>
      <c r="W47" s="394">
        <f t="shared" si="0"/>
        <v>77.111110244035956</v>
      </c>
      <c r="X47" s="511"/>
      <c r="Y47" s="511"/>
      <c r="Z47" s="511"/>
      <c r="AA47" s="511"/>
      <c r="AB47" s="511"/>
      <c r="AC47" s="511"/>
      <c r="AD47" s="511"/>
      <c r="AE47" s="135"/>
      <c r="AF47" s="170"/>
    </row>
    <row r="48" spans="1:32" ht="21.75" customHeight="1" x14ac:dyDescent="0.2">
      <c r="A48" s="123"/>
      <c r="B48" s="530" t="s">
        <v>457</v>
      </c>
      <c r="C48" s="530"/>
      <c r="D48" s="530"/>
      <c r="E48" s="530"/>
      <c r="F48" s="530"/>
      <c r="G48" s="530"/>
      <c r="H48" s="530"/>
      <c r="I48" s="530"/>
      <c r="J48" s="530"/>
      <c r="K48" s="530"/>
      <c r="L48" s="530"/>
      <c r="M48" s="531"/>
      <c r="N48" s="376">
        <v>802</v>
      </c>
      <c r="O48" s="377">
        <v>8</v>
      </c>
      <c r="P48" s="377">
        <v>1</v>
      </c>
      <c r="Q48" s="378" t="s">
        <v>458</v>
      </c>
      <c r="R48" s="379">
        <v>0</v>
      </c>
      <c r="S48" s="532"/>
      <c r="T48" s="533"/>
      <c r="U48" s="372">
        <f>+U49</f>
        <v>20922.604070000001</v>
      </c>
      <c r="V48" s="372">
        <f>+V49</f>
        <v>15898.700319999998</v>
      </c>
      <c r="W48" s="394">
        <f t="shared" si="0"/>
        <v>75.988152654460649</v>
      </c>
      <c r="X48" s="511"/>
      <c r="Y48" s="511"/>
      <c r="Z48" s="511"/>
      <c r="AA48" s="511"/>
      <c r="AB48" s="511"/>
      <c r="AC48" s="511"/>
      <c r="AD48" s="511"/>
      <c r="AE48" s="135"/>
      <c r="AF48" s="170"/>
    </row>
    <row r="49" spans="1:32" ht="21.75" customHeight="1" x14ac:dyDescent="0.2">
      <c r="A49" s="123"/>
      <c r="B49" s="530" t="s">
        <v>462</v>
      </c>
      <c r="C49" s="530"/>
      <c r="D49" s="530"/>
      <c r="E49" s="530"/>
      <c r="F49" s="530"/>
      <c r="G49" s="530"/>
      <c r="H49" s="530"/>
      <c r="I49" s="530"/>
      <c r="J49" s="530"/>
      <c r="K49" s="530"/>
      <c r="L49" s="530"/>
      <c r="M49" s="531"/>
      <c r="N49" s="376">
        <v>802</v>
      </c>
      <c r="O49" s="377">
        <v>8</v>
      </c>
      <c r="P49" s="377">
        <v>1</v>
      </c>
      <c r="Q49" s="378" t="s">
        <v>463</v>
      </c>
      <c r="R49" s="379">
        <v>0</v>
      </c>
      <c r="S49" s="532"/>
      <c r="T49" s="533"/>
      <c r="U49" s="372">
        <f>+U50</f>
        <v>20922.604070000001</v>
      </c>
      <c r="V49" s="372">
        <f>+V50</f>
        <v>15898.700319999998</v>
      </c>
      <c r="W49" s="394">
        <f t="shared" si="0"/>
        <v>75.988152654460649</v>
      </c>
      <c r="X49" s="511"/>
      <c r="Y49" s="511"/>
      <c r="Z49" s="511"/>
      <c r="AA49" s="511"/>
      <c r="AB49" s="511"/>
      <c r="AC49" s="511"/>
      <c r="AD49" s="511"/>
      <c r="AE49" s="135"/>
      <c r="AF49" s="170"/>
    </row>
    <row r="50" spans="1:32" ht="21.75" customHeight="1" x14ac:dyDescent="0.2">
      <c r="A50" s="123"/>
      <c r="B50" s="530" t="s">
        <v>16</v>
      </c>
      <c r="C50" s="530"/>
      <c r="D50" s="530"/>
      <c r="E50" s="530"/>
      <c r="F50" s="530"/>
      <c r="G50" s="530"/>
      <c r="H50" s="530"/>
      <c r="I50" s="530"/>
      <c r="J50" s="530"/>
      <c r="K50" s="530"/>
      <c r="L50" s="530"/>
      <c r="M50" s="531"/>
      <c r="N50" s="376">
        <v>802</v>
      </c>
      <c r="O50" s="377">
        <v>8</v>
      </c>
      <c r="P50" s="377">
        <v>1</v>
      </c>
      <c r="Q50" s="378" t="s">
        <v>465</v>
      </c>
      <c r="R50" s="379">
        <v>0</v>
      </c>
      <c r="S50" s="532"/>
      <c r="T50" s="533"/>
      <c r="U50" s="372">
        <f>+U51+U56+U60</f>
        <v>20922.604070000001</v>
      </c>
      <c r="V50" s="372">
        <f>+V51+V56+V60</f>
        <v>15898.700319999998</v>
      </c>
      <c r="W50" s="394">
        <f t="shared" si="0"/>
        <v>75.988152654460649</v>
      </c>
      <c r="X50" s="511"/>
      <c r="Y50" s="511"/>
      <c r="Z50" s="511"/>
      <c r="AA50" s="511"/>
      <c r="AB50" s="511"/>
      <c r="AC50" s="511"/>
      <c r="AD50" s="511"/>
      <c r="AE50" s="135"/>
      <c r="AF50" s="170"/>
    </row>
    <row r="51" spans="1:32" ht="53.25" customHeight="1" x14ac:dyDescent="0.2">
      <c r="A51" s="123"/>
      <c r="B51" s="530" t="s">
        <v>17</v>
      </c>
      <c r="C51" s="530"/>
      <c r="D51" s="530"/>
      <c r="E51" s="530"/>
      <c r="F51" s="530"/>
      <c r="G51" s="530"/>
      <c r="H51" s="530"/>
      <c r="I51" s="530"/>
      <c r="J51" s="530"/>
      <c r="K51" s="530"/>
      <c r="L51" s="530"/>
      <c r="M51" s="531"/>
      <c r="N51" s="376">
        <v>802</v>
      </c>
      <c r="O51" s="377">
        <v>8</v>
      </c>
      <c r="P51" s="377">
        <v>1</v>
      </c>
      <c r="Q51" s="378" t="s">
        <v>465</v>
      </c>
      <c r="R51" s="379" t="s">
        <v>18</v>
      </c>
      <c r="S51" s="532"/>
      <c r="T51" s="533"/>
      <c r="U51" s="372">
        <f>+U52</f>
        <v>20610.904070000001</v>
      </c>
      <c r="V51" s="372">
        <f>+V52</f>
        <v>15676.194059999998</v>
      </c>
      <c r="W51" s="394">
        <f t="shared" si="0"/>
        <v>76.05777023055154</v>
      </c>
      <c r="X51" s="511"/>
      <c r="Y51" s="511"/>
      <c r="Z51" s="511"/>
      <c r="AA51" s="511"/>
      <c r="AB51" s="511"/>
      <c r="AC51" s="511"/>
      <c r="AD51" s="511"/>
      <c r="AE51" s="135"/>
      <c r="AF51" s="170"/>
    </row>
    <row r="52" spans="1:32" ht="12" customHeight="1" x14ac:dyDescent="0.2">
      <c r="A52" s="123"/>
      <c r="B52" s="530" t="s">
        <v>19</v>
      </c>
      <c r="C52" s="530"/>
      <c r="D52" s="530"/>
      <c r="E52" s="530"/>
      <c r="F52" s="530"/>
      <c r="G52" s="530"/>
      <c r="H52" s="530"/>
      <c r="I52" s="530"/>
      <c r="J52" s="530"/>
      <c r="K52" s="530"/>
      <c r="L52" s="530"/>
      <c r="M52" s="531"/>
      <c r="N52" s="376">
        <v>802</v>
      </c>
      <c r="O52" s="377">
        <v>8</v>
      </c>
      <c r="P52" s="377">
        <v>1</v>
      </c>
      <c r="Q52" s="378" t="s">
        <v>465</v>
      </c>
      <c r="R52" s="379" t="s">
        <v>20</v>
      </c>
      <c r="S52" s="532"/>
      <c r="T52" s="533"/>
      <c r="U52" s="372">
        <f>+U53+U54+U55</f>
        <v>20610.904070000001</v>
      </c>
      <c r="V52" s="372">
        <f>+V53+V54+V55</f>
        <v>15676.194059999998</v>
      </c>
      <c r="W52" s="394">
        <f t="shared" si="0"/>
        <v>76.05777023055154</v>
      </c>
      <c r="X52" s="511"/>
      <c r="Y52" s="511"/>
      <c r="Z52" s="511"/>
      <c r="AA52" s="511"/>
      <c r="AB52" s="511"/>
      <c r="AC52" s="511"/>
      <c r="AD52" s="511"/>
      <c r="AE52" s="135"/>
      <c r="AF52" s="170"/>
    </row>
    <row r="53" spans="1:32" ht="12" customHeight="1" x14ac:dyDescent="0.2">
      <c r="A53" s="123"/>
      <c r="B53" s="530" t="s">
        <v>401</v>
      </c>
      <c r="C53" s="530"/>
      <c r="D53" s="530"/>
      <c r="E53" s="530"/>
      <c r="F53" s="530"/>
      <c r="G53" s="530"/>
      <c r="H53" s="530"/>
      <c r="I53" s="530"/>
      <c r="J53" s="530"/>
      <c r="K53" s="530"/>
      <c r="L53" s="530"/>
      <c r="M53" s="531"/>
      <c r="N53" s="376">
        <v>802</v>
      </c>
      <c r="O53" s="377">
        <v>8</v>
      </c>
      <c r="P53" s="377">
        <v>1</v>
      </c>
      <c r="Q53" s="378" t="s">
        <v>465</v>
      </c>
      <c r="R53" s="379" t="s">
        <v>21</v>
      </c>
      <c r="S53" s="532"/>
      <c r="T53" s="533"/>
      <c r="U53" s="372">
        <v>15811.83108</v>
      </c>
      <c r="V53" s="372">
        <v>12021.731229999999</v>
      </c>
      <c r="W53" s="394">
        <f t="shared" si="0"/>
        <v>76.029975081165617</v>
      </c>
      <c r="X53" s="511"/>
      <c r="Y53" s="511"/>
      <c r="Z53" s="511"/>
      <c r="AA53" s="511"/>
      <c r="AB53" s="511"/>
      <c r="AC53" s="511"/>
      <c r="AD53" s="511"/>
      <c r="AE53" s="135"/>
      <c r="AF53" s="170"/>
    </row>
    <row r="54" spans="1:32" ht="21.75" customHeight="1" x14ac:dyDescent="0.2">
      <c r="A54" s="123"/>
      <c r="B54" s="530" t="s">
        <v>402</v>
      </c>
      <c r="C54" s="530"/>
      <c r="D54" s="530"/>
      <c r="E54" s="530"/>
      <c r="F54" s="530"/>
      <c r="G54" s="530"/>
      <c r="H54" s="530"/>
      <c r="I54" s="530"/>
      <c r="J54" s="530"/>
      <c r="K54" s="530"/>
      <c r="L54" s="530"/>
      <c r="M54" s="531"/>
      <c r="N54" s="376">
        <v>802</v>
      </c>
      <c r="O54" s="377">
        <v>8</v>
      </c>
      <c r="P54" s="377">
        <v>1</v>
      </c>
      <c r="Q54" s="378" t="s">
        <v>465</v>
      </c>
      <c r="R54" s="379" t="s">
        <v>22</v>
      </c>
      <c r="S54" s="532"/>
      <c r="T54" s="533"/>
      <c r="U54" s="372">
        <v>23.9</v>
      </c>
      <c r="V54" s="372">
        <v>23.9</v>
      </c>
      <c r="W54" s="394">
        <f t="shared" si="0"/>
        <v>100</v>
      </c>
      <c r="X54" s="511"/>
      <c r="Y54" s="511"/>
      <c r="Z54" s="511"/>
      <c r="AA54" s="511"/>
      <c r="AB54" s="511"/>
      <c r="AC54" s="511"/>
      <c r="AD54" s="511"/>
      <c r="AE54" s="135"/>
      <c r="AF54" s="170"/>
    </row>
    <row r="55" spans="1:32" ht="32.25" customHeight="1" x14ac:dyDescent="0.2">
      <c r="A55" s="123"/>
      <c r="B55" s="530" t="s">
        <v>403</v>
      </c>
      <c r="C55" s="530"/>
      <c r="D55" s="530"/>
      <c r="E55" s="530"/>
      <c r="F55" s="530"/>
      <c r="G55" s="530"/>
      <c r="H55" s="530"/>
      <c r="I55" s="530"/>
      <c r="J55" s="530"/>
      <c r="K55" s="530"/>
      <c r="L55" s="530"/>
      <c r="M55" s="531"/>
      <c r="N55" s="376">
        <v>802</v>
      </c>
      <c r="O55" s="377">
        <v>8</v>
      </c>
      <c r="P55" s="377">
        <v>1</v>
      </c>
      <c r="Q55" s="378" t="s">
        <v>465</v>
      </c>
      <c r="R55" s="379" t="s">
        <v>23</v>
      </c>
      <c r="S55" s="532"/>
      <c r="T55" s="533"/>
      <c r="U55" s="372">
        <v>4775.17299</v>
      </c>
      <c r="V55" s="372">
        <v>3630.5628299999998</v>
      </c>
      <c r="W55" s="394">
        <f t="shared" si="0"/>
        <v>76.029974989450594</v>
      </c>
      <c r="X55" s="511"/>
      <c r="Y55" s="511"/>
      <c r="Z55" s="511"/>
      <c r="AA55" s="511"/>
      <c r="AB55" s="511"/>
      <c r="AC55" s="511"/>
      <c r="AD55" s="511"/>
      <c r="AE55" s="135"/>
      <c r="AF55" s="170"/>
    </row>
    <row r="56" spans="1:32" ht="21.75" customHeight="1" x14ac:dyDescent="0.2">
      <c r="A56" s="123"/>
      <c r="B56" s="530" t="s">
        <v>338</v>
      </c>
      <c r="C56" s="530"/>
      <c r="D56" s="530"/>
      <c r="E56" s="530"/>
      <c r="F56" s="530"/>
      <c r="G56" s="530"/>
      <c r="H56" s="530"/>
      <c r="I56" s="530"/>
      <c r="J56" s="530"/>
      <c r="K56" s="530"/>
      <c r="L56" s="530"/>
      <c r="M56" s="531"/>
      <c r="N56" s="376">
        <v>802</v>
      </c>
      <c r="O56" s="377">
        <v>8</v>
      </c>
      <c r="P56" s="377">
        <v>1</v>
      </c>
      <c r="Q56" s="378" t="s">
        <v>465</v>
      </c>
      <c r="R56" s="379" t="s">
        <v>25</v>
      </c>
      <c r="S56" s="532"/>
      <c r="T56" s="533"/>
      <c r="U56" s="372">
        <f>+U57</f>
        <v>228</v>
      </c>
      <c r="V56" s="372">
        <f>+V57</f>
        <v>213.62449999999998</v>
      </c>
      <c r="W56" s="394">
        <f t="shared" si="0"/>
        <v>93.694956140350868</v>
      </c>
      <c r="X56" s="511"/>
      <c r="Y56" s="511"/>
      <c r="Z56" s="511"/>
      <c r="AA56" s="511"/>
      <c r="AB56" s="511"/>
      <c r="AC56" s="511"/>
      <c r="AD56" s="511"/>
      <c r="AE56" s="135"/>
      <c r="AF56" s="170"/>
    </row>
    <row r="57" spans="1:32" ht="21.75" customHeight="1" x14ac:dyDescent="0.2">
      <c r="A57" s="123"/>
      <c r="B57" s="530" t="s">
        <v>339</v>
      </c>
      <c r="C57" s="530"/>
      <c r="D57" s="530"/>
      <c r="E57" s="530"/>
      <c r="F57" s="530"/>
      <c r="G57" s="530"/>
      <c r="H57" s="530"/>
      <c r="I57" s="530"/>
      <c r="J57" s="530"/>
      <c r="K57" s="530"/>
      <c r="L57" s="530"/>
      <c r="M57" s="531"/>
      <c r="N57" s="376">
        <v>802</v>
      </c>
      <c r="O57" s="377">
        <v>8</v>
      </c>
      <c r="P57" s="377">
        <v>1</v>
      </c>
      <c r="Q57" s="378" t="s">
        <v>465</v>
      </c>
      <c r="R57" s="379" t="s">
        <v>27</v>
      </c>
      <c r="S57" s="532"/>
      <c r="T57" s="533"/>
      <c r="U57" s="372">
        <f>+U58+U59</f>
        <v>228</v>
      </c>
      <c r="V57" s="372">
        <f>+V58+V59</f>
        <v>213.62449999999998</v>
      </c>
      <c r="W57" s="394">
        <f t="shared" si="0"/>
        <v>93.694956140350868</v>
      </c>
      <c r="X57" s="511"/>
      <c r="Y57" s="511"/>
      <c r="Z57" s="511"/>
      <c r="AA57" s="511"/>
      <c r="AB57" s="511"/>
      <c r="AC57" s="511"/>
      <c r="AD57" s="511"/>
      <c r="AE57" s="135"/>
      <c r="AF57" s="170"/>
    </row>
    <row r="58" spans="1:32" ht="21.75" customHeight="1" x14ac:dyDescent="0.2">
      <c r="A58" s="123"/>
      <c r="B58" s="530" t="s">
        <v>340</v>
      </c>
      <c r="C58" s="530"/>
      <c r="D58" s="530"/>
      <c r="E58" s="530"/>
      <c r="F58" s="530"/>
      <c r="G58" s="530"/>
      <c r="H58" s="530"/>
      <c r="I58" s="530"/>
      <c r="J58" s="530"/>
      <c r="K58" s="530"/>
      <c r="L58" s="530"/>
      <c r="M58" s="531"/>
      <c r="N58" s="376">
        <v>802</v>
      </c>
      <c r="O58" s="377">
        <v>8</v>
      </c>
      <c r="P58" s="377">
        <v>1</v>
      </c>
      <c r="Q58" s="378" t="s">
        <v>465</v>
      </c>
      <c r="R58" s="379" t="s">
        <v>28</v>
      </c>
      <c r="S58" s="532"/>
      <c r="T58" s="533"/>
      <c r="U58" s="372">
        <v>43.1</v>
      </c>
      <c r="V58" s="372">
        <v>28.881499999999999</v>
      </c>
      <c r="W58" s="394">
        <f t="shared" si="0"/>
        <v>67.01044083526682</v>
      </c>
      <c r="X58" s="511"/>
      <c r="Y58" s="511"/>
      <c r="Z58" s="511"/>
      <c r="AA58" s="511"/>
      <c r="AB58" s="511"/>
      <c r="AC58" s="511"/>
      <c r="AD58" s="511"/>
      <c r="AE58" s="135"/>
      <c r="AF58" s="170"/>
    </row>
    <row r="59" spans="1:32" ht="12" customHeight="1" x14ac:dyDescent="0.2">
      <c r="A59" s="123"/>
      <c r="B59" s="530" t="s">
        <v>341</v>
      </c>
      <c r="C59" s="530"/>
      <c r="D59" s="530"/>
      <c r="E59" s="530"/>
      <c r="F59" s="530"/>
      <c r="G59" s="530"/>
      <c r="H59" s="530"/>
      <c r="I59" s="530"/>
      <c r="J59" s="530"/>
      <c r="K59" s="530"/>
      <c r="L59" s="530"/>
      <c r="M59" s="531"/>
      <c r="N59" s="376">
        <v>802</v>
      </c>
      <c r="O59" s="377">
        <v>8</v>
      </c>
      <c r="P59" s="377">
        <v>1</v>
      </c>
      <c r="Q59" s="378" t="s">
        <v>465</v>
      </c>
      <c r="R59" s="379" t="s">
        <v>29</v>
      </c>
      <c r="S59" s="532"/>
      <c r="T59" s="533"/>
      <c r="U59" s="372">
        <v>184.9</v>
      </c>
      <c r="V59" s="372">
        <v>184.74299999999999</v>
      </c>
      <c r="W59" s="394">
        <f t="shared" si="0"/>
        <v>99.915089237425619</v>
      </c>
      <c r="X59" s="511"/>
      <c r="Y59" s="511"/>
      <c r="Z59" s="511"/>
      <c r="AA59" s="511"/>
      <c r="AB59" s="511"/>
      <c r="AC59" s="511"/>
      <c r="AD59" s="511"/>
      <c r="AE59" s="135"/>
      <c r="AF59" s="170"/>
    </row>
    <row r="60" spans="1:32" ht="12" customHeight="1" x14ac:dyDescent="0.2">
      <c r="A60" s="123"/>
      <c r="B60" s="530" t="s">
        <v>30</v>
      </c>
      <c r="C60" s="530"/>
      <c r="D60" s="530"/>
      <c r="E60" s="530"/>
      <c r="F60" s="530"/>
      <c r="G60" s="530"/>
      <c r="H60" s="530"/>
      <c r="I60" s="530"/>
      <c r="J60" s="530"/>
      <c r="K60" s="530"/>
      <c r="L60" s="530"/>
      <c r="M60" s="531"/>
      <c r="N60" s="376">
        <v>802</v>
      </c>
      <c r="O60" s="377">
        <v>8</v>
      </c>
      <c r="P60" s="377">
        <v>1</v>
      </c>
      <c r="Q60" s="378" t="s">
        <v>465</v>
      </c>
      <c r="R60" s="379" t="s">
        <v>31</v>
      </c>
      <c r="S60" s="532"/>
      <c r="T60" s="533"/>
      <c r="U60" s="372">
        <f>+U61</f>
        <v>83.7</v>
      </c>
      <c r="V60" s="372">
        <f>+V61</f>
        <v>8.8817599999999999</v>
      </c>
      <c r="W60" s="394">
        <f t="shared" si="0"/>
        <v>10.61142174432497</v>
      </c>
      <c r="X60" s="511"/>
      <c r="Y60" s="511"/>
      <c r="Z60" s="511"/>
      <c r="AA60" s="511"/>
      <c r="AB60" s="511"/>
      <c r="AC60" s="511"/>
      <c r="AD60" s="511"/>
      <c r="AE60" s="135"/>
      <c r="AF60" s="170"/>
    </row>
    <row r="61" spans="1:32" ht="12" customHeight="1" x14ac:dyDescent="0.2">
      <c r="A61" s="123"/>
      <c r="B61" s="530" t="s">
        <v>342</v>
      </c>
      <c r="C61" s="530"/>
      <c r="D61" s="530"/>
      <c r="E61" s="530"/>
      <c r="F61" s="530"/>
      <c r="G61" s="530"/>
      <c r="H61" s="530"/>
      <c r="I61" s="530"/>
      <c r="J61" s="530"/>
      <c r="K61" s="530"/>
      <c r="L61" s="530"/>
      <c r="M61" s="531"/>
      <c r="N61" s="376">
        <v>802</v>
      </c>
      <c r="O61" s="377">
        <v>8</v>
      </c>
      <c r="P61" s="377">
        <v>1</v>
      </c>
      <c r="Q61" s="378" t="s">
        <v>465</v>
      </c>
      <c r="R61" s="379" t="s">
        <v>32</v>
      </c>
      <c r="S61" s="532"/>
      <c r="T61" s="533"/>
      <c r="U61" s="372">
        <f>+U62+U63+U64</f>
        <v>83.7</v>
      </c>
      <c r="V61" s="372">
        <f>+V62+V63+V64</f>
        <v>8.8817599999999999</v>
      </c>
      <c r="W61" s="394">
        <f t="shared" si="0"/>
        <v>10.61142174432497</v>
      </c>
      <c r="X61" s="511"/>
      <c r="Y61" s="511"/>
      <c r="Z61" s="511"/>
      <c r="AA61" s="511"/>
      <c r="AB61" s="511"/>
      <c r="AC61" s="511"/>
      <c r="AD61" s="511"/>
      <c r="AE61" s="135"/>
      <c r="AF61" s="170"/>
    </row>
    <row r="62" spans="1:32" ht="21.75" customHeight="1" x14ac:dyDescent="0.2">
      <c r="A62" s="123"/>
      <c r="B62" s="530" t="s">
        <v>33</v>
      </c>
      <c r="C62" s="530"/>
      <c r="D62" s="530"/>
      <c r="E62" s="530"/>
      <c r="F62" s="530"/>
      <c r="G62" s="530"/>
      <c r="H62" s="530"/>
      <c r="I62" s="530"/>
      <c r="J62" s="530"/>
      <c r="K62" s="530"/>
      <c r="L62" s="530"/>
      <c r="M62" s="531"/>
      <c r="N62" s="376">
        <v>802</v>
      </c>
      <c r="O62" s="377">
        <v>8</v>
      </c>
      <c r="P62" s="377">
        <v>1</v>
      </c>
      <c r="Q62" s="378" t="s">
        <v>465</v>
      </c>
      <c r="R62" s="379" t="s">
        <v>34</v>
      </c>
      <c r="S62" s="532"/>
      <c r="T62" s="533"/>
      <c r="U62" s="372">
        <v>6.6</v>
      </c>
      <c r="V62" s="372">
        <v>3.3559999999999999</v>
      </c>
      <c r="W62" s="394">
        <f t="shared" si="0"/>
        <v>50.848484848484851</v>
      </c>
      <c r="X62" s="511"/>
      <c r="Y62" s="511"/>
      <c r="Z62" s="511"/>
      <c r="AA62" s="511"/>
      <c r="AB62" s="511"/>
      <c r="AC62" s="511"/>
      <c r="AD62" s="511"/>
      <c r="AE62" s="135"/>
      <c r="AF62" s="170"/>
    </row>
    <row r="63" spans="1:32" ht="12" customHeight="1" x14ac:dyDescent="0.2">
      <c r="A63" s="123"/>
      <c r="B63" s="530" t="s">
        <v>343</v>
      </c>
      <c r="C63" s="530"/>
      <c r="D63" s="530"/>
      <c r="E63" s="530"/>
      <c r="F63" s="530"/>
      <c r="G63" s="530"/>
      <c r="H63" s="530"/>
      <c r="I63" s="530"/>
      <c r="J63" s="530"/>
      <c r="K63" s="530"/>
      <c r="L63" s="530"/>
      <c r="M63" s="531"/>
      <c r="N63" s="376">
        <v>802</v>
      </c>
      <c r="O63" s="377">
        <v>8</v>
      </c>
      <c r="P63" s="377">
        <v>1</v>
      </c>
      <c r="Q63" s="378" t="s">
        <v>465</v>
      </c>
      <c r="R63" s="379" t="s">
        <v>35</v>
      </c>
      <c r="S63" s="532"/>
      <c r="T63" s="533"/>
      <c r="U63" s="372">
        <v>10.1</v>
      </c>
      <c r="V63" s="372">
        <v>5.52576</v>
      </c>
      <c r="W63" s="394">
        <f t="shared" si="0"/>
        <v>54.710495049504949</v>
      </c>
      <c r="X63" s="511"/>
      <c r="Y63" s="511"/>
      <c r="Z63" s="511"/>
      <c r="AA63" s="511"/>
      <c r="AB63" s="511"/>
      <c r="AC63" s="511"/>
      <c r="AD63" s="511"/>
      <c r="AE63" s="135"/>
      <c r="AF63" s="170"/>
    </row>
    <row r="64" spans="1:32" ht="12" customHeight="1" x14ac:dyDescent="0.2">
      <c r="A64" s="123"/>
      <c r="B64" s="176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201" t="s">
        <v>82</v>
      </c>
      <c r="N64" s="376">
        <v>802</v>
      </c>
      <c r="O64" s="377">
        <v>8</v>
      </c>
      <c r="P64" s="377">
        <v>1</v>
      </c>
      <c r="Q64" s="378" t="s">
        <v>465</v>
      </c>
      <c r="R64" s="379">
        <v>853</v>
      </c>
      <c r="S64" s="395"/>
      <c r="T64" s="377"/>
      <c r="U64" s="372">
        <v>67</v>
      </c>
      <c r="V64" s="372"/>
      <c r="W64" s="394">
        <f t="shared" si="0"/>
        <v>0</v>
      </c>
      <c r="X64" s="175"/>
      <c r="Y64" s="175"/>
      <c r="Z64" s="175"/>
      <c r="AA64" s="175"/>
      <c r="AB64" s="175"/>
      <c r="AC64" s="175"/>
      <c r="AD64" s="175"/>
      <c r="AE64" s="135"/>
      <c r="AF64" s="170"/>
    </row>
    <row r="65" spans="1:32" ht="32.25" customHeight="1" x14ac:dyDescent="0.2">
      <c r="A65" s="123"/>
      <c r="B65" s="530" t="s">
        <v>352</v>
      </c>
      <c r="C65" s="530"/>
      <c r="D65" s="530"/>
      <c r="E65" s="530"/>
      <c r="F65" s="530"/>
      <c r="G65" s="530"/>
      <c r="H65" s="530"/>
      <c r="I65" s="530"/>
      <c r="J65" s="530"/>
      <c r="K65" s="530"/>
      <c r="L65" s="530"/>
      <c r="M65" s="531"/>
      <c r="N65" s="376">
        <v>802</v>
      </c>
      <c r="O65" s="377">
        <v>8</v>
      </c>
      <c r="P65" s="377">
        <v>1</v>
      </c>
      <c r="Q65" s="378" t="s">
        <v>353</v>
      </c>
      <c r="R65" s="379">
        <v>0</v>
      </c>
      <c r="S65" s="532"/>
      <c r="T65" s="533"/>
      <c r="U65" s="372">
        <f>+U66</f>
        <v>430.79999999999995</v>
      </c>
      <c r="V65" s="372">
        <f>+V66</f>
        <v>0</v>
      </c>
      <c r="W65" s="394">
        <f t="shared" si="0"/>
        <v>0</v>
      </c>
      <c r="X65" s="511"/>
      <c r="Y65" s="511"/>
      <c r="Z65" s="511"/>
      <c r="AA65" s="511"/>
      <c r="AB65" s="511"/>
      <c r="AC65" s="511"/>
      <c r="AD65" s="511"/>
      <c r="AE65" s="135"/>
      <c r="AF65" s="170"/>
    </row>
    <row r="66" spans="1:32" ht="21.75" customHeight="1" x14ac:dyDescent="0.2">
      <c r="A66" s="123"/>
      <c r="B66" s="530" t="s">
        <v>466</v>
      </c>
      <c r="C66" s="530"/>
      <c r="D66" s="530"/>
      <c r="E66" s="530"/>
      <c r="F66" s="530"/>
      <c r="G66" s="530"/>
      <c r="H66" s="530"/>
      <c r="I66" s="530"/>
      <c r="J66" s="530"/>
      <c r="K66" s="530"/>
      <c r="L66" s="530"/>
      <c r="M66" s="531"/>
      <c r="N66" s="376">
        <v>802</v>
      </c>
      <c r="O66" s="377">
        <v>8</v>
      </c>
      <c r="P66" s="377">
        <v>1</v>
      </c>
      <c r="Q66" s="378" t="s">
        <v>467</v>
      </c>
      <c r="R66" s="379">
        <v>0</v>
      </c>
      <c r="S66" s="532"/>
      <c r="T66" s="533"/>
      <c r="U66" s="372">
        <f>+U67+U70+U73</f>
        <v>430.79999999999995</v>
      </c>
      <c r="V66" s="372">
        <f>+V67+V70+V73</f>
        <v>0</v>
      </c>
      <c r="W66" s="394">
        <f t="shared" si="0"/>
        <v>0</v>
      </c>
      <c r="X66" s="511"/>
      <c r="Y66" s="511"/>
      <c r="Z66" s="511"/>
      <c r="AA66" s="511"/>
      <c r="AB66" s="511"/>
      <c r="AC66" s="511"/>
      <c r="AD66" s="511"/>
      <c r="AE66" s="135"/>
      <c r="AF66" s="170"/>
    </row>
    <row r="67" spans="1:32" ht="53.25" hidden="1" customHeight="1" x14ac:dyDescent="0.2">
      <c r="A67" s="123"/>
      <c r="B67" s="530" t="s">
        <v>17</v>
      </c>
      <c r="C67" s="530"/>
      <c r="D67" s="530"/>
      <c r="E67" s="530"/>
      <c r="F67" s="530"/>
      <c r="G67" s="530"/>
      <c r="H67" s="530"/>
      <c r="I67" s="530"/>
      <c r="J67" s="530"/>
      <c r="K67" s="530"/>
      <c r="L67" s="530"/>
      <c r="M67" s="531"/>
      <c r="N67" s="376">
        <v>802</v>
      </c>
      <c r="O67" s="377">
        <v>8</v>
      </c>
      <c r="P67" s="377">
        <v>1</v>
      </c>
      <c r="Q67" s="378" t="s">
        <v>467</v>
      </c>
      <c r="R67" s="379" t="s">
        <v>18</v>
      </c>
      <c r="S67" s="532"/>
      <c r="T67" s="533"/>
      <c r="U67" s="372">
        <f>+U68</f>
        <v>0</v>
      </c>
      <c r="V67" s="372">
        <f>+V68</f>
        <v>0</v>
      </c>
      <c r="W67" s="394" t="e">
        <f t="shared" si="0"/>
        <v>#DIV/0!</v>
      </c>
      <c r="X67" s="511"/>
      <c r="Y67" s="511"/>
      <c r="Z67" s="511"/>
      <c r="AA67" s="511"/>
      <c r="AB67" s="511"/>
      <c r="AC67" s="511"/>
      <c r="AD67" s="511"/>
      <c r="AE67" s="135"/>
      <c r="AF67" s="170"/>
    </row>
    <row r="68" spans="1:32" ht="12" hidden="1" customHeight="1" x14ac:dyDescent="0.2">
      <c r="A68" s="123"/>
      <c r="B68" s="530" t="s">
        <v>19</v>
      </c>
      <c r="C68" s="530"/>
      <c r="D68" s="530"/>
      <c r="E68" s="530"/>
      <c r="F68" s="530"/>
      <c r="G68" s="530"/>
      <c r="H68" s="530"/>
      <c r="I68" s="530"/>
      <c r="J68" s="530"/>
      <c r="K68" s="530"/>
      <c r="L68" s="530"/>
      <c r="M68" s="531"/>
      <c r="N68" s="376">
        <v>802</v>
      </c>
      <c r="O68" s="377">
        <v>8</v>
      </c>
      <c r="P68" s="377">
        <v>1</v>
      </c>
      <c r="Q68" s="378" t="s">
        <v>467</v>
      </c>
      <c r="R68" s="379" t="s">
        <v>20</v>
      </c>
      <c r="S68" s="532"/>
      <c r="T68" s="533"/>
      <c r="U68" s="372">
        <f>+U69</f>
        <v>0</v>
      </c>
      <c r="V68" s="372">
        <f>+V69</f>
        <v>0</v>
      </c>
      <c r="W68" s="394" t="e">
        <f t="shared" si="0"/>
        <v>#DIV/0!</v>
      </c>
      <c r="X68" s="511"/>
      <c r="Y68" s="511"/>
      <c r="Z68" s="511"/>
      <c r="AA68" s="511"/>
      <c r="AB68" s="511"/>
      <c r="AC68" s="511"/>
      <c r="AD68" s="511"/>
      <c r="AE68" s="135"/>
      <c r="AF68" s="170"/>
    </row>
    <row r="69" spans="1:32" ht="21.75" hidden="1" customHeight="1" x14ac:dyDescent="0.2">
      <c r="A69" s="123"/>
      <c r="B69" s="530" t="s">
        <v>402</v>
      </c>
      <c r="C69" s="530"/>
      <c r="D69" s="530"/>
      <c r="E69" s="530"/>
      <c r="F69" s="530"/>
      <c r="G69" s="530"/>
      <c r="H69" s="530"/>
      <c r="I69" s="530"/>
      <c r="J69" s="530"/>
      <c r="K69" s="530"/>
      <c r="L69" s="530"/>
      <c r="M69" s="531"/>
      <c r="N69" s="376">
        <v>802</v>
      </c>
      <c r="O69" s="377">
        <v>8</v>
      </c>
      <c r="P69" s="377">
        <v>1</v>
      </c>
      <c r="Q69" s="378" t="s">
        <v>467</v>
      </c>
      <c r="R69" s="379" t="s">
        <v>22</v>
      </c>
      <c r="S69" s="532"/>
      <c r="T69" s="533"/>
      <c r="U69" s="372"/>
      <c r="V69" s="372"/>
      <c r="W69" s="394" t="e">
        <f t="shared" si="0"/>
        <v>#DIV/0!</v>
      </c>
      <c r="X69" s="511"/>
      <c r="Y69" s="511"/>
      <c r="Z69" s="511"/>
      <c r="AA69" s="511"/>
      <c r="AB69" s="511"/>
      <c r="AC69" s="511"/>
      <c r="AD69" s="511"/>
      <c r="AE69" s="135"/>
      <c r="AF69" s="170"/>
    </row>
    <row r="70" spans="1:32" ht="12" customHeight="1" x14ac:dyDescent="0.2">
      <c r="A70" s="123"/>
      <c r="B70" s="530" t="s">
        <v>47</v>
      </c>
      <c r="C70" s="530"/>
      <c r="D70" s="530"/>
      <c r="E70" s="530"/>
      <c r="F70" s="530"/>
      <c r="G70" s="530"/>
      <c r="H70" s="530"/>
      <c r="I70" s="530"/>
      <c r="J70" s="530"/>
      <c r="K70" s="530"/>
      <c r="L70" s="530"/>
      <c r="M70" s="531"/>
      <c r="N70" s="376">
        <v>802</v>
      </c>
      <c r="O70" s="377">
        <v>8</v>
      </c>
      <c r="P70" s="377">
        <v>1</v>
      </c>
      <c r="Q70" s="378" t="s">
        <v>467</v>
      </c>
      <c r="R70" s="379" t="s">
        <v>44</v>
      </c>
      <c r="S70" s="532"/>
      <c r="T70" s="533"/>
      <c r="U70" s="372">
        <f>+U71</f>
        <v>9.9</v>
      </c>
      <c r="V70" s="372">
        <f>+V71</f>
        <v>0</v>
      </c>
      <c r="W70" s="394">
        <f t="shared" si="0"/>
        <v>0</v>
      </c>
      <c r="X70" s="511"/>
      <c r="Y70" s="511"/>
      <c r="Z70" s="511"/>
      <c r="AA70" s="511"/>
      <c r="AB70" s="511"/>
      <c r="AC70" s="511"/>
      <c r="AD70" s="511"/>
      <c r="AE70" s="135"/>
      <c r="AF70" s="170"/>
    </row>
    <row r="71" spans="1:32" ht="21.75" customHeight="1" x14ac:dyDescent="0.2">
      <c r="A71" s="123"/>
      <c r="B71" s="530" t="s">
        <v>494</v>
      </c>
      <c r="C71" s="530"/>
      <c r="D71" s="530"/>
      <c r="E71" s="530"/>
      <c r="F71" s="530"/>
      <c r="G71" s="530"/>
      <c r="H71" s="530"/>
      <c r="I71" s="530"/>
      <c r="J71" s="530"/>
      <c r="K71" s="530"/>
      <c r="L71" s="530"/>
      <c r="M71" s="531"/>
      <c r="N71" s="376">
        <v>802</v>
      </c>
      <c r="O71" s="377">
        <v>8</v>
      </c>
      <c r="P71" s="377">
        <v>1</v>
      </c>
      <c r="Q71" s="378" t="s">
        <v>467</v>
      </c>
      <c r="R71" s="379" t="s">
        <v>495</v>
      </c>
      <c r="S71" s="532"/>
      <c r="T71" s="533"/>
      <c r="U71" s="372">
        <f>+U72</f>
        <v>9.9</v>
      </c>
      <c r="V71" s="372">
        <f>+V72</f>
        <v>0</v>
      </c>
      <c r="W71" s="394">
        <f t="shared" si="0"/>
        <v>0</v>
      </c>
      <c r="X71" s="511"/>
      <c r="Y71" s="511"/>
      <c r="Z71" s="511"/>
      <c r="AA71" s="511"/>
      <c r="AB71" s="511"/>
      <c r="AC71" s="511"/>
      <c r="AD71" s="511"/>
      <c r="AE71" s="135"/>
      <c r="AF71" s="170"/>
    </row>
    <row r="72" spans="1:32" ht="21.75" customHeight="1" x14ac:dyDescent="0.2">
      <c r="A72" s="123"/>
      <c r="B72" s="530" t="s">
        <v>546</v>
      </c>
      <c r="C72" s="530"/>
      <c r="D72" s="530"/>
      <c r="E72" s="530"/>
      <c r="F72" s="530"/>
      <c r="G72" s="530"/>
      <c r="H72" s="530"/>
      <c r="I72" s="530"/>
      <c r="J72" s="530"/>
      <c r="K72" s="530"/>
      <c r="L72" s="530"/>
      <c r="M72" s="531"/>
      <c r="N72" s="376">
        <v>802</v>
      </c>
      <c r="O72" s="377">
        <v>8</v>
      </c>
      <c r="P72" s="377">
        <v>1</v>
      </c>
      <c r="Q72" s="378" t="s">
        <v>467</v>
      </c>
      <c r="R72" s="379" t="s">
        <v>547</v>
      </c>
      <c r="S72" s="532"/>
      <c r="T72" s="533"/>
      <c r="U72" s="372">
        <v>9.9</v>
      </c>
      <c r="V72" s="372"/>
      <c r="W72" s="394">
        <f t="shared" si="0"/>
        <v>0</v>
      </c>
      <c r="X72" s="511"/>
      <c r="Y72" s="511"/>
      <c r="Z72" s="511"/>
      <c r="AA72" s="511"/>
      <c r="AB72" s="511"/>
      <c r="AC72" s="511"/>
      <c r="AD72" s="511"/>
      <c r="AE72" s="135"/>
      <c r="AF72" s="170"/>
    </row>
    <row r="73" spans="1:32" ht="21.75" customHeight="1" x14ac:dyDescent="0.2">
      <c r="A73" s="123"/>
      <c r="B73" s="530" t="s">
        <v>435</v>
      </c>
      <c r="C73" s="530"/>
      <c r="D73" s="530"/>
      <c r="E73" s="530"/>
      <c r="F73" s="530"/>
      <c r="G73" s="530"/>
      <c r="H73" s="530"/>
      <c r="I73" s="530"/>
      <c r="J73" s="530"/>
      <c r="K73" s="530"/>
      <c r="L73" s="530"/>
      <c r="M73" s="531"/>
      <c r="N73" s="376">
        <v>802</v>
      </c>
      <c r="O73" s="377">
        <v>8</v>
      </c>
      <c r="P73" s="377">
        <v>1</v>
      </c>
      <c r="Q73" s="378" t="s">
        <v>467</v>
      </c>
      <c r="R73" s="379" t="s">
        <v>8</v>
      </c>
      <c r="S73" s="532"/>
      <c r="T73" s="533"/>
      <c r="U73" s="372">
        <f>+U74</f>
        <v>420.9</v>
      </c>
      <c r="V73" s="372">
        <f>+V74</f>
        <v>0</v>
      </c>
      <c r="W73" s="394">
        <f t="shared" si="0"/>
        <v>0</v>
      </c>
      <c r="X73" s="511"/>
      <c r="Y73" s="511"/>
      <c r="Z73" s="511"/>
      <c r="AA73" s="511"/>
      <c r="AB73" s="511"/>
      <c r="AC73" s="511"/>
      <c r="AD73" s="511"/>
      <c r="AE73" s="135"/>
      <c r="AF73" s="170"/>
    </row>
    <row r="74" spans="1:32" ht="12" customHeight="1" x14ac:dyDescent="0.2">
      <c r="A74" s="123"/>
      <c r="B74" s="530" t="s">
        <v>9</v>
      </c>
      <c r="C74" s="530"/>
      <c r="D74" s="530"/>
      <c r="E74" s="530"/>
      <c r="F74" s="530"/>
      <c r="G74" s="530"/>
      <c r="H74" s="530"/>
      <c r="I74" s="530"/>
      <c r="J74" s="530"/>
      <c r="K74" s="530"/>
      <c r="L74" s="530"/>
      <c r="M74" s="531"/>
      <c r="N74" s="376">
        <v>802</v>
      </c>
      <c r="O74" s="377">
        <v>8</v>
      </c>
      <c r="P74" s="377">
        <v>1</v>
      </c>
      <c r="Q74" s="378" t="s">
        <v>467</v>
      </c>
      <c r="R74" s="379" t="s">
        <v>10</v>
      </c>
      <c r="S74" s="532"/>
      <c r="T74" s="533"/>
      <c r="U74" s="372">
        <f>+U75</f>
        <v>420.9</v>
      </c>
      <c r="V74" s="372">
        <f>+V75</f>
        <v>0</v>
      </c>
      <c r="W74" s="394">
        <f t="shared" si="0"/>
        <v>0</v>
      </c>
      <c r="X74" s="511"/>
      <c r="Y74" s="511"/>
      <c r="Z74" s="511"/>
      <c r="AA74" s="511"/>
      <c r="AB74" s="511"/>
      <c r="AC74" s="511"/>
      <c r="AD74" s="511"/>
      <c r="AE74" s="135"/>
      <c r="AF74" s="170"/>
    </row>
    <row r="75" spans="1:32" ht="42.75" customHeight="1" x14ac:dyDescent="0.2">
      <c r="A75" s="123"/>
      <c r="B75" s="530" t="s">
        <v>11</v>
      </c>
      <c r="C75" s="530"/>
      <c r="D75" s="530"/>
      <c r="E75" s="530"/>
      <c r="F75" s="530"/>
      <c r="G75" s="530"/>
      <c r="H75" s="530"/>
      <c r="I75" s="530"/>
      <c r="J75" s="530"/>
      <c r="K75" s="530"/>
      <c r="L75" s="530"/>
      <c r="M75" s="531"/>
      <c r="N75" s="376">
        <v>802</v>
      </c>
      <c r="O75" s="377">
        <v>8</v>
      </c>
      <c r="P75" s="377">
        <v>1</v>
      </c>
      <c r="Q75" s="378" t="s">
        <v>467</v>
      </c>
      <c r="R75" s="379" t="s">
        <v>12</v>
      </c>
      <c r="S75" s="532"/>
      <c r="T75" s="533"/>
      <c r="U75" s="372">
        <v>420.9</v>
      </c>
      <c r="V75" s="372"/>
      <c r="W75" s="394">
        <f t="shared" si="0"/>
        <v>0</v>
      </c>
      <c r="X75" s="511"/>
      <c r="Y75" s="511"/>
      <c r="Z75" s="511"/>
      <c r="AA75" s="511"/>
      <c r="AB75" s="511"/>
      <c r="AC75" s="511"/>
      <c r="AD75" s="511"/>
      <c r="AE75" s="135"/>
      <c r="AF75" s="170"/>
    </row>
    <row r="76" spans="1:32" ht="12" customHeight="1" x14ac:dyDescent="0.2">
      <c r="A76" s="123"/>
      <c r="B76" s="530" t="s">
        <v>36</v>
      </c>
      <c r="C76" s="530"/>
      <c r="D76" s="530"/>
      <c r="E76" s="530"/>
      <c r="F76" s="530"/>
      <c r="G76" s="530"/>
      <c r="H76" s="530"/>
      <c r="I76" s="530"/>
      <c r="J76" s="530"/>
      <c r="K76" s="530"/>
      <c r="L76" s="530"/>
      <c r="M76" s="531"/>
      <c r="N76" s="376">
        <v>802</v>
      </c>
      <c r="O76" s="377">
        <v>8</v>
      </c>
      <c r="P76" s="377">
        <v>4</v>
      </c>
      <c r="Q76" s="378">
        <v>0</v>
      </c>
      <c r="R76" s="379">
        <v>0</v>
      </c>
      <c r="S76" s="532"/>
      <c r="T76" s="533"/>
      <c r="U76" s="372">
        <f>+U77+U88</f>
        <v>2641.7853300000002</v>
      </c>
      <c r="V76" s="372">
        <f>+V77+V88</f>
        <v>2154.85068</v>
      </c>
      <c r="W76" s="394">
        <f t="shared" si="0"/>
        <v>81.567970551187813</v>
      </c>
      <c r="X76" s="511"/>
      <c r="Y76" s="511"/>
      <c r="Z76" s="511"/>
      <c r="AA76" s="511"/>
      <c r="AB76" s="511"/>
      <c r="AC76" s="511"/>
      <c r="AD76" s="511"/>
      <c r="AE76" s="135"/>
      <c r="AF76" s="170"/>
    </row>
    <row r="77" spans="1:32" ht="21.75" customHeight="1" x14ac:dyDescent="0.2">
      <c r="A77" s="123"/>
      <c r="B77" s="530" t="s">
        <v>457</v>
      </c>
      <c r="C77" s="530"/>
      <c r="D77" s="530"/>
      <c r="E77" s="530"/>
      <c r="F77" s="530"/>
      <c r="G77" s="530"/>
      <c r="H77" s="530"/>
      <c r="I77" s="530"/>
      <c r="J77" s="530"/>
      <c r="K77" s="530"/>
      <c r="L77" s="530"/>
      <c r="M77" s="531"/>
      <c r="N77" s="376">
        <v>802</v>
      </c>
      <c r="O77" s="377">
        <v>8</v>
      </c>
      <c r="P77" s="377">
        <v>4</v>
      </c>
      <c r="Q77" s="378" t="s">
        <v>458</v>
      </c>
      <c r="R77" s="379">
        <v>0</v>
      </c>
      <c r="S77" s="532"/>
      <c r="T77" s="533"/>
      <c r="U77" s="372">
        <f>+U78</f>
        <v>824.62224000000003</v>
      </c>
      <c r="V77" s="372">
        <f>+V78</f>
        <v>733.41770000000008</v>
      </c>
      <c r="W77" s="394">
        <f t="shared" si="0"/>
        <v>88.939839895659375</v>
      </c>
      <c r="X77" s="511"/>
      <c r="Y77" s="511"/>
      <c r="Z77" s="511"/>
      <c r="AA77" s="511"/>
      <c r="AB77" s="511"/>
      <c r="AC77" s="511"/>
      <c r="AD77" s="511"/>
      <c r="AE77" s="135"/>
      <c r="AF77" s="170"/>
    </row>
    <row r="78" spans="1:32" ht="21.75" customHeight="1" x14ac:dyDescent="0.2">
      <c r="A78" s="123"/>
      <c r="B78" s="530" t="s">
        <v>37</v>
      </c>
      <c r="C78" s="530"/>
      <c r="D78" s="530"/>
      <c r="E78" s="530"/>
      <c r="F78" s="530"/>
      <c r="G78" s="530"/>
      <c r="H78" s="530"/>
      <c r="I78" s="530"/>
      <c r="J78" s="530"/>
      <c r="K78" s="530"/>
      <c r="L78" s="530"/>
      <c r="M78" s="531"/>
      <c r="N78" s="376">
        <v>802</v>
      </c>
      <c r="O78" s="377">
        <v>8</v>
      </c>
      <c r="P78" s="377">
        <v>4</v>
      </c>
      <c r="Q78" s="378" t="s">
        <v>468</v>
      </c>
      <c r="R78" s="379">
        <v>0</v>
      </c>
      <c r="S78" s="532"/>
      <c r="T78" s="533"/>
      <c r="U78" s="372">
        <f t="shared" ref="U78:V80" si="5">+U79</f>
        <v>824.62224000000003</v>
      </c>
      <c r="V78" s="372">
        <f t="shared" si="5"/>
        <v>733.41770000000008</v>
      </c>
      <c r="W78" s="394">
        <f t="shared" si="0"/>
        <v>88.939839895659375</v>
      </c>
      <c r="X78" s="511"/>
      <c r="Y78" s="511"/>
      <c r="Z78" s="511"/>
      <c r="AA78" s="511"/>
      <c r="AB78" s="511"/>
      <c r="AC78" s="511"/>
      <c r="AD78" s="511"/>
      <c r="AE78" s="135"/>
      <c r="AF78" s="170"/>
    </row>
    <row r="79" spans="1:32" ht="32.25" customHeight="1" x14ac:dyDescent="0.2">
      <c r="A79" s="123"/>
      <c r="B79" s="530" t="s">
        <v>469</v>
      </c>
      <c r="C79" s="530"/>
      <c r="D79" s="530"/>
      <c r="E79" s="530"/>
      <c r="F79" s="530"/>
      <c r="G79" s="530"/>
      <c r="H79" s="530"/>
      <c r="I79" s="530"/>
      <c r="J79" s="530"/>
      <c r="K79" s="530"/>
      <c r="L79" s="530"/>
      <c r="M79" s="531"/>
      <c r="N79" s="376">
        <v>802</v>
      </c>
      <c r="O79" s="377">
        <v>8</v>
      </c>
      <c r="P79" s="377">
        <v>4</v>
      </c>
      <c r="Q79" s="378" t="s">
        <v>470</v>
      </c>
      <c r="R79" s="379">
        <v>0</v>
      </c>
      <c r="S79" s="532"/>
      <c r="T79" s="533"/>
      <c r="U79" s="372">
        <f>+U80+U85</f>
        <v>824.62224000000003</v>
      </c>
      <c r="V79" s="372">
        <f>+V80+V85</f>
        <v>733.41770000000008</v>
      </c>
      <c r="W79" s="394">
        <f t="shared" si="0"/>
        <v>88.939839895659375</v>
      </c>
      <c r="X79" s="511"/>
      <c r="Y79" s="511"/>
      <c r="Z79" s="511"/>
      <c r="AA79" s="511"/>
      <c r="AB79" s="511"/>
      <c r="AC79" s="511"/>
      <c r="AD79" s="511"/>
      <c r="AE79" s="135"/>
      <c r="AF79" s="170"/>
    </row>
    <row r="80" spans="1:32" ht="53.25" customHeight="1" x14ac:dyDescent="0.2">
      <c r="A80" s="123"/>
      <c r="B80" s="530" t="s">
        <v>17</v>
      </c>
      <c r="C80" s="530"/>
      <c r="D80" s="530"/>
      <c r="E80" s="530"/>
      <c r="F80" s="530"/>
      <c r="G80" s="530"/>
      <c r="H80" s="530"/>
      <c r="I80" s="530"/>
      <c r="J80" s="530"/>
      <c r="K80" s="530"/>
      <c r="L80" s="530"/>
      <c r="M80" s="531"/>
      <c r="N80" s="376">
        <v>802</v>
      </c>
      <c r="O80" s="377">
        <v>8</v>
      </c>
      <c r="P80" s="377">
        <v>4</v>
      </c>
      <c r="Q80" s="378" t="s">
        <v>470</v>
      </c>
      <c r="R80" s="379" t="s">
        <v>18</v>
      </c>
      <c r="S80" s="532"/>
      <c r="T80" s="533"/>
      <c r="U80" s="372">
        <f t="shared" si="5"/>
        <v>809.62224000000003</v>
      </c>
      <c r="V80" s="372">
        <f t="shared" si="5"/>
        <v>718.81770000000006</v>
      </c>
      <c r="W80" s="394">
        <f t="shared" si="0"/>
        <v>88.78433230786743</v>
      </c>
      <c r="X80" s="511"/>
      <c r="Y80" s="511"/>
      <c r="Z80" s="511"/>
      <c r="AA80" s="511"/>
      <c r="AB80" s="511"/>
      <c r="AC80" s="511"/>
      <c r="AD80" s="511"/>
      <c r="AE80" s="135"/>
      <c r="AF80" s="170"/>
    </row>
    <row r="81" spans="1:32" ht="21.75" customHeight="1" x14ac:dyDescent="0.2">
      <c r="A81" s="123"/>
      <c r="B81" s="530" t="s">
        <v>38</v>
      </c>
      <c r="C81" s="530"/>
      <c r="D81" s="530"/>
      <c r="E81" s="530"/>
      <c r="F81" s="530"/>
      <c r="G81" s="530"/>
      <c r="H81" s="530"/>
      <c r="I81" s="530"/>
      <c r="J81" s="530"/>
      <c r="K81" s="530"/>
      <c r="L81" s="530"/>
      <c r="M81" s="531"/>
      <c r="N81" s="376">
        <v>802</v>
      </c>
      <c r="O81" s="377">
        <v>8</v>
      </c>
      <c r="P81" s="377">
        <v>4</v>
      </c>
      <c r="Q81" s="378" t="s">
        <v>470</v>
      </c>
      <c r="R81" s="379" t="s">
        <v>39</v>
      </c>
      <c r="S81" s="532"/>
      <c r="T81" s="533"/>
      <c r="U81" s="372">
        <f>+U82+U83+U84</f>
        <v>809.62224000000003</v>
      </c>
      <c r="V81" s="372">
        <f>+V82+V83+V84</f>
        <v>718.81770000000006</v>
      </c>
      <c r="W81" s="394">
        <f t="shared" si="0"/>
        <v>88.78433230786743</v>
      </c>
      <c r="X81" s="511"/>
      <c r="Y81" s="511"/>
      <c r="Z81" s="511"/>
      <c r="AA81" s="511"/>
      <c r="AB81" s="511"/>
      <c r="AC81" s="511"/>
      <c r="AD81" s="511"/>
      <c r="AE81" s="135"/>
      <c r="AF81" s="170"/>
    </row>
    <row r="82" spans="1:32" ht="21.75" customHeight="1" x14ac:dyDescent="0.2">
      <c r="A82" s="123"/>
      <c r="B82" s="530" t="s">
        <v>326</v>
      </c>
      <c r="C82" s="530"/>
      <c r="D82" s="530"/>
      <c r="E82" s="530"/>
      <c r="F82" s="530"/>
      <c r="G82" s="530"/>
      <c r="H82" s="530"/>
      <c r="I82" s="530"/>
      <c r="J82" s="530"/>
      <c r="K82" s="530"/>
      <c r="L82" s="530"/>
      <c r="M82" s="531"/>
      <c r="N82" s="376">
        <v>802</v>
      </c>
      <c r="O82" s="377">
        <v>8</v>
      </c>
      <c r="P82" s="377">
        <v>4</v>
      </c>
      <c r="Q82" s="378" t="s">
        <v>470</v>
      </c>
      <c r="R82" s="379" t="s">
        <v>40</v>
      </c>
      <c r="S82" s="532"/>
      <c r="T82" s="533"/>
      <c r="U82" s="372">
        <v>621.06163000000004</v>
      </c>
      <c r="V82" s="372">
        <v>551.04100000000005</v>
      </c>
      <c r="W82" s="394">
        <f t="shared" ref="W82:W145" si="6">V82/U82*100</f>
        <v>88.72565513345269</v>
      </c>
      <c r="X82" s="511"/>
      <c r="Y82" s="511"/>
      <c r="Z82" s="511"/>
      <c r="AA82" s="511"/>
      <c r="AB82" s="511"/>
      <c r="AC82" s="511"/>
      <c r="AD82" s="511"/>
      <c r="AE82" s="135"/>
      <c r="AF82" s="170"/>
    </row>
    <row r="83" spans="1:32" ht="32.25" customHeight="1" x14ac:dyDescent="0.2">
      <c r="A83" s="123"/>
      <c r="B83" s="530" t="s">
        <v>346</v>
      </c>
      <c r="C83" s="530"/>
      <c r="D83" s="530"/>
      <c r="E83" s="530"/>
      <c r="F83" s="530"/>
      <c r="G83" s="530"/>
      <c r="H83" s="530"/>
      <c r="I83" s="530"/>
      <c r="J83" s="530"/>
      <c r="K83" s="530"/>
      <c r="L83" s="530"/>
      <c r="M83" s="531"/>
      <c r="N83" s="376">
        <v>802</v>
      </c>
      <c r="O83" s="377">
        <v>8</v>
      </c>
      <c r="P83" s="377">
        <v>4</v>
      </c>
      <c r="Q83" s="378" t="s">
        <v>470</v>
      </c>
      <c r="R83" s="379" t="s">
        <v>41</v>
      </c>
      <c r="S83" s="532"/>
      <c r="T83" s="533"/>
      <c r="U83" s="372">
        <v>1</v>
      </c>
      <c r="V83" s="372"/>
      <c r="W83" s="394">
        <f t="shared" si="6"/>
        <v>0</v>
      </c>
      <c r="X83" s="511"/>
      <c r="Y83" s="511"/>
      <c r="Z83" s="511"/>
      <c r="AA83" s="511"/>
      <c r="AB83" s="511"/>
      <c r="AC83" s="511"/>
      <c r="AD83" s="511"/>
      <c r="AE83" s="135"/>
      <c r="AF83" s="170"/>
    </row>
    <row r="84" spans="1:32" ht="32.25" customHeight="1" x14ac:dyDescent="0.2">
      <c r="A84" s="123"/>
      <c r="B84" s="530" t="s">
        <v>327</v>
      </c>
      <c r="C84" s="530"/>
      <c r="D84" s="530"/>
      <c r="E84" s="530"/>
      <c r="F84" s="530"/>
      <c r="G84" s="530"/>
      <c r="H84" s="530"/>
      <c r="I84" s="530"/>
      <c r="J84" s="530"/>
      <c r="K84" s="530"/>
      <c r="L84" s="530"/>
      <c r="M84" s="531"/>
      <c r="N84" s="376">
        <v>802</v>
      </c>
      <c r="O84" s="377">
        <v>8</v>
      </c>
      <c r="P84" s="377">
        <v>4</v>
      </c>
      <c r="Q84" s="378" t="s">
        <v>470</v>
      </c>
      <c r="R84" s="379" t="s">
        <v>42</v>
      </c>
      <c r="S84" s="532"/>
      <c r="T84" s="533"/>
      <c r="U84" s="372">
        <v>187.56061</v>
      </c>
      <c r="V84" s="372">
        <v>167.77670000000001</v>
      </c>
      <c r="W84" s="394">
        <f t="shared" si="6"/>
        <v>89.451991012398608</v>
      </c>
      <c r="X84" s="511"/>
      <c r="Y84" s="511"/>
      <c r="Z84" s="511"/>
      <c r="AA84" s="511"/>
      <c r="AB84" s="511"/>
      <c r="AC84" s="511"/>
      <c r="AD84" s="511"/>
      <c r="AE84" s="135"/>
      <c r="AF84" s="170"/>
    </row>
    <row r="85" spans="1:32" ht="21.75" customHeight="1" x14ac:dyDescent="0.2">
      <c r="A85" s="123"/>
      <c r="B85" s="530" t="s">
        <v>338</v>
      </c>
      <c r="C85" s="530"/>
      <c r="D85" s="530"/>
      <c r="E85" s="530"/>
      <c r="F85" s="530"/>
      <c r="G85" s="530"/>
      <c r="H85" s="530"/>
      <c r="I85" s="530"/>
      <c r="J85" s="530"/>
      <c r="K85" s="530"/>
      <c r="L85" s="530"/>
      <c r="M85" s="531"/>
      <c r="N85" s="376">
        <v>802</v>
      </c>
      <c r="O85" s="377">
        <v>8</v>
      </c>
      <c r="P85" s="377">
        <v>4</v>
      </c>
      <c r="Q85" s="378" t="s">
        <v>470</v>
      </c>
      <c r="R85" s="379" t="s">
        <v>25</v>
      </c>
      <c r="S85" s="532"/>
      <c r="T85" s="533"/>
      <c r="U85" s="372">
        <f>+U86</f>
        <v>15</v>
      </c>
      <c r="V85" s="372">
        <f>+V86</f>
        <v>14.6</v>
      </c>
      <c r="W85" s="394">
        <f t="shared" si="6"/>
        <v>97.333333333333329</v>
      </c>
      <c r="X85" s="511"/>
      <c r="Y85" s="511"/>
      <c r="Z85" s="511"/>
      <c r="AA85" s="511"/>
      <c r="AB85" s="511"/>
      <c r="AC85" s="511"/>
      <c r="AD85" s="511"/>
      <c r="AE85" s="135"/>
      <c r="AF85" s="170"/>
    </row>
    <row r="86" spans="1:32" ht="21.75" customHeight="1" x14ac:dyDescent="0.2">
      <c r="A86" s="123"/>
      <c r="B86" s="530" t="s">
        <v>339</v>
      </c>
      <c r="C86" s="530"/>
      <c r="D86" s="530"/>
      <c r="E86" s="530"/>
      <c r="F86" s="530"/>
      <c r="G86" s="530"/>
      <c r="H86" s="530"/>
      <c r="I86" s="530"/>
      <c r="J86" s="530"/>
      <c r="K86" s="530"/>
      <c r="L86" s="530"/>
      <c r="M86" s="531"/>
      <c r="N86" s="376">
        <v>802</v>
      </c>
      <c r="O86" s="377">
        <v>8</v>
      </c>
      <c r="P86" s="377">
        <v>4</v>
      </c>
      <c r="Q86" s="378" t="s">
        <v>470</v>
      </c>
      <c r="R86" s="379" t="s">
        <v>27</v>
      </c>
      <c r="S86" s="532"/>
      <c r="T86" s="533"/>
      <c r="U86" s="372">
        <f>+U87</f>
        <v>15</v>
      </c>
      <c r="V86" s="372">
        <f>+V87</f>
        <v>14.6</v>
      </c>
      <c r="W86" s="394">
        <f t="shared" si="6"/>
        <v>97.333333333333329</v>
      </c>
      <c r="X86" s="511"/>
      <c r="Y86" s="511"/>
      <c r="Z86" s="511"/>
      <c r="AA86" s="511"/>
      <c r="AB86" s="511"/>
      <c r="AC86" s="511"/>
      <c r="AD86" s="511"/>
      <c r="AE86" s="135"/>
      <c r="AF86" s="170"/>
    </row>
    <row r="87" spans="1:32" ht="12" customHeight="1" x14ac:dyDescent="0.2">
      <c r="A87" s="123"/>
      <c r="B87" s="530" t="s">
        <v>341</v>
      </c>
      <c r="C87" s="530"/>
      <c r="D87" s="530"/>
      <c r="E87" s="530"/>
      <c r="F87" s="530"/>
      <c r="G87" s="530"/>
      <c r="H87" s="530"/>
      <c r="I87" s="530"/>
      <c r="J87" s="530"/>
      <c r="K87" s="530"/>
      <c r="L87" s="530"/>
      <c r="M87" s="531"/>
      <c r="N87" s="376">
        <v>802</v>
      </c>
      <c r="O87" s="377">
        <v>8</v>
      </c>
      <c r="P87" s="377">
        <v>4</v>
      </c>
      <c r="Q87" s="378" t="s">
        <v>470</v>
      </c>
      <c r="R87" s="379" t="s">
        <v>29</v>
      </c>
      <c r="S87" s="532"/>
      <c r="T87" s="533"/>
      <c r="U87" s="372">
        <v>15</v>
      </c>
      <c r="V87" s="372">
        <v>14.6</v>
      </c>
      <c r="W87" s="394">
        <f t="shared" si="6"/>
        <v>97.333333333333329</v>
      </c>
      <c r="X87" s="511"/>
      <c r="Y87" s="511"/>
      <c r="Z87" s="511"/>
      <c r="AA87" s="511"/>
      <c r="AB87" s="511"/>
      <c r="AC87" s="511"/>
      <c r="AD87" s="511"/>
      <c r="AE87" s="135"/>
      <c r="AF87" s="170"/>
    </row>
    <row r="88" spans="1:32" ht="21.75" customHeight="1" x14ac:dyDescent="0.2">
      <c r="A88" s="123"/>
      <c r="B88" s="530" t="s">
        <v>457</v>
      </c>
      <c r="C88" s="530"/>
      <c r="D88" s="530"/>
      <c r="E88" s="530"/>
      <c r="F88" s="530"/>
      <c r="G88" s="530"/>
      <c r="H88" s="530"/>
      <c r="I88" s="530"/>
      <c r="J88" s="530"/>
      <c r="K88" s="530"/>
      <c r="L88" s="530"/>
      <c r="M88" s="531"/>
      <c r="N88" s="376">
        <v>802</v>
      </c>
      <c r="O88" s="377">
        <v>8</v>
      </c>
      <c r="P88" s="377">
        <v>4</v>
      </c>
      <c r="Q88" s="378" t="s">
        <v>458</v>
      </c>
      <c r="R88" s="379">
        <v>0</v>
      </c>
      <c r="S88" s="532"/>
      <c r="T88" s="533"/>
      <c r="U88" s="372">
        <f t="shared" ref="U88:V91" si="7">+U89</f>
        <v>1817.16309</v>
      </c>
      <c r="V88" s="372">
        <f t="shared" si="7"/>
        <v>1421.43298</v>
      </c>
      <c r="W88" s="394">
        <f t="shared" si="6"/>
        <v>78.222642085471819</v>
      </c>
      <c r="X88" s="511"/>
      <c r="Y88" s="511"/>
      <c r="Z88" s="511"/>
      <c r="AA88" s="511"/>
      <c r="AB88" s="511"/>
      <c r="AC88" s="511"/>
      <c r="AD88" s="511"/>
      <c r="AE88" s="135"/>
      <c r="AF88" s="170"/>
    </row>
    <row r="89" spans="1:32" ht="21.75" customHeight="1" x14ac:dyDescent="0.2">
      <c r="A89" s="123"/>
      <c r="B89" s="530" t="s">
        <v>37</v>
      </c>
      <c r="C89" s="530"/>
      <c r="D89" s="530"/>
      <c r="E89" s="530"/>
      <c r="F89" s="530"/>
      <c r="G89" s="530"/>
      <c r="H89" s="530"/>
      <c r="I89" s="530"/>
      <c r="J89" s="530"/>
      <c r="K89" s="530"/>
      <c r="L89" s="530"/>
      <c r="M89" s="531"/>
      <c r="N89" s="376">
        <v>802</v>
      </c>
      <c r="O89" s="377">
        <v>8</v>
      </c>
      <c r="P89" s="377">
        <v>4</v>
      </c>
      <c r="Q89" s="378" t="s">
        <v>468</v>
      </c>
      <c r="R89" s="379">
        <v>0</v>
      </c>
      <c r="S89" s="532"/>
      <c r="T89" s="533"/>
      <c r="U89" s="372">
        <f t="shared" si="7"/>
        <v>1817.16309</v>
      </c>
      <c r="V89" s="372">
        <f t="shared" si="7"/>
        <v>1421.43298</v>
      </c>
      <c r="W89" s="394">
        <f t="shared" si="6"/>
        <v>78.222642085471819</v>
      </c>
      <c r="X89" s="511"/>
      <c r="Y89" s="511"/>
      <c r="Z89" s="511"/>
      <c r="AA89" s="511"/>
      <c r="AB89" s="511"/>
      <c r="AC89" s="511"/>
      <c r="AD89" s="511"/>
      <c r="AE89" s="135"/>
      <c r="AF89" s="170"/>
    </row>
    <row r="90" spans="1:32" ht="21.75" customHeight="1" x14ac:dyDescent="0.2">
      <c r="A90" s="123"/>
      <c r="B90" s="530" t="s">
        <v>471</v>
      </c>
      <c r="C90" s="530"/>
      <c r="D90" s="530"/>
      <c r="E90" s="530"/>
      <c r="F90" s="530"/>
      <c r="G90" s="530"/>
      <c r="H90" s="530"/>
      <c r="I90" s="530"/>
      <c r="J90" s="530"/>
      <c r="K90" s="530"/>
      <c r="L90" s="530"/>
      <c r="M90" s="531"/>
      <c r="N90" s="376">
        <v>802</v>
      </c>
      <c r="O90" s="377">
        <v>8</v>
      </c>
      <c r="P90" s="377">
        <v>4</v>
      </c>
      <c r="Q90" s="378" t="s">
        <v>472</v>
      </c>
      <c r="R90" s="379">
        <v>0</v>
      </c>
      <c r="S90" s="532"/>
      <c r="T90" s="533"/>
      <c r="U90" s="372">
        <f>+U91+U96</f>
        <v>1817.16309</v>
      </c>
      <c r="V90" s="372">
        <f>+V91+V96</f>
        <v>1421.43298</v>
      </c>
      <c r="W90" s="394">
        <f t="shared" si="6"/>
        <v>78.222642085471819</v>
      </c>
      <c r="X90" s="511"/>
      <c r="Y90" s="511"/>
      <c r="Z90" s="511"/>
      <c r="AA90" s="511"/>
      <c r="AB90" s="511"/>
      <c r="AC90" s="511"/>
      <c r="AD90" s="511"/>
      <c r="AE90" s="135"/>
      <c r="AF90" s="170"/>
    </row>
    <row r="91" spans="1:32" ht="53.25" customHeight="1" x14ac:dyDescent="0.2">
      <c r="A91" s="123"/>
      <c r="B91" s="530" t="s">
        <v>17</v>
      </c>
      <c r="C91" s="530"/>
      <c r="D91" s="530"/>
      <c r="E91" s="530"/>
      <c r="F91" s="530"/>
      <c r="G91" s="530"/>
      <c r="H91" s="530"/>
      <c r="I91" s="530"/>
      <c r="J91" s="530"/>
      <c r="K91" s="530"/>
      <c r="L91" s="530"/>
      <c r="M91" s="531"/>
      <c r="N91" s="376">
        <v>802</v>
      </c>
      <c r="O91" s="377">
        <v>8</v>
      </c>
      <c r="P91" s="377">
        <v>4</v>
      </c>
      <c r="Q91" s="378" t="s">
        <v>472</v>
      </c>
      <c r="R91" s="379" t="s">
        <v>18</v>
      </c>
      <c r="S91" s="532"/>
      <c r="T91" s="533"/>
      <c r="U91" s="372">
        <f t="shared" si="7"/>
        <v>1629.2630899999999</v>
      </c>
      <c r="V91" s="372">
        <f t="shared" si="7"/>
        <v>1301.1389799999999</v>
      </c>
      <c r="W91" s="394">
        <f t="shared" si="6"/>
        <v>79.860581632644738</v>
      </c>
      <c r="X91" s="511"/>
      <c r="Y91" s="511"/>
      <c r="Z91" s="511"/>
      <c r="AA91" s="511"/>
      <c r="AB91" s="511"/>
      <c r="AC91" s="511"/>
      <c r="AD91" s="511"/>
      <c r="AE91" s="135"/>
      <c r="AF91" s="170"/>
    </row>
    <row r="92" spans="1:32" ht="12" customHeight="1" x14ac:dyDescent="0.2">
      <c r="A92" s="123"/>
      <c r="B92" s="530" t="s">
        <v>19</v>
      </c>
      <c r="C92" s="530"/>
      <c r="D92" s="530"/>
      <c r="E92" s="530"/>
      <c r="F92" s="530"/>
      <c r="G92" s="530"/>
      <c r="H92" s="530"/>
      <c r="I92" s="530"/>
      <c r="J92" s="530"/>
      <c r="K92" s="530"/>
      <c r="L92" s="530"/>
      <c r="M92" s="531"/>
      <c r="N92" s="376">
        <v>802</v>
      </c>
      <c r="O92" s="377">
        <v>8</v>
      </c>
      <c r="P92" s="377">
        <v>4</v>
      </c>
      <c r="Q92" s="378" t="s">
        <v>472</v>
      </c>
      <c r="R92" s="379" t="s">
        <v>20</v>
      </c>
      <c r="S92" s="532"/>
      <c r="T92" s="533"/>
      <c r="U92" s="372">
        <f>+U93+U94+U95</f>
        <v>1629.2630899999999</v>
      </c>
      <c r="V92" s="372">
        <f>+V93+V94+V95</f>
        <v>1301.1389799999999</v>
      </c>
      <c r="W92" s="394">
        <f t="shared" si="6"/>
        <v>79.860581632644738</v>
      </c>
      <c r="X92" s="511"/>
      <c r="Y92" s="511"/>
      <c r="Z92" s="511"/>
      <c r="AA92" s="511"/>
      <c r="AB92" s="511"/>
      <c r="AC92" s="511"/>
      <c r="AD92" s="511"/>
      <c r="AE92" s="135"/>
      <c r="AF92" s="170"/>
    </row>
    <row r="93" spans="1:32" ht="12" customHeight="1" x14ac:dyDescent="0.2">
      <c r="A93" s="123"/>
      <c r="B93" s="530" t="s">
        <v>401</v>
      </c>
      <c r="C93" s="530"/>
      <c r="D93" s="530"/>
      <c r="E93" s="530"/>
      <c r="F93" s="530"/>
      <c r="G93" s="530"/>
      <c r="H93" s="530"/>
      <c r="I93" s="530"/>
      <c r="J93" s="530"/>
      <c r="K93" s="530"/>
      <c r="L93" s="530"/>
      <c r="M93" s="531"/>
      <c r="N93" s="376">
        <v>802</v>
      </c>
      <c r="O93" s="377">
        <v>8</v>
      </c>
      <c r="P93" s="377">
        <v>4</v>
      </c>
      <c r="Q93" s="378" t="s">
        <v>472</v>
      </c>
      <c r="R93" s="379" t="s">
        <v>21</v>
      </c>
      <c r="S93" s="532"/>
      <c r="T93" s="533"/>
      <c r="U93" s="372">
        <v>1244.5184999999999</v>
      </c>
      <c r="V93" s="372">
        <v>998.49149</v>
      </c>
      <c r="W93" s="394">
        <f t="shared" si="6"/>
        <v>80.231148833866271</v>
      </c>
      <c r="X93" s="511"/>
      <c r="Y93" s="511"/>
      <c r="Z93" s="511"/>
      <c r="AA93" s="511"/>
      <c r="AB93" s="511"/>
      <c r="AC93" s="511"/>
      <c r="AD93" s="511"/>
      <c r="AE93" s="135"/>
      <c r="AF93" s="170"/>
    </row>
    <row r="94" spans="1:32" ht="21.75" customHeight="1" x14ac:dyDescent="0.2">
      <c r="A94" s="123"/>
      <c r="B94" s="530" t="s">
        <v>402</v>
      </c>
      <c r="C94" s="530"/>
      <c r="D94" s="530"/>
      <c r="E94" s="530"/>
      <c r="F94" s="530"/>
      <c r="G94" s="530"/>
      <c r="H94" s="530"/>
      <c r="I94" s="530"/>
      <c r="J94" s="530"/>
      <c r="K94" s="530"/>
      <c r="L94" s="530"/>
      <c r="M94" s="531"/>
      <c r="N94" s="376">
        <v>802</v>
      </c>
      <c r="O94" s="377">
        <v>8</v>
      </c>
      <c r="P94" s="377">
        <v>4</v>
      </c>
      <c r="Q94" s="378" t="s">
        <v>472</v>
      </c>
      <c r="R94" s="379" t="s">
        <v>22</v>
      </c>
      <c r="S94" s="532"/>
      <c r="T94" s="533"/>
      <c r="U94" s="372">
        <v>8.9</v>
      </c>
      <c r="V94" s="372"/>
      <c r="W94" s="394">
        <f t="shared" si="6"/>
        <v>0</v>
      </c>
      <c r="X94" s="511"/>
      <c r="Y94" s="511"/>
      <c r="Z94" s="511"/>
      <c r="AA94" s="511"/>
      <c r="AB94" s="511"/>
      <c r="AC94" s="511"/>
      <c r="AD94" s="511"/>
      <c r="AE94" s="135"/>
      <c r="AF94" s="170"/>
    </row>
    <row r="95" spans="1:32" ht="32.25" customHeight="1" x14ac:dyDescent="0.2">
      <c r="A95" s="123"/>
      <c r="B95" s="530" t="s">
        <v>403</v>
      </c>
      <c r="C95" s="530"/>
      <c r="D95" s="530"/>
      <c r="E95" s="530"/>
      <c r="F95" s="530"/>
      <c r="G95" s="530"/>
      <c r="H95" s="530"/>
      <c r="I95" s="530"/>
      <c r="J95" s="530"/>
      <c r="K95" s="530"/>
      <c r="L95" s="530"/>
      <c r="M95" s="531"/>
      <c r="N95" s="376">
        <v>802</v>
      </c>
      <c r="O95" s="377">
        <v>8</v>
      </c>
      <c r="P95" s="377">
        <v>4</v>
      </c>
      <c r="Q95" s="378" t="s">
        <v>472</v>
      </c>
      <c r="R95" s="379" t="s">
        <v>23</v>
      </c>
      <c r="S95" s="532"/>
      <c r="T95" s="533"/>
      <c r="U95" s="372">
        <v>375.84458999999998</v>
      </c>
      <c r="V95" s="372">
        <v>302.64749</v>
      </c>
      <c r="W95" s="394">
        <f t="shared" si="6"/>
        <v>80.524636525964098</v>
      </c>
      <c r="X95" s="511"/>
      <c r="Y95" s="511"/>
      <c r="Z95" s="511"/>
      <c r="AA95" s="511"/>
      <c r="AB95" s="511"/>
      <c r="AC95" s="511"/>
      <c r="AD95" s="511"/>
      <c r="AE95" s="135"/>
      <c r="AF95" s="170"/>
    </row>
    <row r="96" spans="1:32" ht="21.75" customHeight="1" x14ac:dyDescent="0.2">
      <c r="A96" s="123"/>
      <c r="B96" s="530" t="s">
        <v>338</v>
      </c>
      <c r="C96" s="530"/>
      <c r="D96" s="530"/>
      <c r="E96" s="530"/>
      <c r="F96" s="530"/>
      <c r="G96" s="530"/>
      <c r="H96" s="530"/>
      <c r="I96" s="530"/>
      <c r="J96" s="530"/>
      <c r="K96" s="530"/>
      <c r="L96" s="530"/>
      <c r="M96" s="531"/>
      <c r="N96" s="376">
        <v>802</v>
      </c>
      <c r="O96" s="377">
        <v>8</v>
      </c>
      <c r="P96" s="377">
        <v>4</v>
      </c>
      <c r="Q96" s="378" t="s">
        <v>472</v>
      </c>
      <c r="R96" s="379" t="s">
        <v>25</v>
      </c>
      <c r="S96" s="532"/>
      <c r="T96" s="533"/>
      <c r="U96" s="372">
        <f>+U97</f>
        <v>187.9</v>
      </c>
      <c r="V96" s="372">
        <f>+V97</f>
        <v>120.294</v>
      </c>
      <c r="W96" s="394">
        <f t="shared" si="6"/>
        <v>64.020223523150605</v>
      </c>
      <c r="X96" s="511"/>
      <c r="Y96" s="511"/>
      <c r="Z96" s="511"/>
      <c r="AA96" s="511"/>
      <c r="AB96" s="511"/>
      <c r="AC96" s="511"/>
      <c r="AD96" s="511"/>
      <c r="AE96" s="135"/>
      <c r="AF96" s="170"/>
    </row>
    <row r="97" spans="1:32" ht="21.75" customHeight="1" x14ac:dyDescent="0.2">
      <c r="A97" s="123"/>
      <c r="B97" s="530" t="s">
        <v>339</v>
      </c>
      <c r="C97" s="530"/>
      <c r="D97" s="530"/>
      <c r="E97" s="530"/>
      <c r="F97" s="530"/>
      <c r="G97" s="530"/>
      <c r="H97" s="530"/>
      <c r="I97" s="530"/>
      <c r="J97" s="530"/>
      <c r="K97" s="530"/>
      <c r="L97" s="530"/>
      <c r="M97" s="531"/>
      <c r="N97" s="376">
        <v>802</v>
      </c>
      <c r="O97" s="377">
        <v>8</v>
      </c>
      <c r="P97" s="377">
        <v>4</v>
      </c>
      <c r="Q97" s="378" t="s">
        <v>472</v>
      </c>
      <c r="R97" s="379" t="s">
        <v>27</v>
      </c>
      <c r="S97" s="532"/>
      <c r="T97" s="533"/>
      <c r="U97" s="372">
        <f>+U98+U99</f>
        <v>187.9</v>
      </c>
      <c r="V97" s="372">
        <f>+V98+V99</f>
        <v>120.294</v>
      </c>
      <c r="W97" s="394">
        <f t="shared" si="6"/>
        <v>64.020223523150605</v>
      </c>
      <c r="X97" s="511"/>
      <c r="Y97" s="511"/>
      <c r="Z97" s="511"/>
      <c r="AA97" s="511"/>
      <c r="AB97" s="511"/>
      <c r="AC97" s="511"/>
      <c r="AD97" s="511"/>
      <c r="AE97" s="135"/>
      <c r="AF97" s="170"/>
    </row>
    <row r="98" spans="1:32" ht="21.75" customHeight="1" x14ac:dyDescent="0.2">
      <c r="A98" s="123"/>
      <c r="B98" s="530" t="s">
        <v>340</v>
      </c>
      <c r="C98" s="530"/>
      <c r="D98" s="530"/>
      <c r="E98" s="530"/>
      <c r="F98" s="530"/>
      <c r="G98" s="530"/>
      <c r="H98" s="530"/>
      <c r="I98" s="530"/>
      <c r="J98" s="530"/>
      <c r="K98" s="530"/>
      <c r="L98" s="530"/>
      <c r="M98" s="531"/>
      <c r="N98" s="376">
        <v>802</v>
      </c>
      <c r="O98" s="377">
        <v>8</v>
      </c>
      <c r="P98" s="377">
        <v>4</v>
      </c>
      <c r="Q98" s="378" t="s">
        <v>472</v>
      </c>
      <c r="R98" s="379" t="s">
        <v>28</v>
      </c>
      <c r="S98" s="532"/>
      <c r="T98" s="533"/>
      <c r="U98" s="372">
        <v>120.7</v>
      </c>
      <c r="V98" s="372">
        <v>85.593999999999994</v>
      </c>
      <c r="W98" s="394">
        <f t="shared" si="6"/>
        <v>70.914664457332222</v>
      </c>
      <c r="X98" s="511"/>
      <c r="Y98" s="511"/>
      <c r="Z98" s="511"/>
      <c r="AA98" s="511"/>
      <c r="AB98" s="511"/>
      <c r="AC98" s="511"/>
      <c r="AD98" s="511"/>
      <c r="AE98" s="135"/>
      <c r="AF98" s="170"/>
    </row>
    <row r="99" spans="1:32" ht="12" customHeight="1" x14ac:dyDescent="0.2">
      <c r="A99" s="123"/>
      <c r="B99" s="530" t="s">
        <v>341</v>
      </c>
      <c r="C99" s="530"/>
      <c r="D99" s="530"/>
      <c r="E99" s="530"/>
      <c r="F99" s="530"/>
      <c r="G99" s="530"/>
      <c r="H99" s="530"/>
      <c r="I99" s="530"/>
      <c r="J99" s="530"/>
      <c r="K99" s="530"/>
      <c r="L99" s="530"/>
      <c r="M99" s="531"/>
      <c r="N99" s="376">
        <v>802</v>
      </c>
      <c r="O99" s="377">
        <v>8</v>
      </c>
      <c r="P99" s="377">
        <v>4</v>
      </c>
      <c r="Q99" s="378" t="s">
        <v>472</v>
      </c>
      <c r="R99" s="379" t="s">
        <v>29</v>
      </c>
      <c r="S99" s="532"/>
      <c r="T99" s="533"/>
      <c r="U99" s="372">
        <v>67.2</v>
      </c>
      <c r="V99" s="372">
        <v>34.700000000000003</v>
      </c>
      <c r="W99" s="394">
        <f t="shared" si="6"/>
        <v>51.636904761904766</v>
      </c>
      <c r="X99" s="511"/>
      <c r="Y99" s="511"/>
      <c r="Z99" s="511"/>
      <c r="AA99" s="511"/>
      <c r="AB99" s="511"/>
      <c r="AC99" s="511"/>
      <c r="AD99" s="511"/>
      <c r="AE99" s="135"/>
      <c r="AF99" s="170"/>
    </row>
    <row r="100" spans="1:32" ht="21.75" customHeight="1" x14ac:dyDescent="0.2">
      <c r="A100" s="123"/>
      <c r="B100" s="530" t="s">
        <v>532</v>
      </c>
      <c r="C100" s="530"/>
      <c r="D100" s="530"/>
      <c r="E100" s="530"/>
      <c r="F100" s="530"/>
      <c r="G100" s="530"/>
      <c r="H100" s="530"/>
      <c r="I100" s="530"/>
      <c r="J100" s="530"/>
      <c r="K100" s="530"/>
      <c r="L100" s="530"/>
      <c r="M100" s="531"/>
      <c r="N100" s="376">
        <v>804</v>
      </c>
      <c r="O100" s="377">
        <v>0</v>
      </c>
      <c r="P100" s="377">
        <v>0</v>
      </c>
      <c r="Q100" s="378">
        <v>0</v>
      </c>
      <c r="R100" s="379">
        <v>0</v>
      </c>
      <c r="S100" s="532"/>
      <c r="T100" s="533"/>
      <c r="U100" s="372">
        <f>+U101</f>
        <v>49924.328310000004</v>
      </c>
      <c r="V100" s="372">
        <f>+V101</f>
        <v>34322.516629999998</v>
      </c>
      <c r="W100" s="394">
        <f t="shared" si="6"/>
        <v>68.74908044205992</v>
      </c>
      <c r="X100" s="511"/>
      <c r="Y100" s="511"/>
      <c r="Z100" s="511"/>
      <c r="AA100" s="511"/>
      <c r="AB100" s="511"/>
      <c r="AC100" s="511"/>
      <c r="AD100" s="511"/>
      <c r="AE100" s="135"/>
      <c r="AF100" s="170">
        <v>34322.516629999998</v>
      </c>
    </row>
    <row r="101" spans="1:32" ht="12" customHeight="1" x14ac:dyDescent="0.2">
      <c r="A101" s="123"/>
      <c r="B101" s="530" t="s">
        <v>149</v>
      </c>
      <c r="C101" s="530"/>
      <c r="D101" s="530"/>
      <c r="E101" s="530"/>
      <c r="F101" s="530"/>
      <c r="G101" s="530"/>
      <c r="H101" s="530"/>
      <c r="I101" s="530"/>
      <c r="J101" s="530"/>
      <c r="K101" s="530"/>
      <c r="L101" s="530"/>
      <c r="M101" s="531"/>
      <c r="N101" s="376">
        <v>804</v>
      </c>
      <c r="O101" s="377">
        <v>10</v>
      </c>
      <c r="P101" s="377">
        <v>0</v>
      </c>
      <c r="Q101" s="378">
        <v>0</v>
      </c>
      <c r="R101" s="379">
        <v>0</v>
      </c>
      <c r="S101" s="532"/>
      <c r="T101" s="533"/>
      <c r="U101" s="372">
        <f>+U102+U169+U180</f>
        <v>49924.328310000004</v>
      </c>
      <c r="V101" s="372">
        <f>+V102+V169+V180</f>
        <v>34322.516629999998</v>
      </c>
      <c r="W101" s="394">
        <f t="shared" si="6"/>
        <v>68.74908044205992</v>
      </c>
      <c r="X101" s="511"/>
      <c r="Y101" s="511"/>
      <c r="Z101" s="511"/>
      <c r="AA101" s="511"/>
      <c r="AB101" s="511"/>
      <c r="AC101" s="511"/>
      <c r="AD101" s="511"/>
      <c r="AE101" s="135"/>
      <c r="AF101" s="170"/>
    </row>
    <row r="102" spans="1:32" ht="12" customHeight="1" x14ac:dyDescent="0.2">
      <c r="A102" s="123"/>
      <c r="B102" s="530" t="s">
        <v>53</v>
      </c>
      <c r="C102" s="530"/>
      <c r="D102" s="530"/>
      <c r="E102" s="530"/>
      <c r="F102" s="530"/>
      <c r="G102" s="530"/>
      <c r="H102" s="530"/>
      <c r="I102" s="530"/>
      <c r="J102" s="530"/>
      <c r="K102" s="530"/>
      <c r="L102" s="530"/>
      <c r="M102" s="531"/>
      <c r="N102" s="376">
        <v>804</v>
      </c>
      <c r="O102" s="377">
        <v>10</v>
      </c>
      <c r="P102" s="377">
        <v>3</v>
      </c>
      <c r="Q102" s="378">
        <v>0</v>
      </c>
      <c r="R102" s="379">
        <v>0</v>
      </c>
      <c r="S102" s="532"/>
      <c r="T102" s="533"/>
      <c r="U102" s="372">
        <f>+U103+U111+U120+U126+U132+U138+U147+U158</f>
        <v>18902.099999999999</v>
      </c>
      <c r="V102" s="372">
        <f>+V103+V111+V120+V126+V132+V138+V147+V158</f>
        <v>11804.69541</v>
      </c>
      <c r="W102" s="394">
        <f t="shared" si="6"/>
        <v>62.451766787817235</v>
      </c>
      <c r="X102" s="511"/>
      <c r="Y102" s="511"/>
      <c r="Z102" s="511"/>
      <c r="AA102" s="511"/>
      <c r="AB102" s="511"/>
      <c r="AC102" s="511"/>
      <c r="AD102" s="511"/>
      <c r="AE102" s="135"/>
      <c r="AF102" s="170"/>
    </row>
    <row r="103" spans="1:32" ht="21.75" customHeight="1" x14ac:dyDescent="0.2">
      <c r="A103" s="123"/>
      <c r="B103" s="530" t="s">
        <v>154</v>
      </c>
      <c r="C103" s="530"/>
      <c r="D103" s="530"/>
      <c r="E103" s="530"/>
      <c r="F103" s="530"/>
      <c r="G103" s="530"/>
      <c r="H103" s="530"/>
      <c r="I103" s="530"/>
      <c r="J103" s="530"/>
      <c r="K103" s="530"/>
      <c r="L103" s="530"/>
      <c r="M103" s="531"/>
      <c r="N103" s="376">
        <v>804</v>
      </c>
      <c r="O103" s="377">
        <v>10</v>
      </c>
      <c r="P103" s="377">
        <v>3</v>
      </c>
      <c r="Q103" s="378" t="s">
        <v>473</v>
      </c>
      <c r="R103" s="379">
        <v>0</v>
      </c>
      <c r="S103" s="532"/>
      <c r="T103" s="533"/>
      <c r="U103" s="372">
        <f t="shared" ref="U103:V107" si="8">+U104</f>
        <v>1793</v>
      </c>
      <c r="V103" s="372">
        <f t="shared" si="8"/>
        <v>879.32176000000004</v>
      </c>
      <c r="W103" s="394">
        <f t="shared" si="6"/>
        <v>49.04192749581707</v>
      </c>
      <c r="X103" s="511"/>
      <c r="Y103" s="511"/>
      <c r="Z103" s="511"/>
      <c r="AA103" s="511"/>
      <c r="AB103" s="511"/>
      <c r="AC103" s="511"/>
      <c r="AD103" s="511"/>
      <c r="AE103" s="135"/>
      <c r="AF103" s="170">
        <f>AF100-V100</f>
        <v>0</v>
      </c>
    </row>
    <row r="104" spans="1:32" ht="21.75" customHeight="1" x14ac:dyDescent="0.2">
      <c r="A104" s="123"/>
      <c r="B104" s="530" t="s">
        <v>43</v>
      </c>
      <c r="C104" s="530"/>
      <c r="D104" s="530"/>
      <c r="E104" s="530"/>
      <c r="F104" s="530"/>
      <c r="G104" s="530"/>
      <c r="H104" s="530"/>
      <c r="I104" s="530"/>
      <c r="J104" s="530"/>
      <c r="K104" s="530"/>
      <c r="L104" s="530"/>
      <c r="M104" s="531"/>
      <c r="N104" s="376">
        <v>804</v>
      </c>
      <c r="O104" s="377">
        <v>10</v>
      </c>
      <c r="P104" s="377">
        <v>3</v>
      </c>
      <c r="Q104" s="378" t="s">
        <v>474</v>
      </c>
      <c r="R104" s="379">
        <v>0</v>
      </c>
      <c r="S104" s="532"/>
      <c r="T104" s="533"/>
      <c r="U104" s="372">
        <f t="shared" si="8"/>
        <v>1793</v>
      </c>
      <c r="V104" s="372">
        <f t="shared" si="8"/>
        <v>879.32176000000004</v>
      </c>
      <c r="W104" s="394">
        <f t="shared" si="6"/>
        <v>49.04192749581707</v>
      </c>
      <c r="X104" s="511"/>
      <c r="Y104" s="511"/>
      <c r="Z104" s="511"/>
      <c r="AA104" s="511"/>
      <c r="AB104" s="511"/>
      <c r="AC104" s="511"/>
      <c r="AD104" s="511"/>
      <c r="AE104" s="135"/>
      <c r="AF104" s="170"/>
    </row>
    <row r="105" spans="1:32" ht="32.25" customHeight="1" x14ac:dyDescent="0.2">
      <c r="A105" s="123"/>
      <c r="B105" s="530" t="s">
        <v>294</v>
      </c>
      <c r="C105" s="530"/>
      <c r="D105" s="530"/>
      <c r="E105" s="530"/>
      <c r="F105" s="530"/>
      <c r="G105" s="530"/>
      <c r="H105" s="530"/>
      <c r="I105" s="530"/>
      <c r="J105" s="530"/>
      <c r="K105" s="530"/>
      <c r="L105" s="530"/>
      <c r="M105" s="531"/>
      <c r="N105" s="376">
        <v>804</v>
      </c>
      <c r="O105" s="377">
        <v>10</v>
      </c>
      <c r="P105" s="377">
        <v>3</v>
      </c>
      <c r="Q105" s="378" t="s">
        <v>475</v>
      </c>
      <c r="R105" s="379">
        <v>0</v>
      </c>
      <c r="S105" s="532"/>
      <c r="T105" s="533"/>
      <c r="U105" s="372">
        <f t="shared" si="8"/>
        <v>1793</v>
      </c>
      <c r="V105" s="372">
        <f t="shared" si="8"/>
        <v>879.32176000000004</v>
      </c>
      <c r="W105" s="394">
        <f t="shared" si="6"/>
        <v>49.04192749581707</v>
      </c>
      <c r="X105" s="511"/>
      <c r="Y105" s="511"/>
      <c r="Z105" s="511"/>
      <c r="AA105" s="511"/>
      <c r="AB105" s="511"/>
      <c r="AC105" s="511"/>
      <c r="AD105" s="511"/>
      <c r="AE105" s="135"/>
      <c r="AF105" s="170"/>
    </row>
    <row r="106" spans="1:32" ht="12" customHeight="1" x14ac:dyDescent="0.2">
      <c r="A106" s="123"/>
      <c r="B106" s="530" t="s">
        <v>47</v>
      </c>
      <c r="C106" s="530"/>
      <c r="D106" s="530"/>
      <c r="E106" s="530"/>
      <c r="F106" s="530"/>
      <c r="G106" s="530"/>
      <c r="H106" s="530"/>
      <c r="I106" s="530"/>
      <c r="J106" s="530"/>
      <c r="K106" s="530"/>
      <c r="L106" s="530"/>
      <c r="M106" s="531"/>
      <c r="N106" s="376">
        <v>804</v>
      </c>
      <c r="O106" s="377">
        <v>10</v>
      </c>
      <c r="P106" s="377">
        <v>3</v>
      </c>
      <c r="Q106" s="378" t="s">
        <v>475</v>
      </c>
      <c r="R106" s="379" t="s">
        <v>44</v>
      </c>
      <c r="S106" s="532"/>
      <c r="T106" s="533"/>
      <c r="U106" s="372">
        <f>+U107+U109</f>
        <v>1793</v>
      </c>
      <c r="V106" s="372">
        <f>+V107+V109</f>
        <v>879.32176000000004</v>
      </c>
      <c r="W106" s="394">
        <f t="shared" si="6"/>
        <v>49.04192749581707</v>
      </c>
      <c r="X106" s="511"/>
      <c r="Y106" s="511"/>
      <c r="Z106" s="511"/>
      <c r="AA106" s="511"/>
      <c r="AB106" s="511"/>
      <c r="AC106" s="511"/>
      <c r="AD106" s="511"/>
      <c r="AE106" s="135"/>
      <c r="AF106" s="170"/>
    </row>
    <row r="107" spans="1:32" ht="12" hidden="1" customHeight="1" x14ac:dyDescent="0.2">
      <c r="A107" s="123"/>
      <c r="B107" s="530" t="s">
        <v>48</v>
      </c>
      <c r="C107" s="530"/>
      <c r="D107" s="530"/>
      <c r="E107" s="530"/>
      <c r="F107" s="530"/>
      <c r="G107" s="530"/>
      <c r="H107" s="530"/>
      <c r="I107" s="530"/>
      <c r="J107" s="530"/>
      <c r="K107" s="530"/>
      <c r="L107" s="530"/>
      <c r="M107" s="531"/>
      <c r="N107" s="376">
        <v>804</v>
      </c>
      <c r="O107" s="377">
        <v>10</v>
      </c>
      <c r="P107" s="377">
        <v>3</v>
      </c>
      <c r="Q107" s="378" t="s">
        <v>475</v>
      </c>
      <c r="R107" s="379" t="s">
        <v>45</v>
      </c>
      <c r="S107" s="532"/>
      <c r="T107" s="533"/>
      <c r="U107" s="372">
        <f t="shared" si="8"/>
        <v>0</v>
      </c>
      <c r="V107" s="372">
        <f t="shared" si="8"/>
        <v>0</v>
      </c>
      <c r="W107" s="394" t="e">
        <f t="shared" si="6"/>
        <v>#DIV/0!</v>
      </c>
      <c r="X107" s="511"/>
      <c r="Y107" s="511"/>
      <c r="Z107" s="511"/>
      <c r="AA107" s="511"/>
      <c r="AB107" s="511"/>
      <c r="AC107" s="511"/>
      <c r="AD107" s="511"/>
      <c r="AE107" s="135"/>
      <c r="AF107" s="170"/>
    </row>
    <row r="108" spans="1:32" ht="21.75" hidden="1" customHeight="1" x14ac:dyDescent="0.2">
      <c r="A108" s="123"/>
      <c r="B108" s="530" t="s">
        <v>476</v>
      </c>
      <c r="C108" s="530"/>
      <c r="D108" s="530"/>
      <c r="E108" s="530"/>
      <c r="F108" s="530"/>
      <c r="G108" s="530"/>
      <c r="H108" s="530"/>
      <c r="I108" s="530"/>
      <c r="J108" s="530"/>
      <c r="K108" s="530"/>
      <c r="L108" s="530"/>
      <c r="M108" s="531"/>
      <c r="N108" s="376">
        <v>804</v>
      </c>
      <c r="O108" s="377">
        <v>10</v>
      </c>
      <c r="P108" s="377">
        <v>3</v>
      </c>
      <c r="Q108" s="378" t="s">
        <v>475</v>
      </c>
      <c r="R108" s="379" t="s">
        <v>49</v>
      </c>
      <c r="S108" s="532"/>
      <c r="T108" s="533"/>
      <c r="U108" s="372"/>
      <c r="V108" s="372"/>
      <c r="W108" s="394" t="e">
        <f t="shared" si="6"/>
        <v>#DIV/0!</v>
      </c>
      <c r="X108" s="511"/>
      <c r="Y108" s="511"/>
      <c r="Z108" s="511"/>
      <c r="AA108" s="511"/>
      <c r="AB108" s="511"/>
      <c r="AC108" s="511"/>
      <c r="AD108" s="511"/>
      <c r="AE108" s="135"/>
      <c r="AF108" s="170"/>
    </row>
    <row r="109" spans="1:32" ht="21.75" customHeight="1" x14ac:dyDescent="0.2">
      <c r="A109" s="123"/>
      <c r="B109" s="540" t="s">
        <v>494</v>
      </c>
      <c r="C109" s="530"/>
      <c r="D109" s="530"/>
      <c r="E109" s="530"/>
      <c r="F109" s="530"/>
      <c r="G109" s="530"/>
      <c r="H109" s="530"/>
      <c r="I109" s="530"/>
      <c r="J109" s="530"/>
      <c r="K109" s="530"/>
      <c r="L109" s="530"/>
      <c r="M109" s="531"/>
      <c r="N109" s="376">
        <v>804</v>
      </c>
      <c r="O109" s="377">
        <v>10</v>
      </c>
      <c r="P109" s="377">
        <v>3</v>
      </c>
      <c r="Q109" s="378" t="s">
        <v>475</v>
      </c>
      <c r="R109" s="379" t="s">
        <v>495</v>
      </c>
      <c r="S109" s="532"/>
      <c r="T109" s="533"/>
      <c r="U109" s="372">
        <f>+U110</f>
        <v>1793</v>
      </c>
      <c r="V109" s="372">
        <f>+V110</f>
        <v>879.32176000000004</v>
      </c>
      <c r="W109" s="394">
        <f t="shared" si="6"/>
        <v>49.04192749581707</v>
      </c>
      <c r="X109" s="511"/>
      <c r="Y109" s="511"/>
      <c r="Z109" s="511"/>
      <c r="AA109" s="511"/>
      <c r="AB109" s="511"/>
      <c r="AC109" s="511"/>
      <c r="AD109" s="511"/>
      <c r="AE109" s="135"/>
      <c r="AF109" s="170"/>
    </row>
    <row r="110" spans="1:32" ht="21.75" customHeight="1" x14ac:dyDescent="0.2">
      <c r="A110" s="123"/>
      <c r="B110" s="540" t="s">
        <v>546</v>
      </c>
      <c r="C110" s="530"/>
      <c r="D110" s="530"/>
      <c r="E110" s="530"/>
      <c r="F110" s="530"/>
      <c r="G110" s="530"/>
      <c r="H110" s="530"/>
      <c r="I110" s="530"/>
      <c r="J110" s="530"/>
      <c r="K110" s="530"/>
      <c r="L110" s="530"/>
      <c r="M110" s="531"/>
      <c r="N110" s="376">
        <v>804</v>
      </c>
      <c r="O110" s="377">
        <v>10</v>
      </c>
      <c r="P110" s="377">
        <v>3</v>
      </c>
      <c r="Q110" s="378" t="s">
        <v>475</v>
      </c>
      <c r="R110" s="379" t="s">
        <v>547</v>
      </c>
      <c r="S110" s="532"/>
      <c r="T110" s="533"/>
      <c r="U110" s="372">
        <v>1793</v>
      </c>
      <c r="V110" s="372">
        <v>879.32176000000004</v>
      </c>
      <c r="W110" s="394">
        <f t="shared" si="6"/>
        <v>49.04192749581707</v>
      </c>
      <c r="X110" s="511"/>
      <c r="Y110" s="511"/>
      <c r="Z110" s="511"/>
      <c r="AA110" s="511"/>
      <c r="AB110" s="511"/>
      <c r="AC110" s="511"/>
      <c r="AD110" s="511"/>
      <c r="AE110" s="135"/>
      <c r="AF110" s="170"/>
    </row>
    <row r="111" spans="1:32" ht="21.75" customHeight="1" x14ac:dyDescent="0.2">
      <c r="A111" s="123"/>
      <c r="B111" s="531" t="s">
        <v>154</v>
      </c>
      <c r="C111" s="534"/>
      <c r="D111" s="534"/>
      <c r="E111" s="534"/>
      <c r="F111" s="534"/>
      <c r="G111" s="534"/>
      <c r="H111" s="534"/>
      <c r="I111" s="534"/>
      <c r="J111" s="534"/>
      <c r="K111" s="534"/>
      <c r="L111" s="534"/>
      <c r="M111" s="535"/>
      <c r="N111" s="376">
        <v>804</v>
      </c>
      <c r="O111" s="377">
        <v>10</v>
      </c>
      <c r="P111" s="377">
        <v>3</v>
      </c>
      <c r="Q111" s="378" t="s">
        <v>473</v>
      </c>
      <c r="R111" s="379">
        <v>0</v>
      </c>
      <c r="S111" s="533"/>
      <c r="T111" s="536"/>
      <c r="U111" s="372">
        <f>+U112</f>
        <v>4345.3999999999996</v>
      </c>
      <c r="V111" s="372">
        <f>+V112</f>
        <v>3136.6305400000001</v>
      </c>
      <c r="W111" s="394">
        <f t="shared" si="6"/>
        <v>72.182780411469608</v>
      </c>
      <c r="X111" s="537"/>
      <c r="Y111" s="538"/>
      <c r="Z111" s="538"/>
      <c r="AA111" s="538"/>
      <c r="AB111" s="538"/>
      <c r="AC111" s="538"/>
      <c r="AD111" s="539"/>
      <c r="AE111" s="135"/>
      <c r="AF111" s="170"/>
    </row>
    <row r="112" spans="1:32" ht="21.75" customHeight="1" x14ac:dyDescent="0.2">
      <c r="A112" s="123"/>
      <c r="B112" s="531" t="s">
        <v>43</v>
      </c>
      <c r="C112" s="534"/>
      <c r="D112" s="534"/>
      <c r="E112" s="534"/>
      <c r="F112" s="534"/>
      <c r="G112" s="534"/>
      <c r="H112" s="534"/>
      <c r="I112" s="534"/>
      <c r="J112" s="534"/>
      <c r="K112" s="534"/>
      <c r="L112" s="534"/>
      <c r="M112" s="535"/>
      <c r="N112" s="376">
        <v>804</v>
      </c>
      <c r="O112" s="377">
        <v>10</v>
      </c>
      <c r="P112" s="377">
        <v>3</v>
      </c>
      <c r="Q112" s="378" t="s">
        <v>474</v>
      </c>
      <c r="R112" s="379">
        <v>0</v>
      </c>
      <c r="S112" s="533"/>
      <c r="T112" s="536"/>
      <c r="U112" s="372">
        <f>+U113</f>
        <v>4345.3999999999996</v>
      </c>
      <c r="V112" s="372">
        <f>+V113</f>
        <v>3136.6305400000001</v>
      </c>
      <c r="W112" s="394">
        <f t="shared" si="6"/>
        <v>72.182780411469608</v>
      </c>
      <c r="X112" s="537"/>
      <c r="Y112" s="538"/>
      <c r="Z112" s="538"/>
      <c r="AA112" s="538"/>
      <c r="AB112" s="538"/>
      <c r="AC112" s="538"/>
      <c r="AD112" s="539"/>
      <c r="AE112" s="135"/>
      <c r="AF112" s="170"/>
    </row>
    <row r="113" spans="1:32" ht="21.75" customHeight="1" x14ac:dyDescent="0.2">
      <c r="A113" s="123"/>
      <c r="B113" s="530" t="s">
        <v>46</v>
      </c>
      <c r="C113" s="530"/>
      <c r="D113" s="530"/>
      <c r="E113" s="530"/>
      <c r="F113" s="530"/>
      <c r="G113" s="530"/>
      <c r="H113" s="530"/>
      <c r="I113" s="530"/>
      <c r="J113" s="530"/>
      <c r="K113" s="530"/>
      <c r="L113" s="530"/>
      <c r="M113" s="531"/>
      <c r="N113" s="376">
        <v>804</v>
      </c>
      <c r="O113" s="377">
        <v>10</v>
      </c>
      <c r="P113" s="377">
        <v>3</v>
      </c>
      <c r="Q113" s="378" t="s">
        <v>477</v>
      </c>
      <c r="R113" s="379">
        <v>0</v>
      </c>
      <c r="S113" s="532"/>
      <c r="T113" s="533"/>
      <c r="U113" s="372">
        <f>+U114+U117</f>
        <v>4345.3999999999996</v>
      </c>
      <c r="V113" s="372">
        <f>+V114+V117</f>
        <v>3136.6305400000001</v>
      </c>
      <c r="W113" s="394">
        <f t="shared" si="6"/>
        <v>72.182780411469608</v>
      </c>
      <c r="X113" s="511"/>
      <c r="Y113" s="511"/>
      <c r="Z113" s="511"/>
      <c r="AA113" s="511"/>
      <c r="AB113" s="511"/>
      <c r="AC113" s="511"/>
      <c r="AD113" s="511"/>
      <c r="AE113" s="135"/>
      <c r="AF113" s="170"/>
    </row>
    <row r="114" spans="1:32" ht="21.75" customHeight="1" x14ac:dyDescent="0.2">
      <c r="A114" s="123"/>
      <c r="B114" s="530" t="s">
        <v>338</v>
      </c>
      <c r="C114" s="530"/>
      <c r="D114" s="530"/>
      <c r="E114" s="530"/>
      <c r="F114" s="530"/>
      <c r="G114" s="530"/>
      <c r="H114" s="530"/>
      <c r="I114" s="530"/>
      <c r="J114" s="530"/>
      <c r="K114" s="530"/>
      <c r="L114" s="530"/>
      <c r="M114" s="531"/>
      <c r="N114" s="376">
        <v>804</v>
      </c>
      <c r="O114" s="377">
        <v>10</v>
      </c>
      <c r="P114" s="377">
        <v>3</v>
      </c>
      <c r="Q114" s="378" t="s">
        <v>477</v>
      </c>
      <c r="R114" s="379" t="s">
        <v>25</v>
      </c>
      <c r="S114" s="532"/>
      <c r="T114" s="533"/>
      <c r="U114" s="372">
        <f>+U115</f>
        <v>78</v>
      </c>
      <c r="V114" s="372">
        <f>+V115</f>
        <v>16.634820000000001</v>
      </c>
      <c r="W114" s="394">
        <f t="shared" si="6"/>
        <v>21.326692307692312</v>
      </c>
      <c r="X114" s="511"/>
      <c r="Y114" s="511"/>
      <c r="Z114" s="511"/>
      <c r="AA114" s="511"/>
      <c r="AB114" s="511"/>
      <c r="AC114" s="511"/>
      <c r="AD114" s="511"/>
      <c r="AE114" s="135"/>
      <c r="AF114" s="170"/>
    </row>
    <row r="115" spans="1:32" ht="21.75" customHeight="1" x14ac:dyDescent="0.2">
      <c r="A115" s="123"/>
      <c r="B115" s="530" t="s">
        <v>339</v>
      </c>
      <c r="C115" s="530"/>
      <c r="D115" s="530"/>
      <c r="E115" s="530"/>
      <c r="F115" s="530"/>
      <c r="G115" s="530"/>
      <c r="H115" s="530"/>
      <c r="I115" s="530"/>
      <c r="J115" s="530"/>
      <c r="K115" s="530"/>
      <c r="L115" s="530"/>
      <c r="M115" s="531"/>
      <c r="N115" s="376">
        <v>804</v>
      </c>
      <c r="O115" s="377">
        <v>10</v>
      </c>
      <c r="P115" s="377">
        <v>3</v>
      </c>
      <c r="Q115" s="378" t="s">
        <v>477</v>
      </c>
      <c r="R115" s="379" t="s">
        <v>27</v>
      </c>
      <c r="S115" s="532"/>
      <c r="T115" s="533"/>
      <c r="U115" s="372">
        <f>+U116</f>
        <v>78</v>
      </c>
      <c r="V115" s="372">
        <f>+V116</f>
        <v>16.634820000000001</v>
      </c>
      <c r="W115" s="394">
        <f t="shared" si="6"/>
        <v>21.326692307692312</v>
      </c>
      <c r="X115" s="511"/>
      <c r="Y115" s="511"/>
      <c r="Z115" s="511"/>
      <c r="AA115" s="511"/>
      <c r="AB115" s="511"/>
      <c r="AC115" s="511"/>
      <c r="AD115" s="511"/>
      <c r="AE115" s="135"/>
      <c r="AF115" s="170"/>
    </row>
    <row r="116" spans="1:32" ht="12" customHeight="1" x14ac:dyDescent="0.2">
      <c r="A116" s="123"/>
      <c r="B116" s="530" t="s">
        <v>341</v>
      </c>
      <c r="C116" s="530"/>
      <c r="D116" s="530"/>
      <c r="E116" s="530"/>
      <c r="F116" s="530"/>
      <c r="G116" s="530"/>
      <c r="H116" s="530"/>
      <c r="I116" s="530"/>
      <c r="J116" s="530"/>
      <c r="K116" s="530"/>
      <c r="L116" s="530"/>
      <c r="M116" s="531"/>
      <c r="N116" s="376">
        <v>804</v>
      </c>
      <c r="O116" s="377">
        <v>10</v>
      </c>
      <c r="P116" s="377">
        <v>3</v>
      </c>
      <c r="Q116" s="378" t="s">
        <v>477</v>
      </c>
      <c r="R116" s="379" t="s">
        <v>29</v>
      </c>
      <c r="S116" s="532"/>
      <c r="T116" s="533"/>
      <c r="U116" s="372">
        <v>78</v>
      </c>
      <c r="V116" s="372">
        <v>16.634820000000001</v>
      </c>
      <c r="W116" s="394">
        <f t="shared" si="6"/>
        <v>21.326692307692312</v>
      </c>
      <c r="X116" s="511"/>
      <c r="Y116" s="511"/>
      <c r="Z116" s="511"/>
      <c r="AA116" s="511"/>
      <c r="AB116" s="511"/>
      <c r="AC116" s="511"/>
      <c r="AD116" s="511"/>
      <c r="AE116" s="135"/>
      <c r="AF116" s="170"/>
    </row>
    <row r="117" spans="1:32" ht="12" customHeight="1" x14ac:dyDescent="0.2">
      <c r="A117" s="123"/>
      <c r="B117" s="530" t="s">
        <v>47</v>
      </c>
      <c r="C117" s="530"/>
      <c r="D117" s="530"/>
      <c r="E117" s="530"/>
      <c r="F117" s="530"/>
      <c r="G117" s="530"/>
      <c r="H117" s="530"/>
      <c r="I117" s="530"/>
      <c r="J117" s="530"/>
      <c r="K117" s="530"/>
      <c r="L117" s="530"/>
      <c r="M117" s="531"/>
      <c r="N117" s="376">
        <v>804</v>
      </c>
      <c r="O117" s="377">
        <v>10</v>
      </c>
      <c r="P117" s="377">
        <v>3</v>
      </c>
      <c r="Q117" s="378" t="s">
        <v>477</v>
      </c>
      <c r="R117" s="379" t="s">
        <v>44</v>
      </c>
      <c r="S117" s="532"/>
      <c r="T117" s="533"/>
      <c r="U117" s="372">
        <f>+U118</f>
        <v>4267.3999999999996</v>
      </c>
      <c r="V117" s="372">
        <f>+V118</f>
        <v>3119.9957199999999</v>
      </c>
      <c r="W117" s="394">
        <f t="shared" si="6"/>
        <v>73.11233350517881</v>
      </c>
      <c r="X117" s="511"/>
      <c r="Y117" s="511"/>
      <c r="Z117" s="511"/>
      <c r="AA117" s="511"/>
      <c r="AB117" s="511"/>
      <c r="AC117" s="511"/>
      <c r="AD117" s="511"/>
      <c r="AE117" s="135"/>
      <c r="AF117" s="170"/>
    </row>
    <row r="118" spans="1:32" ht="12" customHeight="1" x14ac:dyDescent="0.2">
      <c r="A118" s="123"/>
      <c r="B118" s="530" t="s">
        <v>48</v>
      </c>
      <c r="C118" s="530"/>
      <c r="D118" s="530"/>
      <c r="E118" s="530"/>
      <c r="F118" s="530"/>
      <c r="G118" s="530"/>
      <c r="H118" s="530"/>
      <c r="I118" s="530"/>
      <c r="J118" s="530"/>
      <c r="K118" s="530"/>
      <c r="L118" s="530"/>
      <c r="M118" s="531"/>
      <c r="N118" s="376">
        <v>804</v>
      </c>
      <c r="O118" s="377">
        <v>10</v>
      </c>
      <c r="P118" s="377">
        <v>3</v>
      </c>
      <c r="Q118" s="378" t="s">
        <v>477</v>
      </c>
      <c r="R118" s="379" t="s">
        <v>45</v>
      </c>
      <c r="S118" s="532"/>
      <c r="T118" s="533"/>
      <c r="U118" s="372">
        <f>+U119</f>
        <v>4267.3999999999996</v>
      </c>
      <c r="V118" s="372">
        <f>+V119</f>
        <v>3119.9957199999999</v>
      </c>
      <c r="W118" s="394">
        <f t="shared" si="6"/>
        <v>73.11233350517881</v>
      </c>
      <c r="X118" s="511"/>
      <c r="Y118" s="511"/>
      <c r="Z118" s="511"/>
      <c r="AA118" s="511"/>
      <c r="AB118" s="511"/>
      <c r="AC118" s="511"/>
      <c r="AD118" s="511"/>
      <c r="AE118" s="135"/>
      <c r="AF118" s="170"/>
    </row>
    <row r="119" spans="1:32" ht="21.75" customHeight="1" x14ac:dyDescent="0.2">
      <c r="A119" s="123"/>
      <c r="B119" s="530" t="s">
        <v>476</v>
      </c>
      <c r="C119" s="530"/>
      <c r="D119" s="530"/>
      <c r="E119" s="530"/>
      <c r="F119" s="530"/>
      <c r="G119" s="530"/>
      <c r="H119" s="530"/>
      <c r="I119" s="530"/>
      <c r="J119" s="530"/>
      <c r="K119" s="530"/>
      <c r="L119" s="530"/>
      <c r="M119" s="531"/>
      <c r="N119" s="376">
        <v>804</v>
      </c>
      <c r="O119" s="377">
        <v>10</v>
      </c>
      <c r="P119" s="377">
        <v>3</v>
      </c>
      <c r="Q119" s="378" t="s">
        <v>477</v>
      </c>
      <c r="R119" s="379" t="s">
        <v>49</v>
      </c>
      <c r="S119" s="532"/>
      <c r="T119" s="533"/>
      <c r="U119" s="372">
        <v>4267.3999999999996</v>
      </c>
      <c r="V119" s="372">
        <v>3119.9957199999999</v>
      </c>
      <c r="W119" s="394">
        <f t="shared" si="6"/>
        <v>73.11233350517881</v>
      </c>
      <c r="X119" s="511"/>
      <c r="Y119" s="511"/>
      <c r="Z119" s="511"/>
      <c r="AA119" s="511"/>
      <c r="AB119" s="511"/>
      <c r="AC119" s="511"/>
      <c r="AD119" s="511"/>
      <c r="AE119" s="135"/>
      <c r="AF119" s="170"/>
    </row>
    <row r="120" spans="1:32" ht="21.75" customHeight="1" x14ac:dyDescent="0.2">
      <c r="A120" s="123"/>
      <c r="B120" s="530" t="s">
        <v>154</v>
      </c>
      <c r="C120" s="530"/>
      <c r="D120" s="530"/>
      <c r="E120" s="530"/>
      <c r="F120" s="530"/>
      <c r="G120" s="530"/>
      <c r="H120" s="530"/>
      <c r="I120" s="530"/>
      <c r="J120" s="530"/>
      <c r="K120" s="530"/>
      <c r="L120" s="530"/>
      <c r="M120" s="531"/>
      <c r="N120" s="376">
        <v>804</v>
      </c>
      <c r="O120" s="377">
        <v>10</v>
      </c>
      <c r="P120" s="377">
        <v>3</v>
      </c>
      <c r="Q120" s="378" t="s">
        <v>473</v>
      </c>
      <c r="R120" s="379">
        <v>0</v>
      </c>
      <c r="S120" s="532"/>
      <c r="T120" s="533"/>
      <c r="U120" s="372">
        <f t="shared" ref="U120:V124" si="9">+U121</f>
        <v>71.7</v>
      </c>
      <c r="V120" s="372">
        <f t="shared" si="9"/>
        <v>0</v>
      </c>
      <c r="W120" s="394">
        <f t="shared" si="6"/>
        <v>0</v>
      </c>
      <c r="X120" s="511"/>
      <c r="Y120" s="511"/>
      <c r="Z120" s="511"/>
      <c r="AA120" s="511"/>
      <c r="AB120" s="511"/>
      <c r="AC120" s="511"/>
      <c r="AD120" s="511"/>
      <c r="AE120" s="135"/>
      <c r="AF120" s="170"/>
    </row>
    <row r="121" spans="1:32" ht="21.75" customHeight="1" x14ac:dyDescent="0.2">
      <c r="A121" s="123"/>
      <c r="B121" s="530" t="s">
        <v>43</v>
      </c>
      <c r="C121" s="530"/>
      <c r="D121" s="530"/>
      <c r="E121" s="530"/>
      <c r="F121" s="530"/>
      <c r="G121" s="530"/>
      <c r="H121" s="530"/>
      <c r="I121" s="530"/>
      <c r="J121" s="530"/>
      <c r="K121" s="530"/>
      <c r="L121" s="530"/>
      <c r="M121" s="531"/>
      <c r="N121" s="376">
        <v>804</v>
      </c>
      <c r="O121" s="377">
        <v>10</v>
      </c>
      <c r="P121" s="377">
        <v>3</v>
      </c>
      <c r="Q121" s="378" t="s">
        <v>474</v>
      </c>
      <c r="R121" s="379">
        <v>0</v>
      </c>
      <c r="S121" s="532"/>
      <c r="T121" s="533"/>
      <c r="U121" s="372">
        <f t="shared" si="9"/>
        <v>71.7</v>
      </c>
      <c r="V121" s="372">
        <f t="shared" si="9"/>
        <v>0</v>
      </c>
      <c r="W121" s="394">
        <f t="shared" si="6"/>
        <v>0</v>
      </c>
      <c r="X121" s="511"/>
      <c r="Y121" s="511"/>
      <c r="Z121" s="511"/>
      <c r="AA121" s="511"/>
      <c r="AB121" s="511"/>
      <c r="AC121" s="511"/>
      <c r="AD121" s="511"/>
      <c r="AE121" s="135"/>
      <c r="AF121" s="170"/>
    </row>
    <row r="122" spans="1:32" ht="53.25" customHeight="1" x14ac:dyDescent="0.2">
      <c r="A122" s="123"/>
      <c r="B122" s="530" t="s">
        <v>50</v>
      </c>
      <c r="C122" s="530"/>
      <c r="D122" s="530"/>
      <c r="E122" s="530"/>
      <c r="F122" s="530"/>
      <c r="G122" s="530"/>
      <c r="H122" s="530"/>
      <c r="I122" s="530"/>
      <c r="J122" s="530"/>
      <c r="K122" s="530"/>
      <c r="L122" s="530"/>
      <c r="M122" s="531"/>
      <c r="N122" s="376">
        <v>804</v>
      </c>
      <c r="O122" s="377">
        <v>10</v>
      </c>
      <c r="P122" s="377">
        <v>3</v>
      </c>
      <c r="Q122" s="378" t="s">
        <v>478</v>
      </c>
      <c r="R122" s="379">
        <v>0</v>
      </c>
      <c r="S122" s="532"/>
      <c r="T122" s="533"/>
      <c r="U122" s="372">
        <f t="shared" si="9"/>
        <v>71.7</v>
      </c>
      <c r="V122" s="372">
        <f t="shared" si="9"/>
        <v>0</v>
      </c>
      <c r="W122" s="394">
        <f t="shared" si="6"/>
        <v>0</v>
      </c>
      <c r="X122" s="511"/>
      <c r="Y122" s="511"/>
      <c r="Z122" s="511"/>
      <c r="AA122" s="511"/>
      <c r="AB122" s="511"/>
      <c r="AC122" s="511"/>
      <c r="AD122" s="511"/>
      <c r="AE122" s="135"/>
      <c r="AF122" s="170"/>
    </row>
    <row r="123" spans="1:32" ht="12" customHeight="1" x14ac:dyDescent="0.2">
      <c r="A123" s="123"/>
      <c r="B123" s="530" t="s">
        <v>47</v>
      </c>
      <c r="C123" s="530"/>
      <c r="D123" s="530"/>
      <c r="E123" s="530"/>
      <c r="F123" s="530"/>
      <c r="G123" s="530"/>
      <c r="H123" s="530"/>
      <c r="I123" s="530"/>
      <c r="J123" s="530"/>
      <c r="K123" s="530"/>
      <c r="L123" s="530"/>
      <c r="M123" s="531"/>
      <c r="N123" s="376">
        <v>804</v>
      </c>
      <c r="O123" s="377">
        <v>10</v>
      </c>
      <c r="P123" s="377">
        <v>3</v>
      </c>
      <c r="Q123" s="378" t="s">
        <v>478</v>
      </c>
      <c r="R123" s="379" t="s">
        <v>44</v>
      </c>
      <c r="S123" s="532"/>
      <c r="T123" s="533"/>
      <c r="U123" s="372">
        <f t="shared" si="9"/>
        <v>71.7</v>
      </c>
      <c r="V123" s="372">
        <f t="shared" si="9"/>
        <v>0</v>
      </c>
      <c r="W123" s="394">
        <f t="shared" si="6"/>
        <v>0</v>
      </c>
      <c r="X123" s="511"/>
      <c r="Y123" s="511"/>
      <c r="Z123" s="511"/>
      <c r="AA123" s="511"/>
      <c r="AB123" s="511"/>
      <c r="AC123" s="511"/>
      <c r="AD123" s="511"/>
      <c r="AE123" s="135"/>
      <c r="AF123" s="170"/>
    </row>
    <row r="124" spans="1:32" ht="12" customHeight="1" x14ac:dyDescent="0.2">
      <c r="A124" s="123"/>
      <c r="B124" s="530" t="s">
        <v>48</v>
      </c>
      <c r="C124" s="530"/>
      <c r="D124" s="530"/>
      <c r="E124" s="530"/>
      <c r="F124" s="530"/>
      <c r="G124" s="530"/>
      <c r="H124" s="530"/>
      <c r="I124" s="530"/>
      <c r="J124" s="530"/>
      <c r="K124" s="530"/>
      <c r="L124" s="530"/>
      <c r="M124" s="531"/>
      <c r="N124" s="376">
        <v>804</v>
      </c>
      <c r="O124" s="377">
        <v>10</v>
      </c>
      <c r="P124" s="377">
        <v>3</v>
      </c>
      <c r="Q124" s="378" t="s">
        <v>478</v>
      </c>
      <c r="R124" s="379" t="s">
        <v>45</v>
      </c>
      <c r="S124" s="532"/>
      <c r="T124" s="533"/>
      <c r="U124" s="372">
        <f t="shared" si="9"/>
        <v>71.7</v>
      </c>
      <c r="V124" s="372">
        <f t="shared" si="9"/>
        <v>0</v>
      </c>
      <c r="W124" s="394">
        <f t="shared" si="6"/>
        <v>0</v>
      </c>
      <c r="X124" s="511"/>
      <c r="Y124" s="511"/>
      <c r="Z124" s="511"/>
      <c r="AA124" s="511"/>
      <c r="AB124" s="511"/>
      <c r="AC124" s="511"/>
      <c r="AD124" s="511"/>
      <c r="AE124" s="135"/>
      <c r="AF124" s="170"/>
    </row>
    <row r="125" spans="1:32" ht="21.75" customHeight="1" x14ac:dyDescent="0.2">
      <c r="A125" s="123"/>
      <c r="B125" s="530" t="s">
        <v>476</v>
      </c>
      <c r="C125" s="530"/>
      <c r="D125" s="530"/>
      <c r="E125" s="530"/>
      <c r="F125" s="530"/>
      <c r="G125" s="530"/>
      <c r="H125" s="530"/>
      <c r="I125" s="530"/>
      <c r="J125" s="530"/>
      <c r="K125" s="530"/>
      <c r="L125" s="530"/>
      <c r="M125" s="531"/>
      <c r="N125" s="376">
        <v>804</v>
      </c>
      <c r="O125" s="377">
        <v>10</v>
      </c>
      <c r="P125" s="377">
        <v>3</v>
      </c>
      <c r="Q125" s="378" t="s">
        <v>478</v>
      </c>
      <c r="R125" s="379" t="s">
        <v>49</v>
      </c>
      <c r="S125" s="532"/>
      <c r="T125" s="533"/>
      <c r="U125" s="372">
        <v>71.7</v>
      </c>
      <c r="V125" s="372"/>
      <c r="W125" s="394">
        <f t="shared" si="6"/>
        <v>0</v>
      </c>
      <c r="X125" s="511"/>
      <c r="Y125" s="511"/>
      <c r="Z125" s="511"/>
      <c r="AA125" s="511"/>
      <c r="AB125" s="511"/>
      <c r="AC125" s="511"/>
      <c r="AD125" s="511"/>
      <c r="AE125" s="135"/>
      <c r="AF125" s="170"/>
    </row>
    <row r="126" spans="1:32" ht="21.75" customHeight="1" x14ac:dyDescent="0.2">
      <c r="A126" s="123"/>
      <c r="B126" s="530" t="s">
        <v>154</v>
      </c>
      <c r="C126" s="530"/>
      <c r="D126" s="530"/>
      <c r="E126" s="530"/>
      <c r="F126" s="530"/>
      <c r="G126" s="530"/>
      <c r="H126" s="530"/>
      <c r="I126" s="530"/>
      <c r="J126" s="530"/>
      <c r="K126" s="530"/>
      <c r="L126" s="530"/>
      <c r="M126" s="531"/>
      <c r="N126" s="376">
        <v>804</v>
      </c>
      <c r="O126" s="377">
        <v>10</v>
      </c>
      <c r="P126" s="377">
        <v>3</v>
      </c>
      <c r="Q126" s="378" t="s">
        <v>473</v>
      </c>
      <c r="R126" s="379">
        <v>0</v>
      </c>
      <c r="S126" s="532"/>
      <c r="T126" s="533"/>
      <c r="U126" s="372">
        <f t="shared" ref="U126:V130" si="10">+U127</f>
        <v>109.6</v>
      </c>
      <c r="V126" s="372">
        <f t="shared" si="10"/>
        <v>65.327479999999994</v>
      </c>
      <c r="W126" s="394">
        <f t="shared" si="6"/>
        <v>59.605364963503646</v>
      </c>
      <c r="X126" s="511"/>
      <c r="Y126" s="511"/>
      <c r="Z126" s="511"/>
      <c r="AA126" s="511"/>
      <c r="AB126" s="511"/>
      <c r="AC126" s="511"/>
      <c r="AD126" s="511"/>
      <c r="AE126" s="135"/>
      <c r="AF126" s="170"/>
    </row>
    <row r="127" spans="1:32" ht="21.75" customHeight="1" x14ac:dyDescent="0.2">
      <c r="A127" s="123"/>
      <c r="B127" s="530" t="s">
        <v>43</v>
      </c>
      <c r="C127" s="530"/>
      <c r="D127" s="530"/>
      <c r="E127" s="530"/>
      <c r="F127" s="530"/>
      <c r="G127" s="530"/>
      <c r="H127" s="530"/>
      <c r="I127" s="530"/>
      <c r="J127" s="530"/>
      <c r="K127" s="530"/>
      <c r="L127" s="530"/>
      <c r="M127" s="531"/>
      <c r="N127" s="376">
        <v>804</v>
      </c>
      <c r="O127" s="377">
        <v>10</v>
      </c>
      <c r="P127" s="377">
        <v>3</v>
      </c>
      <c r="Q127" s="378" t="s">
        <v>474</v>
      </c>
      <c r="R127" s="379">
        <v>0</v>
      </c>
      <c r="S127" s="532"/>
      <c r="T127" s="533"/>
      <c r="U127" s="372">
        <f t="shared" si="10"/>
        <v>109.6</v>
      </c>
      <c r="V127" s="372">
        <f t="shared" si="10"/>
        <v>65.327479999999994</v>
      </c>
      <c r="W127" s="394">
        <f t="shared" si="6"/>
        <v>59.605364963503646</v>
      </c>
      <c r="X127" s="511"/>
      <c r="Y127" s="511"/>
      <c r="Z127" s="511"/>
      <c r="AA127" s="511"/>
      <c r="AB127" s="511"/>
      <c r="AC127" s="511"/>
      <c r="AD127" s="511"/>
      <c r="AE127" s="135"/>
      <c r="AF127" s="170"/>
    </row>
    <row r="128" spans="1:32" ht="21.75" customHeight="1" x14ac:dyDescent="0.2">
      <c r="A128" s="123"/>
      <c r="B128" s="530" t="s">
        <v>51</v>
      </c>
      <c r="C128" s="530"/>
      <c r="D128" s="530"/>
      <c r="E128" s="530"/>
      <c r="F128" s="530"/>
      <c r="G128" s="530"/>
      <c r="H128" s="530"/>
      <c r="I128" s="530"/>
      <c r="J128" s="530"/>
      <c r="K128" s="530"/>
      <c r="L128" s="530"/>
      <c r="M128" s="531"/>
      <c r="N128" s="376">
        <v>804</v>
      </c>
      <c r="O128" s="377">
        <v>10</v>
      </c>
      <c r="P128" s="377">
        <v>3</v>
      </c>
      <c r="Q128" s="378" t="s">
        <v>479</v>
      </c>
      <c r="R128" s="379">
        <v>0</v>
      </c>
      <c r="S128" s="532"/>
      <c r="T128" s="533"/>
      <c r="U128" s="372">
        <f t="shared" si="10"/>
        <v>109.6</v>
      </c>
      <c r="V128" s="372">
        <f t="shared" si="10"/>
        <v>65.327479999999994</v>
      </c>
      <c r="W128" s="394">
        <f t="shared" si="6"/>
        <v>59.605364963503646</v>
      </c>
      <c r="X128" s="511"/>
      <c r="Y128" s="511"/>
      <c r="Z128" s="511"/>
      <c r="AA128" s="511"/>
      <c r="AB128" s="511"/>
      <c r="AC128" s="511"/>
      <c r="AD128" s="511"/>
      <c r="AE128" s="135"/>
      <c r="AF128" s="170"/>
    </row>
    <row r="129" spans="1:32" ht="12" customHeight="1" x14ac:dyDescent="0.2">
      <c r="A129" s="123"/>
      <c r="B129" s="530" t="s">
        <v>47</v>
      </c>
      <c r="C129" s="530"/>
      <c r="D129" s="530"/>
      <c r="E129" s="530"/>
      <c r="F129" s="530"/>
      <c r="G129" s="530"/>
      <c r="H129" s="530"/>
      <c r="I129" s="530"/>
      <c r="J129" s="530"/>
      <c r="K129" s="530"/>
      <c r="L129" s="530"/>
      <c r="M129" s="531"/>
      <c r="N129" s="376">
        <v>804</v>
      </c>
      <c r="O129" s="377">
        <v>10</v>
      </c>
      <c r="P129" s="377">
        <v>3</v>
      </c>
      <c r="Q129" s="378" t="s">
        <v>479</v>
      </c>
      <c r="R129" s="379" t="s">
        <v>44</v>
      </c>
      <c r="S129" s="532"/>
      <c r="T129" s="533"/>
      <c r="U129" s="372">
        <f t="shared" si="10"/>
        <v>109.6</v>
      </c>
      <c r="V129" s="372">
        <f t="shared" si="10"/>
        <v>65.327479999999994</v>
      </c>
      <c r="W129" s="394">
        <f t="shared" si="6"/>
        <v>59.605364963503646</v>
      </c>
      <c r="X129" s="511"/>
      <c r="Y129" s="511"/>
      <c r="Z129" s="511"/>
      <c r="AA129" s="511"/>
      <c r="AB129" s="511"/>
      <c r="AC129" s="511"/>
      <c r="AD129" s="511"/>
      <c r="AE129" s="135"/>
      <c r="AF129" s="170"/>
    </row>
    <row r="130" spans="1:32" ht="12" customHeight="1" x14ac:dyDescent="0.2">
      <c r="A130" s="123"/>
      <c r="B130" s="530" t="s">
        <v>48</v>
      </c>
      <c r="C130" s="530"/>
      <c r="D130" s="530"/>
      <c r="E130" s="530"/>
      <c r="F130" s="530"/>
      <c r="G130" s="530"/>
      <c r="H130" s="530"/>
      <c r="I130" s="530"/>
      <c r="J130" s="530"/>
      <c r="K130" s="530"/>
      <c r="L130" s="530"/>
      <c r="M130" s="531"/>
      <c r="N130" s="376">
        <v>804</v>
      </c>
      <c r="O130" s="377">
        <v>10</v>
      </c>
      <c r="P130" s="377">
        <v>3</v>
      </c>
      <c r="Q130" s="378" t="s">
        <v>479</v>
      </c>
      <c r="R130" s="379" t="s">
        <v>45</v>
      </c>
      <c r="S130" s="532"/>
      <c r="T130" s="533"/>
      <c r="U130" s="372">
        <f t="shared" si="10"/>
        <v>109.6</v>
      </c>
      <c r="V130" s="372">
        <f t="shared" si="10"/>
        <v>65.327479999999994</v>
      </c>
      <c r="W130" s="394">
        <f t="shared" si="6"/>
        <v>59.605364963503646</v>
      </c>
      <c r="X130" s="511"/>
      <c r="Y130" s="511"/>
      <c r="Z130" s="511"/>
      <c r="AA130" s="511"/>
      <c r="AB130" s="511"/>
      <c r="AC130" s="511"/>
      <c r="AD130" s="511"/>
      <c r="AE130" s="135"/>
      <c r="AF130" s="170"/>
    </row>
    <row r="131" spans="1:32" ht="21.75" customHeight="1" x14ac:dyDescent="0.2">
      <c r="A131" s="123"/>
      <c r="B131" s="530" t="s">
        <v>476</v>
      </c>
      <c r="C131" s="530"/>
      <c r="D131" s="530"/>
      <c r="E131" s="530"/>
      <c r="F131" s="530"/>
      <c r="G131" s="530"/>
      <c r="H131" s="530"/>
      <c r="I131" s="530"/>
      <c r="J131" s="530"/>
      <c r="K131" s="530"/>
      <c r="L131" s="530"/>
      <c r="M131" s="531"/>
      <c r="N131" s="376">
        <v>804</v>
      </c>
      <c r="O131" s="377">
        <v>10</v>
      </c>
      <c r="P131" s="377">
        <v>3</v>
      </c>
      <c r="Q131" s="378" t="s">
        <v>479</v>
      </c>
      <c r="R131" s="379" t="s">
        <v>49</v>
      </c>
      <c r="S131" s="532"/>
      <c r="T131" s="533"/>
      <c r="U131" s="372">
        <v>109.6</v>
      </c>
      <c r="V131" s="372">
        <v>65.327479999999994</v>
      </c>
      <c r="W131" s="394">
        <f t="shared" si="6"/>
        <v>59.605364963503646</v>
      </c>
      <c r="X131" s="511"/>
      <c r="Y131" s="511"/>
      <c r="Z131" s="511"/>
      <c r="AA131" s="511"/>
      <c r="AB131" s="511"/>
      <c r="AC131" s="511"/>
      <c r="AD131" s="511"/>
      <c r="AE131" s="135"/>
      <c r="AF131" s="170"/>
    </row>
    <row r="132" spans="1:32" ht="21.75" customHeight="1" x14ac:dyDescent="0.2">
      <c r="A132" s="123"/>
      <c r="B132" s="530" t="s">
        <v>154</v>
      </c>
      <c r="C132" s="530"/>
      <c r="D132" s="530"/>
      <c r="E132" s="530"/>
      <c r="F132" s="530"/>
      <c r="G132" s="530"/>
      <c r="H132" s="530"/>
      <c r="I132" s="530"/>
      <c r="J132" s="530"/>
      <c r="K132" s="530"/>
      <c r="L132" s="530"/>
      <c r="M132" s="531"/>
      <c r="N132" s="376">
        <v>804</v>
      </c>
      <c r="O132" s="377">
        <v>10</v>
      </c>
      <c r="P132" s="377">
        <v>3</v>
      </c>
      <c r="Q132" s="378" t="s">
        <v>473</v>
      </c>
      <c r="R132" s="379">
        <v>0</v>
      </c>
      <c r="S132" s="532"/>
      <c r="T132" s="533"/>
      <c r="U132" s="372">
        <f t="shared" ref="U132:V136" si="11">+U133</f>
        <v>185</v>
      </c>
      <c r="V132" s="372">
        <f t="shared" si="11"/>
        <v>76.974999999999994</v>
      </c>
      <c r="W132" s="394">
        <f t="shared" si="6"/>
        <v>41.608108108108105</v>
      </c>
      <c r="X132" s="511"/>
      <c r="Y132" s="511"/>
      <c r="Z132" s="511"/>
      <c r="AA132" s="511"/>
      <c r="AB132" s="511"/>
      <c r="AC132" s="511"/>
      <c r="AD132" s="511"/>
      <c r="AE132" s="135"/>
      <c r="AF132" s="170"/>
    </row>
    <row r="133" spans="1:32" ht="21.75" customHeight="1" x14ac:dyDescent="0.2">
      <c r="A133" s="123"/>
      <c r="B133" s="530" t="s">
        <v>43</v>
      </c>
      <c r="C133" s="530"/>
      <c r="D133" s="530"/>
      <c r="E133" s="530"/>
      <c r="F133" s="530"/>
      <c r="G133" s="530"/>
      <c r="H133" s="530"/>
      <c r="I133" s="530"/>
      <c r="J133" s="530"/>
      <c r="K133" s="530"/>
      <c r="L133" s="530"/>
      <c r="M133" s="531"/>
      <c r="N133" s="376">
        <v>804</v>
      </c>
      <c r="O133" s="377">
        <v>10</v>
      </c>
      <c r="P133" s="377">
        <v>3</v>
      </c>
      <c r="Q133" s="378" t="s">
        <v>474</v>
      </c>
      <c r="R133" s="379">
        <v>0</v>
      </c>
      <c r="S133" s="532"/>
      <c r="T133" s="533"/>
      <c r="U133" s="372">
        <f t="shared" si="11"/>
        <v>185</v>
      </c>
      <c r="V133" s="372">
        <f t="shared" si="11"/>
        <v>76.974999999999994</v>
      </c>
      <c r="W133" s="394">
        <f t="shared" si="6"/>
        <v>41.608108108108105</v>
      </c>
      <c r="X133" s="511"/>
      <c r="Y133" s="511"/>
      <c r="Z133" s="511"/>
      <c r="AA133" s="511"/>
      <c r="AB133" s="511"/>
      <c r="AC133" s="511"/>
      <c r="AD133" s="511"/>
      <c r="AE133" s="135"/>
      <c r="AF133" s="170"/>
    </row>
    <row r="134" spans="1:32" ht="21.75" customHeight="1" x14ac:dyDescent="0.2">
      <c r="A134" s="123"/>
      <c r="B134" s="530" t="s">
        <v>52</v>
      </c>
      <c r="C134" s="530"/>
      <c r="D134" s="530"/>
      <c r="E134" s="530"/>
      <c r="F134" s="530"/>
      <c r="G134" s="530"/>
      <c r="H134" s="530"/>
      <c r="I134" s="530"/>
      <c r="J134" s="530"/>
      <c r="K134" s="530"/>
      <c r="L134" s="530"/>
      <c r="M134" s="531"/>
      <c r="N134" s="376">
        <v>804</v>
      </c>
      <c r="O134" s="377">
        <v>10</v>
      </c>
      <c r="P134" s="377">
        <v>3</v>
      </c>
      <c r="Q134" s="378" t="s">
        <v>480</v>
      </c>
      <c r="R134" s="379">
        <v>0</v>
      </c>
      <c r="S134" s="532"/>
      <c r="T134" s="533"/>
      <c r="U134" s="372">
        <f t="shared" si="11"/>
        <v>185</v>
      </c>
      <c r="V134" s="372">
        <f t="shared" si="11"/>
        <v>76.974999999999994</v>
      </c>
      <c r="W134" s="394">
        <f t="shared" si="6"/>
        <v>41.608108108108105</v>
      </c>
      <c r="X134" s="511"/>
      <c r="Y134" s="511"/>
      <c r="Z134" s="511"/>
      <c r="AA134" s="511"/>
      <c r="AB134" s="511"/>
      <c r="AC134" s="511"/>
      <c r="AD134" s="511"/>
      <c r="AE134" s="135"/>
      <c r="AF134" s="170"/>
    </row>
    <row r="135" spans="1:32" ht="21.75" customHeight="1" x14ac:dyDescent="0.2">
      <c r="A135" s="123"/>
      <c r="B135" s="530" t="s">
        <v>338</v>
      </c>
      <c r="C135" s="530"/>
      <c r="D135" s="530"/>
      <c r="E135" s="530"/>
      <c r="F135" s="530"/>
      <c r="G135" s="530"/>
      <c r="H135" s="530"/>
      <c r="I135" s="530"/>
      <c r="J135" s="530"/>
      <c r="K135" s="530"/>
      <c r="L135" s="530"/>
      <c r="M135" s="531"/>
      <c r="N135" s="376">
        <v>804</v>
      </c>
      <c r="O135" s="377">
        <v>10</v>
      </c>
      <c r="P135" s="377">
        <v>3</v>
      </c>
      <c r="Q135" s="378" t="s">
        <v>480</v>
      </c>
      <c r="R135" s="379" t="s">
        <v>25</v>
      </c>
      <c r="S135" s="532"/>
      <c r="T135" s="533"/>
      <c r="U135" s="372">
        <f t="shared" si="11"/>
        <v>185</v>
      </c>
      <c r="V135" s="372">
        <f t="shared" si="11"/>
        <v>76.974999999999994</v>
      </c>
      <c r="W135" s="394">
        <f t="shared" si="6"/>
        <v>41.608108108108105</v>
      </c>
      <c r="X135" s="511"/>
      <c r="Y135" s="511"/>
      <c r="Z135" s="511"/>
      <c r="AA135" s="511"/>
      <c r="AB135" s="511"/>
      <c r="AC135" s="511"/>
      <c r="AD135" s="511"/>
      <c r="AE135" s="135"/>
      <c r="AF135" s="170"/>
    </row>
    <row r="136" spans="1:32" ht="21.75" customHeight="1" x14ac:dyDescent="0.2">
      <c r="A136" s="123"/>
      <c r="B136" s="530" t="s">
        <v>339</v>
      </c>
      <c r="C136" s="530"/>
      <c r="D136" s="530"/>
      <c r="E136" s="530"/>
      <c r="F136" s="530"/>
      <c r="G136" s="530"/>
      <c r="H136" s="530"/>
      <c r="I136" s="530"/>
      <c r="J136" s="530"/>
      <c r="K136" s="530"/>
      <c r="L136" s="530"/>
      <c r="M136" s="531"/>
      <c r="N136" s="376">
        <v>804</v>
      </c>
      <c r="O136" s="377">
        <v>10</v>
      </c>
      <c r="P136" s="377">
        <v>3</v>
      </c>
      <c r="Q136" s="378" t="s">
        <v>480</v>
      </c>
      <c r="R136" s="379" t="s">
        <v>27</v>
      </c>
      <c r="S136" s="532"/>
      <c r="T136" s="533"/>
      <c r="U136" s="372">
        <f t="shared" si="11"/>
        <v>185</v>
      </c>
      <c r="V136" s="372">
        <f t="shared" si="11"/>
        <v>76.974999999999994</v>
      </c>
      <c r="W136" s="394">
        <f t="shared" si="6"/>
        <v>41.608108108108105</v>
      </c>
      <c r="X136" s="511"/>
      <c r="Y136" s="511"/>
      <c r="Z136" s="511"/>
      <c r="AA136" s="511"/>
      <c r="AB136" s="511"/>
      <c r="AC136" s="511"/>
      <c r="AD136" s="511"/>
      <c r="AE136" s="135"/>
      <c r="AF136" s="170"/>
    </row>
    <row r="137" spans="1:32" ht="12" customHeight="1" x14ac:dyDescent="0.2">
      <c r="A137" s="123"/>
      <c r="B137" s="530" t="s">
        <v>341</v>
      </c>
      <c r="C137" s="530"/>
      <c r="D137" s="530"/>
      <c r="E137" s="530"/>
      <c r="F137" s="530"/>
      <c r="G137" s="530"/>
      <c r="H137" s="530"/>
      <c r="I137" s="530"/>
      <c r="J137" s="530"/>
      <c r="K137" s="530"/>
      <c r="L137" s="530"/>
      <c r="M137" s="531"/>
      <c r="N137" s="376">
        <v>804</v>
      </c>
      <c r="O137" s="377">
        <v>10</v>
      </c>
      <c r="P137" s="377">
        <v>3</v>
      </c>
      <c r="Q137" s="378" t="s">
        <v>480</v>
      </c>
      <c r="R137" s="379" t="s">
        <v>29</v>
      </c>
      <c r="S137" s="532"/>
      <c r="T137" s="533"/>
      <c r="U137" s="372">
        <v>185</v>
      </c>
      <c r="V137" s="372">
        <v>76.974999999999994</v>
      </c>
      <c r="W137" s="394">
        <f t="shared" si="6"/>
        <v>41.608108108108105</v>
      </c>
      <c r="X137" s="511"/>
      <c r="Y137" s="511"/>
      <c r="Z137" s="511"/>
      <c r="AA137" s="511"/>
      <c r="AB137" s="511"/>
      <c r="AC137" s="511"/>
      <c r="AD137" s="511"/>
      <c r="AE137" s="135"/>
      <c r="AF137" s="170"/>
    </row>
    <row r="138" spans="1:32" ht="21.75" customHeight="1" x14ac:dyDescent="0.2">
      <c r="A138" s="123"/>
      <c r="B138" s="530" t="s">
        <v>154</v>
      </c>
      <c r="C138" s="530"/>
      <c r="D138" s="530"/>
      <c r="E138" s="530"/>
      <c r="F138" s="530"/>
      <c r="G138" s="530"/>
      <c r="H138" s="530"/>
      <c r="I138" s="530"/>
      <c r="J138" s="530"/>
      <c r="K138" s="530"/>
      <c r="L138" s="530"/>
      <c r="M138" s="531"/>
      <c r="N138" s="376">
        <v>804</v>
      </c>
      <c r="O138" s="377">
        <v>10</v>
      </c>
      <c r="P138" s="377">
        <v>3</v>
      </c>
      <c r="Q138" s="378" t="s">
        <v>473</v>
      </c>
      <c r="R138" s="379">
        <v>0</v>
      </c>
      <c r="S138" s="532"/>
      <c r="T138" s="533"/>
      <c r="U138" s="372">
        <f>+U139</f>
        <v>4700.9000000000005</v>
      </c>
      <c r="V138" s="372">
        <f>+V139</f>
        <v>3168.2006300000003</v>
      </c>
      <c r="W138" s="394">
        <f t="shared" si="6"/>
        <v>67.395618498585378</v>
      </c>
      <c r="X138" s="511"/>
      <c r="Y138" s="511"/>
      <c r="Z138" s="511"/>
      <c r="AA138" s="511"/>
      <c r="AB138" s="511"/>
      <c r="AC138" s="511"/>
      <c r="AD138" s="511"/>
      <c r="AE138" s="135"/>
      <c r="AF138" s="170"/>
    </row>
    <row r="139" spans="1:32" ht="12" customHeight="1" x14ac:dyDescent="0.2">
      <c r="A139" s="123"/>
      <c r="B139" s="530" t="s">
        <v>54</v>
      </c>
      <c r="C139" s="530"/>
      <c r="D139" s="530"/>
      <c r="E139" s="530"/>
      <c r="F139" s="530"/>
      <c r="G139" s="530"/>
      <c r="H139" s="530"/>
      <c r="I139" s="530"/>
      <c r="J139" s="530"/>
      <c r="K139" s="530"/>
      <c r="L139" s="530"/>
      <c r="M139" s="531"/>
      <c r="N139" s="376">
        <v>804</v>
      </c>
      <c r="O139" s="377">
        <v>10</v>
      </c>
      <c r="P139" s="377">
        <v>3</v>
      </c>
      <c r="Q139" s="378" t="s">
        <v>481</v>
      </c>
      <c r="R139" s="379">
        <v>0</v>
      </c>
      <c r="S139" s="532"/>
      <c r="T139" s="533"/>
      <c r="U139" s="372">
        <f>+U140</f>
        <v>4700.9000000000005</v>
      </c>
      <c r="V139" s="372">
        <f>+V140</f>
        <v>3168.2006300000003</v>
      </c>
      <c r="W139" s="394">
        <f t="shared" si="6"/>
        <v>67.395618498585378</v>
      </c>
      <c r="X139" s="511"/>
      <c r="Y139" s="511"/>
      <c r="Z139" s="511"/>
      <c r="AA139" s="511"/>
      <c r="AB139" s="511"/>
      <c r="AC139" s="511"/>
      <c r="AD139" s="511"/>
      <c r="AE139" s="135"/>
      <c r="AF139" s="170"/>
    </row>
    <row r="140" spans="1:32" ht="12" customHeight="1" x14ac:dyDescent="0.2">
      <c r="A140" s="123"/>
      <c r="B140" s="530" t="s">
        <v>55</v>
      </c>
      <c r="C140" s="530"/>
      <c r="D140" s="530"/>
      <c r="E140" s="530"/>
      <c r="F140" s="530"/>
      <c r="G140" s="530"/>
      <c r="H140" s="530"/>
      <c r="I140" s="530"/>
      <c r="J140" s="530"/>
      <c r="K140" s="530"/>
      <c r="L140" s="530"/>
      <c r="M140" s="531"/>
      <c r="N140" s="376">
        <v>804</v>
      </c>
      <c r="O140" s="377">
        <v>10</v>
      </c>
      <c r="P140" s="377">
        <v>3</v>
      </c>
      <c r="Q140" s="378" t="s">
        <v>482</v>
      </c>
      <c r="R140" s="379">
        <v>0</v>
      </c>
      <c r="S140" s="532"/>
      <c r="T140" s="533"/>
      <c r="U140" s="372">
        <f>+U141+U144</f>
        <v>4700.9000000000005</v>
      </c>
      <c r="V140" s="372">
        <f>+V141+V144</f>
        <v>3168.2006300000003</v>
      </c>
      <c r="W140" s="394">
        <f t="shared" si="6"/>
        <v>67.395618498585378</v>
      </c>
      <c r="X140" s="511"/>
      <c r="Y140" s="511"/>
      <c r="Z140" s="511"/>
      <c r="AA140" s="511"/>
      <c r="AB140" s="511"/>
      <c r="AC140" s="511"/>
      <c r="AD140" s="511"/>
      <c r="AE140" s="135"/>
      <c r="AF140" s="170"/>
    </row>
    <row r="141" spans="1:32" ht="21.75" customHeight="1" x14ac:dyDescent="0.2">
      <c r="A141" s="123"/>
      <c r="B141" s="530" t="s">
        <v>338</v>
      </c>
      <c r="C141" s="530"/>
      <c r="D141" s="530"/>
      <c r="E141" s="530"/>
      <c r="F141" s="530"/>
      <c r="G141" s="530"/>
      <c r="H141" s="530"/>
      <c r="I141" s="530"/>
      <c r="J141" s="530"/>
      <c r="K141" s="530"/>
      <c r="L141" s="530"/>
      <c r="M141" s="531"/>
      <c r="N141" s="376">
        <v>804</v>
      </c>
      <c r="O141" s="377">
        <v>10</v>
      </c>
      <c r="P141" s="377">
        <v>3</v>
      </c>
      <c r="Q141" s="378" t="s">
        <v>482</v>
      </c>
      <c r="R141" s="379" t="s">
        <v>25</v>
      </c>
      <c r="S141" s="532"/>
      <c r="T141" s="533"/>
      <c r="U141" s="372">
        <f>+U142</f>
        <v>3.8</v>
      </c>
      <c r="V141" s="372">
        <f>+V142</f>
        <v>1.9366300000000001</v>
      </c>
      <c r="W141" s="394">
        <f t="shared" si="6"/>
        <v>50.96394736842106</v>
      </c>
      <c r="X141" s="511"/>
      <c r="Y141" s="511"/>
      <c r="Z141" s="511"/>
      <c r="AA141" s="511"/>
      <c r="AB141" s="511"/>
      <c r="AC141" s="511"/>
      <c r="AD141" s="511"/>
      <c r="AE141" s="135"/>
      <c r="AF141" s="170"/>
    </row>
    <row r="142" spans="1:32" ht="21.75" customHeight="1" x14ac:dyDescent="0.2">
      <c r="A142" s="123"/>
      <c r="B142" s="530" t="s">
        <v>339</v>
      </c>
      <c r="C142" s="530"/>
      <c r="D142" s="530"/>
      <c r="E142" s="530"/>
      <c r="F142" s="530"/>
      <c r="G142" s="530"/>
      <c r="H142" s="530"/>
      <c r="I142" s="530"/>
      <c r="J142" s="530"/>
      <c r="K142" s="530"/>
      <c r="L142" s="530"/>
      <c r="M142" s="531"/>
      <c r="N142" s="376">
        <v>804</v>
      </c>
      <c r="O142" s="377">
        <v>10</v>
      </c>
      <c r="P142" s="377">
        <v>3</v>
      </c>
      <c r="Q142" s="378" t="s">
        <v>482</v>
      </c>
      <c r="R142" s="379" t="s">
        <v>27</v>
      </c>
      <c r="S142" s="532"/>
      <c r="T142" s="533"/>
      <c r="U142" s="372">
        <f>+U143</f>
        <v>3.8</v>
      </c>
      <c r="V142" s="372">
        <f>+V143</f>
        <v>1.9366300000000001</v>
      </c>
      <c r="W142" s="394">
        <f t="shared" si="6"/>
        <v>50.96394736842106</v>
      </c>
      <c r="X142" s="511"/>
      <c r="Y142" s="511"/>
      <c r="Z142" s="511"/>
      <c r="AA142" s="511"/>
      <c r="AB142" s="511"/>
      <c r="AC142" s="511"/>
      <c r="AD142" s="511"/>
      <c r="AE142" s="135"/>
      <c r="AF142" s="170"/>
    </row>
    <row r="143" spans="1:32" ht="12" customHeight="1" x14ac:dyDescent="0.2">
      <c r="A143" s="123"/>
      <c r="B143" s="530" t="s">
        <v>341</v>
      </c>
      <c r="C143" s="530"/>
      <c r="D143" s="530"/>
      <c r="E143" s="530"/>
      <c r="F143" s="530"/>
      <c r="G143" s="530"/>
      <c r="H143" s="530"/>
      <c r="I143" s="530"/>
      <c r="J143" s="530"/>
      <c r="K143" s="530"/>
      <c r="L143" s="530"/>
      <c r="M143" s="531"/>
      <c r="N143" s="376">
        <v>804</v>
      </c>
      <c r="O143" s="377">
        <v>10</v>
      </c>
      <c r="P143" s="377">
        <v>3</v>
      </c>
      <c r="Q143" s="378" t="s">
        <v>482</v>
      </c>
      <c r="R143" s="379" t="s">
        <v>29</v>
      </c>
      <c r="S143" s="532"/>
      <c r="T143" s="533"/>
      <c r="U143" s="372">
        <v>3.8</v>
      </c>
      <c r="V143" s="372">
        <v>1.9366300000000001</v>
      </c>
      <c r="W143" s="394">
        <f t="shared" si="6"/>
        <v>50.96394736842106</v>
      </c>
      <c r="X143" s="511"/>
      <c r="Y143" s="511"/>
      <c r="Z143" s="511"/>
      <c r="AA143" s="511"/>
      <c r="AB143" s="511"/>
      <c r="AC143" s="511"/>
      <c r="AD143" s="511"/>
      <c r="AE143" s="135"/>
      <c r="AF143" s="170"/>
    </row>
    <row r="144" spans="1:32" ht="12" customHeight="1" x14ac:dyDescent="0.2">
      <c r="A144" s="123"/>
      <c r="B144" s="530" t="s">
        <v>47</v>
      </c>
      <c r="C144" s="530"/>
      <c r="D144" s="530"/>
      <c r="E144" s="530"/>
      <c r="F144" s="530"/>
      <c r="G144" s="530"/>
      <c r="H144" s="530"/>
      <c r="I144" s="530"/>
      <c r="J144" s="530"/>
      <c r="K144" s="530"/>
      <c r="L144" s="530"/>
      <c r="M144" s="531"/>
      <c r="N144" s="376">
        <v>804</v>
      </c>
      <c r="O144" s="377">
        <v>10</v>
      </c>
      <c r="P144" s="377">
        <v>3</v>
      </c>
      <c r="Q144" s="378" t="s">
        <v>482</v>
      </c>
      <c r="R144" s="379" t="s">
        <v>44</v>
      </c>
      <c r="S144" s="532"/>
      <c r="T144" s="533"/>
      <c r="U144" s="372">
        <f>+U145</f>
        <v>4697.1000000000004</v>
      </c>
      <c r="V144" s="372">
        <f>+V145</f>
        <v>3166.2640000000001</v>
      </c>
      <c r="W144" s="394">
        <f t="shared" si="6"/>
        <v>67.408911881799412</v>
      </c>
      <c r="X144" s="511"/>
      <c r="Y144" s="511"/>
      <c r="Z144" s="511"/>
      <c r="AA144" s="511"/>
      <c r="AB144" s="511"/>
      <c r="AC144" s="511"/>
      <c r="AD144" s="511"/>
      <c r="AE144" s="135"/>
      <c r="AF144" s="170"/>
    </row>
    <row r="145" spans="1:32" ht="12" customHeight="1" x14ac:dyDescent="0.2">
      <c r="A145" s="123"/>
      <c r="B145" s="530" t="s">
        <v>48</v>
      </c>
      <c r="C145" s="530"/>
      <c r="D145" s="530"/>
      <c r="E145" s="530"/>
      <c r="F145" s="530"/>
      <c r="G145" s="530"/>
      <c r="H145" s="530"/>
      <c r="I145" s="530"/>
      <c r="J145" s="530"/>
      <c r="K145" s="530"/>
      <c r="L145" s="530"/>
      <c r="M145" s="531"/>
      <c r="N145" s="376">
        <v>804</v>
      </c>
      <c r="O145" s="377">
        <v>10</v>
      </c>
      <c r="P145" s="377">
        <v>3</v>
      </c>
      <c r="Q145" s="378" t="s">
        <v>482</v>
      </c>
      <c r="R145" s="379" t="s">
        <v>45</v>
      </c>
      <c r="S145" s="532"/>
      <c r="T145" s="533"/>
      <c r="U145" s="372">
        <f>+U146</f>
        <v>4697.1000000000004</v>
      </c>
      <c r="V145" s="372">
        <f>+V146</f>
        <v>3166.2640000000001</v>
      </c>
      <c r="W145" s="394">
        <f t="shared" si="6"/>
        <v>67.408911881799412</v>
      </c>
      <c r="X145" s="511"/>
      <c r="Y145" s="511"/>
      <c r="Z145" s="511"/>
      <c r="AA145" s="511"/>
      <c r="AB145" s="511"/>
      <c r="AC145" s="511"/>
      <c r="AD145" s="511"/>
      <c r="AE145" s="135"/>
      <c r="AF145" s="170"/>
    </row>
    <row r="146" spans="1:32" ht="21.75" customHeight="1" x14ac:dyDescent="0.2">
      <c r="A146" s="123"/>
      <c r="B146" s="530" t="s">
        <v>476</v>
      </c>
      <c r="C146" s="530"/>
      <c r="D146" s="530"/>
      <c r="E146" s="530"/>
      <c r="F146" s="530"/>
      <c r="G146" s="530"/>
      <c r="H146" s="530"/>
      <c r="I146" s="530"/>
      <c r="J146" s="530"/>
      <c r="K146" s="530"/>
      <c r="L146" s="530"/>
      <c r="M146" s="531"/>
      <c r="N146" s="376">
        <v>804</v>
      </c>
      <c r="O146" s="377">
        <v>10</v>
      </c>
      <c r="P146" s="377">
        <v>3</v>
      </c>
      <c r="Q146" s="378" t="s">
        <v>482</v>
      </c>
      <c r="R146" s="379" t="s">
        <v>49</v>
      </c>
      <c r="S146" s="532"/>
      <c r="T146" s="533"/>
      <c r="U146" s="372">
        <v>4697.1000000000004</v>
      </c>
      <c r="V146" s="372">
        <v>3166.2640000000001</v>
      </c>
      <c r="W146" s="394">
        <f t="shared" ref="W146:W209" si="12">V146/U146*100</f>
        <v>67.408911881799412</v>
      </c>
      <c r="X146" s="511"/>
      <c r="Y146" s="511"/>
      <c r="Z146" s="511"/>
      <c r="AA146" s="511"/>
      <c r="AB146" s="511"/>
      <c r="AC146" s="511"/>
      <c r="AD146" s="511"/>
      <c r="AE146" s="135"/>
      <c r="AF146" s="170"/>
    </row>
    <row r="147" spans="1:32" ht="21.75" customHeight="1" x14ac:dyDescent="0.2">
      <c r="A147" s="123"/>
      <c r="B147" s="530" t="s">
        <v>154</v>
      </c>
      <c r="C147" s="530"/>
      <c r="D147" s="530"/>
      <c r="E147" s="530"/>
      <c r="F147" s="530"/>
      <c r="G147" s="530"/>
      <c r="H147" s="530"/>
      <c r="I147" s="530"/>
      <c r="J147" s="530"/>
      <c r="K147" s="530"/>
      <c r="L147" s="530"/>
      <c r="M147" s="531"/>
      <c r="N147" s="376">
        <v>804</v>
      </c>
      <c r="O147" s="377">
        <v>10</v>
      </c>
      <c r="P147" s="377">
        <v>3</v>
      </c>
      <c r="Q147" s="378" t="s">
        <v>473</v>
      </c>
      <c r="R147" s="379">
        <v>0</v>
      </c>
      <c r="S147" s="532"/>
      <c r="T147" s="533"/>
      <c r="U147" s="372">
        <f>+U148</f>
        <v>4263.5</v>
      </c>
      <c r="V147" s="372">
        <f>+V148</f>
        <v>2805.14</v>
      </c>
      <c r="W147" s="394">
        <f t="shared" si="12"/>
        <v>65.794300457370696</v>
      </c>
      <c r="X147" s="511"/>
      <c r="Y147" s="511"/>
      <c r="Z147" s="511"/>
      <c r="AA147" s="511"/>
      <c r="AB147" s="511"/>
      <c r="AC147" s="511"/>
      <c r="AD147" s="511"/>
      <c r="AE147" s="135"/>
      <c r="AF147" s="170"/>
    </row>
    <row r="148" spans="1:32" ht="32.25" customHeight="1" x14ac:dyDescent="0.2">
      <c r="A148" s="123"/>
      <c r="B148" s="530" t="s">
        <v>56</v>
      </c>
      <c r="C148" s="530"/>
      <c r="D148" s="530"/>
      <c r="E148" s="530"/>
      <c r="F148" s="530"/>
      <c r="G148" s="530"/>
      <c r="H148" s="530"/>
      <c r="I148" s="530"/>
      <c r="J148" s="530"/>
      <c r="K148" s="530"/>
      <c r="L148" s="530"/>
      <c r="M148" s="531"/>
      <c r="N148" s="376">
        <v>804</v>
      </c>
      <c r="O148" s="377">
        <v>10</v>
      </c>
      <c r="P148" s="377">
        <v>3</v>
      </c>
      <c r="Q148" s="378" t="s">
        <v>487</v>
      </c>
      <c r="R148" s="379">
        <v>0</v>
      </c>
      <c r="S148" s="532"/>
      <c r="T148" s="533"/>
      <c r="U148" s="372">
        <f>+U149</f>
        <v>4263.5</v>
      </c>
      <c r="V148" s="372">
        <f>+V149</f>
        <v>2805.14</v>
      </c>
      <c r="W148" s="394">
        <f t="shared" si="12"/>
        <v>65.794300457370696</v>
      </c>
      <c r="X148" s="511"/>
      <c r="Y148" s="511"/>
      <c r="Z148" s="511"/>
      <c r="AA148" s="511"/>
      <c r="AB148" s="511"/>
      <c r="AC148" s="511"/>
      <c r="AD148" s="511"/>
      <c r="AE148" s="135"/>
      <c r="AF148" s="170"/>
    </row>
    <row r="149" spans="1:32" ht="21.75" customHeight="1" x14ac:dyDescent="0.2">
      <c r="A149" s="123"/>
      <c r="B149" s="530" t="s">
        <v>488</v>
      </c>
      <c r="C149" s="530"/>
      <c r="D149" s="530"/>
      <c r="E149" s="530"/>
      <c r="F149" s="530"/>
      <c r="G149" s="530"/>
      <c r="H149" s="530"/>
      <c r="I149" s="530"/>
      <c r="J149" s="530"/>
      <c r="K149" s="530"/>
      <c r="L149" s="530"/>
      <c r="M149" s="531"/>
      <c r="N149" s="376">
        <v>804</v>
      </c>
      <c r="O149" s="377">
        <v>10</v>
      </c>
      <c r="P149" s="377">
        <v>3</v>
      </c>
      <c r="Q149" s="378" t="s">
        <v>489</v>
      </c>
      <c r="R149" s="379">
        <v>0</v>
      </c>
      <c r="S149" s="532"/>
      <c r="T149" s="533"/>
      <c r="U149" s="372">
        <f>+U150+U153</f>
        <v>4263.5</v>
      </c>
      <c r="V149" s="372">
        <f>+V150+V153</f>
        <v>2805.14</v>
      </c>
      <c r="W149" s="394">
        <f t="shared" si="12"/>
        <v>65.794300457370696</v>
      </c>
      <c r="X149" s="511"/>
      <c r="Y149" s="511"/>
      <c r="Z149" s="511"/>
      <c r="AA149" s="511"/>
      <c r="AB149" s="511"/>
      <c r="AC149" s="511"/>
      <c r="AD149" s="511"/>
      <c r="AE149" s="135"/>
      <c r="AF149" s="170"/>
    </row>
    <row r="150" spans="1:32" ht="21.75" customHeight="1" x14ac:dyDescent="0.2">
      <c r="A150" s="123"/>
      <c r="B150" s="530" t="s">
        <v>338</v>
      </c>
      <c r="C150" s="530"/>
      <c r="D150" s="530"/>
      <c r="E150" s="530"/>
      <c r="F150" s="530"/>
      <c r="G150" s="530"/>
      <c r="H150" s="530"/>
      <c r="I150" s="530"/>
      <c r="J150" s="530"/>
      <c r="K150" s="530"/>
      <c r="L150" s="530"/>
      <c r="M150" s="531"/>
      <c r="N150" s="376">
        <v>804</v>
      </c>
      <c r="O150" s="377">
        <v>10</v>
      </c>
      <c r="P150" s="377">
        <v>3</v>
      </c>
      <c r="Q150" s="378" t="s">
        <v>489</v>
      </c>
      <c r="R150" s="379" t="s">
        <v>25</v>
      </c>
      <c r="S150" s="532"/>
      <c r="T150" s="533"/>
      <c r="U150" s="372">
        <f>+U151</f>
        <v>45.6</v>
      </c>
      <c r="V150" s="372">
        <f>+V151</f>
        <v>9.0247700000000002</v>
      </c>
      <c r="W150" s="394">
        <f t="shared" si="12"/>
        <v>19.791162280701755</v>
      </c>
      <c r="X150" s="511"/>
      <c r="Y150" s="511"/>
      <c r="Z150" s="511"/>
      <c r="AA150" s="511"/>
      <c r="AB150" s="511"/>
      <c r="AC150" s="511"/>
      <c r="AD150" s="511"/>
      <c r="AE150" s="135"/>
      <c r="AF150" s="170"/>
    </row>
    <row r="151" spans="1:32" ht="21.75" customHeight="1" x14ac:dyDescent="0.2">
      <c r="A151" s="123"/>
      <c r="B151" s="530" t="s">
        <v>339</v>
      </c>
      <c r="C151" s="530"/>
      <c r="D151" s="530"/>
      <c r="E151" s="530"/>
      <c r="F151" s="530"/>
      <c r="G151" s="530"/>
      <c r="H151" s="530"/>
      <c r="I151" s="530"/>
      <c r="J151" s="530"/>
      <c r="K151" s="530"/>
      <c r="L151" s="530"/>
      <c r="M151" s="531"/>
      <c r="N151" s="376">
        <v>804</v>
      </c>
      <c r="O151" s="377">
        <v>10</v>
      </c>
      <c r="P151" s="377">
        <v>3</v>
      </c>
      <c r="Q151" s="378" t="s">
        <v>489</v>
      </c>
      <c r="R151" s="379" t="s">
        <v>27</v>
      </c>
      <c r="S151" s="532"/>
      <c r="T151" s="533"/>
      <c r="U151" s="372">
        <f>+U152</f>
        <v>45.6</v>
      </c>
      <c r="V151" s="372">
        <f>+V152</f>
        <v>9.0247700000000002</v>
      </c>
      <c r="W151" s="394">
        <f t="shared" si="12"/>
        <v>19.791162280701755</v>
      </c>
      <c r="X151" s="511"/>
      <c r="Y151" s="511"/>
      <c r="Z151" s="511"/>
      <c r="AA151" s="511"/>
      <c r="AB151" s="511"/>
      <c r="AC151" s="511"/>
      <c r="AD151" s="511"/>
      <c r="AE151" s="135"/>
      <c r="AF151" s="170"/>
    </row>
    <row r="152" spans="1:32" ht="12" customHeight="1" x14ac:dyDescent="0.2">
      <c r="A152" s="123"/>
      <c r="B152" s="530" t="s">
        <v>341</v>
      </c>
      <c r="C152" s="530"/>
      <c r="D152" s="530"/>
      <c r="E152" s="530"/>
      <c r="F152" s="530"/>
      <c r="G152" s="530"/>
      <c r="H152" s="530"/>
      <c r="I152" s="530"/>
      <c r="J152" s="530"/>
      <c r="K152" s="530"/>
      <c r="L152" s="530"/>
      <c r="M152" s="531"/>
      <c r="N152" s="376">
        <v>804</v>
      </c>
      <c r="O152" s="377">
        <v>10</v>
      </c>
      <c r="P152" s="377">
        <v>3</v>
      </c>
      <c r="Q152" s="378" t="s">
        <v>489</v>
      </c>
      <c r="R152" s="379" t="s">
        <v>29</v>
      </c>
      <c r="S152" s="532"/>
      <c r="T152" s="533"/>
      <c r="U152" s="372">
        <v>45.6</v>
      </c>
      <c r="V152" s="372">
        <v>9.0247700000000002</v>
      </c>
      <c r="W152" s="394">
        <f t="shared" si="12"/>
        <v>19.791162280701755</v>
      </c>
      <c r="X152" s="511"/>
      <c r="Y152" s="511"/>
      <c r="Z152" s="511"/>
      <c r="AA152" s="511"/>
      <c r="AB152" s="511"/>
      <c r="AC152" s="511"/>
      <c r="AD152" s="511"/>
      <c r="AE152" s="135"/>
      <c r="AF152" s="170"/>
    </row>
    <row r="153" spans="1:32" ht="12" customHeight="1" x14ac:dyDescent="0.2">
      <c r="A153" s="123"/>
      <c r="B153" s="530" t="s">
        <v>47</v>
      </c>
      <c r="C153" s="530"/>
      <c r="D153" s="530"/>
      <c r="E153" s="530"/>
      <c r="F153" s="530"/>
      <c r="G153" s="530"/>
      <c r="H153" s="530"/>
      <c r="I153" s="530"/>
      <c r="J153" s="530"/>
      <c r="K153" s="530"/>
      <c r="L153" s="530"/>
      <c r="M153" s="531"/>
      <c r="N153" s="376">
        <v>804</v>
      </c>
      <c r="O153" s="377">
        <v>10</v>
      </c>
      <c r="P153" s="377">
        <v>3</v>
      </c>
      <c r="Q153" s="378" t="s">
        <v>489</v>
      </c>
      <c r="R153" s="379" t="s">
        <v>44</v>
      </c>
      <c r="S153" s="532"/>
      <c r="T153" s="533"/>
      <c r="U153" s="372">
        <f>+U154+U156</f>
        <v>4217.8999999999996</v>
      </c>
      <c r="V153" s="372">
        <f>+V154+V156</f>
        <v>2796.1152299999999</v>
      </c>
      <c r="W153" s="394">
        <f t="shared" si="12"/>
        <v>66.291643471869889</v>
      </c>
      <c r="X153" s="511"/>
      <c r="Y153" s="511"/>
      <c r="Z153" s="511"/>
      <c r="AA153" s="511"/>
      <c r="AB153" s="511"/>
      <c r="AC153" s="511"/>
      <c r="AD153" s="511"/>
      <c r="AE153" s="135"/>
      <c r="AF153" s="170"/>
    </row>
    <row r="154" spans="1:32" ht="12" hidden="1" customHeight="1" x14ac:dyDescent="0.2">
      <c r="A154" s="123"/>
      <c r="B154" s="530" t="s">
        <v>48</v>
      </c>
      <c r="C154" s="530"/>
      <c r="D154" s="530"/>
      <c r="E154" s="530"/>
      <c r="F154" s="530"/>
      <c r="G154" s="530"/>
      <c r="H154" s="530"/>
      <c r="I154" s="530"/>
      <c r="J154" s="530"/>
      <c r="K154" s="530"/>
      <c r="L154" s="530"/>
      <c r="M154" s="531"/>
      <c r="N154" s="376">
        <v>804</v>
      </c>
      <c r="O154" s="377">
        <v>10</v>
      </c>
      <c r="P154" s="377">
        <v>3</v>
      </c>
      <c r="Q154" s="378" t="s">
        <v>489</v>
      </c>
      <c r="R154" s="379" t="s">
        <v>45</v>
      </c>
      <c r="S154" s="532"/>
      <c r="T154" s="533"/>
      <c r="U154" s="372">
        <f>+U155</f>
        <v>0</v>
      </c>
      <c r="V154" s="372">
        <f>+V155</f>
        <v>0</v>
      </c>
      <c r="W154" s="394" t="e">
        <f t="shared" si="12"/>
        <v>#DIV/0!</v>
      </c>
      <c r="X154" s="511"/>
      <c r="Y154" s="511"/>
      <c r="Z154" s="511"/>
      <c r="AA154" s="511"/>
      <c r="AB154" s="511"/>
      <c r="AC154" s="511"/>
      <c r="AD154" s="511"/>
      <c r="AE154" s="135"/>
      <c r="AF154" s="170"/>
    </row>
    <row r="155" spans="1:32" ht="19.5" hidden="1" customHeight="1" x14ac:dyDescent="0.2">
      <c r="A155" s="123"/>
      <c r="B155" s="530" t="s">
        <v>476</v>
      </c>
      <c r="C155" s="530"/>
      <c r="D155" s="530"/>
      <c r="E155" s="530"/>
      <c r="F155" s="530"/>
      <c r="G155" s="530"/>
      <c r="H155" s="530"/>
      <c r="I155" s="530"/>
      <c r="J155" s="530"/>
      <c r="K155" s="530"/>
      <c r="L155" s="530"/>
      <c r="M155" s="531"/>
      <c r="N155" s="376">
        <v>804</v>
      </c>
      <c r="O155" s="377">
        <v>10</v>
      </c>
      <c r="P155" s="377">
        <v>3</v>
      </c>
      <c r="Q155" s="378" t="s">
        <v>489</v>
      </c>
      <c r="R155" s="379" t="s">
        <v>49</v>
      </c>
      <c r="S155" s="532"/>
      <c r="T155" s="533"/>
      <c r="U155" s="372"/>
      <c r="V155" s="372"/>
      <c r="W155" s="394" t="e">
        <f t="shared" si="12"/>
        <v>#DIV/0!</v>
      </c>
      <c r="X155" s="511"/>
      <c r="Y155" s="511"/>
      <c r="Z155" s="511"/>
      <c r="AA155" s="511"/>
      <c r="AB155" s="511"/>
      <c r="AC155" s="511"/>
      <c r="AD155" s="511"/>
      <c r="AE155" s="135"/>
      <c r="AF155" s="170"/>
    </row>
    <row r="156" spans="1:32" ht="21.75" customHeight="1" x14ac:dyDescent="0.2">
      <c r="A156" s="123"/>
      <c r="B156" s="530" t="s">
        <v>494</v>
      </c>
      <c r="C156" s="530"/>
      <c r="D156" s="530"/>
      <c r="E156" s="530"/>
      <c r="F156" s="530"/>
      <c r="G156" s="530"/>
      <c r="H156" s="530"/>
      <c r="I156" s="530"/>
      <c r="J156" s="530"/>
      <c r="K156" s="530"/>
      <c r="L156" s="530"/>
      <c r="M156" s="531"/>
      <c r="N156" s="376">
        <v>804</v>
      </c>
      <c r="O156" s="377">
        <v>10</v>
      </c>
      <c r="P156" s="377">
        <v>3</v>
      </c>
      <c r="Q156" s="378" t="s">
        <v>489</v>
      </c>
      <c r="R156" s="379" t="s">
        <v>495</v>
      </c>
      <c r="S156" s="532"/>
      <c r="T156" s="533"/>
      <c r="U156" s="372">
        <f>+U157</f>
        <v>4217.8999999999996</v>
      </c>
      <c r="V156" s="372">
        <f>+V157</f>
        <v>2796.1152299999999</v>
      </c>
      <c r="W156" s="394">
        <f t="shared" si="12"/>
        <v>66.291643471869889</v>
      </c>
      <c r="X156" s="511"/>
      <c r="Y156" s="511"/>
      <c r="Z156" s="511"/>
      <c r="AA156" s="511"/>
      <c r="AB156" s="511"/>
      <c r="AC156" s="511"/>
      <c r="AD156" s="511"/>
      <c r="AE156" s="135"/>
      <c r="AF156" s="170"/>
    </row>
    <row r="157" spans="1:32" ht="21.75" customHeight="1" x14ac:dyDescent="0.2">
      <c r="A157" s="123"/>
      <c r="B157" s="530" t="s">
        <v>546</v>
      </c>
      <c r="C157" s="530"/>
      <c r="D157" s="530"/>
      <c r="E157" s="530"/>
      <c r="F157" s="530"/>
      <c r="G157" s="530"/>
      <c r="H157" s="530"/>
      <c r="I157" s="530"/>
      <c r="J157" s="530"/>
      <c r="K157" s="530"/>
      <c r="L157" s="530"/>
      <c r="M157" s="531"/>
      <c r="N157" s="376">
        <v>804</v>
      </c>
      <c r="O157" s="377">
        <v>10</v>
      </c>
      <c r="P157" s="377">
        <v>3</v>
      </c>
      <c r="Q157" s="378" t="s">
        <v>489</v>
      </c>
      <c r="R157" s="379" t="s">
        <v>547</v>
      </c>
      <c r="S157" s="532"/>
      <c r="T157" s="533"/>
      <c r="U157" s="372">
        <v>4217.8999999999996</v>
      </c>
      <c r="V157" s="372">
        <v>2796.1152299999999</v>
      </c>
      <c r="W157" s="394">
        <f t="shared" si="12"/>
        <v>66.291643471869889</v>
      </c>
      <c r="X157" s="511"/>
      <c r="Y157" s="511"/>
      <c r="Z157" s="511"/>
      <c r="AA157" s="511"/>
      <c r="AB157" s="511"/>
      <c r="AC157" s="511"/>
      <c r="AD157" s="511"/>
      <c r="AE157" s="135"/>
      <c r="AF157" s="170"/>
    </row>
    <row r="158" spans="1:32" ht="21.75" customHeight="1" x14ac:dyDescent="0.2">
      <c r="A158" s="123"/>
      <c r="B158" s="530" t="s">
        <v>154</v>
      </c>
      <c r="C158" s="530"/>
      <c r="D158" s="530"/>
      <c r="E158" s="530"/>
      <c r="F158" s="530"/>
      <c r="G158" s="530"/>
      <c r="H158" s="530"/>
      <c r="I158" s="530"/>
      <c r="J158" s="530"/>
      <c r="K158" s="530"/>
      <c r="L158" s="530"/>
      <c r="M158" s="531"/>
      <c r="N158" s="376">
        <v>804</v>
      </c>
      <c r="O158" s="377">
        <v>10</v>
      </c>
      <c r="P158" s="377">
        <v>3</v>
      </c>
      <c r="Q158" s="378" t="s">
        <v>473</v>
      </c>
      <c r="R158" s="379">
        <v>0</v>
      </c>
      <c r="S158" s="532"/>
      <c r="T158" s="533"/>
      <c r="U158" s="372">
        <f>+U159</f>
        <v>3433</v>
      </c>
      <c r="V158" s="372">
        <f>+V159</f>
        <v>1673.1</v>
      </c>
      <c r="W158" s="394">
        <f t="shared" si="12"/>
        <v>48.735799592193416</v>
      </c>
      <c r="X158" s="511"/>
      <c r="Y158" s="511"/>
      <c r="Z158" s="511"/>
      <c r="AA158" s="511"/>
      <c r="AB158" s="511"/>
      <c r="AC158" s="511"/>
      <c r="AD158" s="511"/>
      <c r="AE158" s="135"/>
      <c r="AF158" s="170"/>
    </row>
    <row r="159" spans="1:32" ht="32.25" customHeight="1" x14ac:dyDescent="0.2">
      <c r="A159" s="123"/>
      <c r="B159" s="530" t="s">
        <v>56</v>
      </c>
      <c r="C159" s="530"/>
      <c r="D159" s="530"/>
      <c r="E159" s="530"/>
      <c r="F159" s="530"/>
      <c r="G159" s="530"/>
      <c r="H159" s="530"/>
      <c r="I159" s="530"/>
      <c r="J159" s="530"/>
      <c r="K159" s="530"/>
      <c r="L159" s="530"/>
      <c r="M159" s="531"/>
      <c r="N159" s="376">
        <v>804</v>
      </c>
      <c r="O159" s="377">
        <v>10</v>
      </c>
      <c r="P159" s="377">
        <v>3</v>
      </c>
      <c r="Q159" s="378" t="s">
        <v>487</v>
      </c>
      <c r="R159" s="379">
        <v>0</v>
      </c>
      <c r="S159" s="532"/>
      <c r="T159" s="533"/>
      <c r="U159" s="372">
        <f>+U160</f>
        <v>3433</v>
      </c>
      <c r="V159" s="372">
        <f>+V160</f>
        <v>1673.1</v>
      </c>
      <c r="W159" s="394">
        <f t="shared" si="12"/>
        <v>48.735799592193416</v>
      </c>
      <c r="X159" s="511"/>
      <c r="Y159" s="511"/>
      <c r="Z159" s="511"/>
      <c r="AA159" s="511"/>
      <c r="AB159" s="511"/>
      <c r="AC159" s="511"/>
      <c r="AD159" s="511"/>
      <c r="AE159" s="135"/>
      <c r="AF159" s="170"/>
    </row>
    <row r="160" spans="1:32" ht="21.75" customHeight="1" x14ac:dyDescent="0.2">
      <c r="A160" s="123"/>
      <c r="B160" s="530" t="s">
        <v>57</v>
      </c>
      <c r="C160" s="530"/>
      <c r="D160" s="530"/>
      <c r="E160" s="530"/>
      <c r="F160" s="530"/>
      <c r="G160" s="530"/>
      <c r="H160" s="530"/>
      <c r="I160" s="530"/>
      <c r="J160" s="530"/>
      <c r="K160" s="530"/>
      <c r="L160" s="530"/>
      <c r="M160" s="531"/>
      <c r="N160" s="376">
        <v>804</v>
      </c>
      <c r="O160" s="377">
        <v>10</v>
      </c>
      <c r="P160" s="377">
        <v>3</v>
      </c>
      <c r="Q160" s="378" t="s">
        <v>490</v>
      </c>
      <c r="R160" s="379">
        <v>0</v>
      </c>
      <c r="S160" s="532"/>
      <c r="T160" s="533"/>
      <c r="U160" s="372">
        <f>+U161+U164</f>
        <v>3433</v>
      </c>
      <c r="V160" s="372">
        <f>+V161+V164</f>
        <v>1673.1</v>
      </c>
      <c r="W160" s="394">
        <f t="shared" si="12"/>
        <v>48.735799592193416</v>
      </c>
      <c r="X160" s="511"/>
      <c r="Y160" s="511"/>
      <c r="Z160" s="511"/>
      <c r="AA160" s="511"/>
      <c r="AB160" s="511"/>
      <c r="AC160" s="511"/>
      <c r="AD160" s="511"/>
      <c r="AE160" s="135"/>
      <c r="AF160" s="170"/>
    </row>
    <row r="161" spans="1:32" ht="21.75" customHeight="1" x14ac:dyDescent="0.2">
      <c r="A161" s="123"/>
      <c r="B161" s="530" t="s">
        <v>338</v>
      </c>
      <c r="C161" s="530"/>
      <c r="D161" s="530"/>
      <c r="E161" s="530"/>
      <c r="F161" s="530"/>
      <c r="G161" s="530"/>
      <c r="H161" s="530"/>
      <c r="I161" s="530"/>
      <c r="J161" s="530"/>
      <c r="K161" s="530"/>
      <c r="L161" s="530"/>
      <c r="M161" s="531"/>
      <c r="N161" s="376">
        <v>804</v>
      </c>
      <c r="O161" s="377">
        <v>10</v>
      </c>
      <c r="P161" s="377">
        <v>3</v>
      </c>
      <c r="Q161" s="378" t="s">
        <v>490</v>
      </c>
      <c r="R161" s="379" t="s">
        <v>25</v>
      </c>
      <c r="S161" s="532"/>
      <c r="T161" s="533"/>
      <c r="U161" s="372">
        <f>+U162</f>
        <v>35.700000000000003</v>
      </c>
      <c r="V161" s="372">
        <f>+V162</f>
        <v>9.3510399999999994</v>
      </c>
      <c r="W161" s="394">
        <f t="shared" si="12"/>
        <v>26.193389355742291</v>
      </c>
      <c r="X161" s="511"/>
      <c r="Y161" s="511"/>
      <c r="Z161" s="511"/>
      <c r="AA161" s="511"/>
      <c r="AB161" s="511"/>
      <c r="AC161" s="511"/>
      <c r="AD161" s="511"/>
      <c r="AE161" s="135"/>
      <c r="AF161" s="170"/>
    </row>
    <row r="162" spans="1:32" ht="21.75" customHeight="1" x14ac:dyDescent="0.2">
      <c r="A162" s="123"/>
      <c r="B162" s="530" t="s">
        <v>339</v>
      </c>
      <c r="C162" s="530"/>
      <c r="D162" s="530"/>
      <c r="E162" s="530"/>
      <c r="F162" s="530"/>
      <c r="G162" s="530"/>
      <c r="H162" s="530"/>
      <c r="I162" s="530"/>
      <c r="J162" s="530"/>
      <c r="K162" s="530"/>
      <c r="L162" s="530"/>
      <c r="M162" s="531"/>
      <c r="N162" s="376">
        <v>804</v>
      </c>
      <c r="O162" s="377">
        <v>10</v>
      </c>
      <c r="P162" s="377">
        <v>3</v>
      </c>
      <c r="Q162" s="378" t="s">
        <v>490</v>
      </c>
      <c r="R162" s="379" t="s">
        <v>27</v>
      </c>
      <c r="S162" s="532"/>
      <c r="T162" s="533"/>
      <c r="U162" s="372">
        <f>+U163</f>
        <v>35.700000000000003</v>
      </c>
      <c r="V162" s="372">
        <f>+V163</f>
        <v>9.3510399999999994</v>
      </c>
      <c r="W162" s="394">
        <f t="shared" si="12"/>
        <v>26.193389355742291</v>
      </c>
      <c r="X162" s="511"/>
      <c r="Y162" s="511"/>
      <c r="Z162" s="511"/>
      <c r="AA162" s="511"/>
      <c r="AB162" s="511"/>
      <c r="AC162" s="511"/>
      <c r="AD162" s="511"/>
      <c r="AE162" s="135"/>
      <c r="AF162" s="170"/>
    </row>
    <row r="163" spans="1:32" ht="12" customHeight="1" x14ac:dyDescent="0.2">
      <c r="A163" s="123"/>
      <c r="B163" s="530" t="s">
        <v>341</v>
      </c>
      <c r="C163" s="530"/>
      <c r="D163" s="530"/>
      <c r="E163" s="530"/>
      <c r="F163" s="530"/>
      <c r="G163" s="530"/>
      <c r="H163" s="530"/>
      <c r="I163" s="530"/>
      <c r="J163" s="530"/>
      <c r="K163" s="530"/>
      <c r="L163" s="530"/>
      <c r="M163" s="531"/>
      <c r="N163" s="376">
        <v>804</v>
      </c>
      <c r="O163" s="377">
        <v>10</v>
      </c>
      <c r="P163" s="377">
        <v>3</v>
      </c>
      <c r="Q163" s="378" t="s">
        <v>490</v>
      </c>
      <c r="R163" s="379" t="s">
        <v>29</v>
      </c>
      <c r="S163" s="532"/>
      <c r="T163" s="533"/>
      <c r="U163" s="372">
        <v>35.700000000000003</v>
      </c>
      <c r="V163" s="372">
        <v>9.3510399999999994</v>
      </c>
      <c r="W163" s="394">
        <f t="shared" si="12"/>
        <v>26.193389355742291</v>
      </c>
      <c r="X163" s="511"/>
      <c r="Y163" s="511"/>
      <c r="Z163" s="511"/>
      <c r="AA163" s="511"/>
      <c r="AB163" s="511"/>
      <c r="AC163" s="511"/>
      <c r="AD163" s="511"/>
      <c r="AE163" s="135"/>
      <c r="AF163" s="170"/>
    </row>
    <row r="164" spans="1:32" ht="12" customHeight="1" x14ac:dyDescent="0.2">
      <c r="A164" s="123"/>
      <c r="B164" s="530" t="s">
        <v>47</v>
      </c>
      <c r="C164" s="530"/>
      <c r="D164" s="530"/>
      <c r="E164" s="530"/>
      <c r="F164" s="530"/>
      <c r="G164" s="530"/>
      <c r="H164" s="530"/>
      <c r="I164" s="530"/>
      <c r="J164" s="530"/>
      <c r="K164" s="530"/>
      <c r="L164" s="530"/>
      <c r="M164" s="531"/>
      <c r="N164" s="376">
        <v>804</v>
      </c>
      <c r="O164" s="377">
        <v>10</v>
      </c>
      <c r="P164" s="377">
        <v>3</v>
      </c>
      <c r="Q164" s="378" t="s">
        <v>490</v>
      </c>
      <c r="R164" s="379" t="s">
        <v>44</v>
      </c>
      <c r="S164" s="532"/>
      <c r="T164" s="533"/>
      <c r="U164" s="372">
        <f>+U165+U167</f>
        <v>3397.3</v>
      </c>
      <c r="V164" s="372">
        <f>+V165+V167</f>
        <v>1663.7489599999999</v>
      </c>
      <c r="W164" s="394">
        <f t="shared" si="12"/>
        <v>48.972683012980887</v>
      </c>
      <c r="X164" s="511"/>
      <c r="Y164" s="511"/>
      <c r="Z164" s="511"/>
      <c r="AA164" s="511"/>
      <c r="AB164" s="511"/>
      <c r="AC164" s="511"/>
      <c r="AD164" s="511"/>
      <c r="AE164" s="135"/>
      <c r="AF164" s="170"/>
    </row>
    <row r="165" spans="1:32" ht="12" hidden="1" customHeight="1" x14ac:dyDescent="0.2">
      <c r="A165" s="123"/>
      <c r="B165" s="530" t="s">
        <v>48</v>
      </c>
      <c r="C165" s="530"/>
      <c r="D165" s="530"/>
      <c r="E165" s="530"/>
      <c r="F165" s="530"/>
      <c r="G165" s="530"/>
      <c r="H165" s="530"/>
      <c r="I165" s="530"/>
      <c r="J165" s="530"/>
      <c r="K165" s="530"/>
      <c r="L165" s="530"/>
      <c r="M165" s="531"/>
      <c r="N165" s="376">
        <v>804</v>
      </c>
      <c r="O165" s="377">
        <v>10</v>
      </c>
      <c r="P165" s="377">
        <v>3</v>
      </c>
      <c r="Q165" s="378" t="s">
        <v>490</v>
      </c>
      <c r="R165" s="379" t="s">
        <v>45</v>
      </c>
      <c r="S165" s="532"/>
      <c r="T165" s="533"/>
      <c r="U165" s="372">
        <f>+U166</f>
        <v>0</v>
      </c>
      <c r="V165" s="372">
        <f>+V166</f>
        <v>0</v>
      </c>
      <c r="W165" s="394" t="e">
        <f t="shared" si="12"/>
        <v>#DIV/0!</v>
      </c>
      <c r="X165" s="511"/>
      <c r="Y165" s="511"/>
      <c r="Z165" s="511"/>
      <c r="AA165" s="511"/>
      <c r="AB165" s="511"/>
      <c r="AC165" s="511"/>
      <c r="AD165" s="511"/>
      <c r="AE165" s="135"/>
      <c r="AF165" s="170"/>
    </row>
    <row r="166" spans="1:32" ht="21.75" hidden="1" customHeight="1" x14ac:dyDescent="0.2">
      <c r="A166" s="123"/>
      <c r="B166" s="530" t="s">
        <v>476</v>
      </c>
      <c r="C166" s="530"/>
      <c r="D166" s="530"/>
      <c r="E166" s="530"/>
      <c r="F166" s="530"/>
      <c r="G166" s="530"/>
      <c r="H166" s="530"/>
      <c r="I166" s="530"/>
      <c r="J166" s="530"/>
      <c r="K166" s="530"/>
      <c r="L166" s="530"/>
      <c r="M166" s="531"/>
      <c r="N166" s="376">
        <v>804</v>
      </c>
      <c r="O166" s="377">
        <v>10</v>
      </c>
      <c r="P166" s="377">
        <v>3</v>
      </c>
      <c r="Q166" s="378" t="s">
        <v>490</v>
      </c>
      <c r="R166" s="379" t="s">
        <v>49</v>
      </c>
      <c r="S166" s="532"/>
      <c r="T166" s="533"/>
      <c r="U166" s="372"/>
      <c r="V166" s="372"/>
      <c r="W166" s="394" t="e">
        <f t="shared" si="12"/>
        <v>#DIV/0!</v>
      </c>
      <c r="X166" s="511"/>
      <c r="Y166" s="511"/>
      <c r="Z166" s="511"/>
      <c r="AA166" s="511"/>
      <c r="AB166" s="511"/>
      <c r="AC166" s="511"/>
      <c r="AD166" s="511"/>
      <c r="AE166" s="135"/>
      <c r="AF166" s="170"/>
    </row>
    <row r="167" spans="1:32" ht="21.75" customHeight="1" x14ac:dyDescent="0.2">
      <c r="A167" s="123"/>
      <c r="B167" s="530" t="s">
        <v>494</v>
      </c>
      <c r="C167" s="530"/>
      <c r="D167" s="530"/>
      <c r="E167" s="530"/>
      <c r="F167" s="530"/>
      <c r="G167" s="530"/>
      <c r="H167" s="530"/>
      <c r="I167" s="530"/>
      <c r="J167" s="530"/>
      <c r="K167" s="530"/>
      <c r="L167" s="530"/>
      <c r="M167" s="531"/>
      <c r="N167" s="376">
        <v>804</v>
      </c>
      <c r="O167" s="377">
        <v>10</v>
      </c>
      <c r="P167" s="377">
        <v>3</v>
      </c>
      <c r="Q167" s="378" t="s">
        <v>490</v>
      </c>
      <c r="R167" s="379" t="s">
        <v>495</v>
      </c>
      <c r="S167" s="532"/>
      <c r="T167" s="533"/>
      <c r="U167" s="372">
        <f>+U168</f>
        <v>3397.3</v>
      </c>
      <c r="V167" s="372">
        <f>+V168</f>
        <v>1663.7489599999999</v>
      </c>
      <c r="W167" s="394">
        <f t="shared" si="12"/>
        <v>48.972683012980887</v>
      </c>
      <c r="X167" s="511"/>
      <c r="Y167" s="511"/>
      <c r="Z167" s="511"/>
      <c r="AA167" s="511"/>
      <c r="AB167" s="511"/>
      <c r="AC167" s="511"/>
      <c r="AD167" s="511"/>
      <c r="AE167" s="135"/>
      <c r="AF167" s="170"/>
    </row>
    <row r="168" spans="1:32" ht="21.75" customHeight="1" x14ac:dyDescent="0.2">
      <c r="A168" s="123"/>
      <c r="B168" s="530" t="s">
        <v>546</v>
      </c>
      <c r="C168" s="530"/>
      <c r="D168" s="530"/>
      <c r="E168" s="530"/>
      <c r="F168" s="530"/>
      <c r="G168" s="530"/>
      <c r="H168" s="530"/>
      <c r="I168" s="530"/>
      <c r="J168" s="530"/>
      <c r="K168" s="530"/>
      <c r="L168" s="530"/>
      <c r="M168" s="531"/>
      <c r="N168" s="376">
        <v>804</v>
      </c>
      <c r="O168" s="377">
        <v>10</v>
      </c>
      <c r="P168" s="377">
        <v>3</v>
      </c>
      <c r="Q168" s="378" t="s">
        <v>490</v>
      </c>
      <c r="R168" s="379" t="s">
        <v>547</v>
      </c>
      <c r="S168" s="532"/>
      <c r="T168" s="533"/>
      <c r="U168" s="372">
        <v>3397.3</v>
      </c>
      <c r="V168" s="372">
        <v>1663.7489599999999</v>
      </c>
      <c r="W168" s="394">
        <f t="shared" si="12"/>
        <v>48.972683012980887</v>
      </c>
      <c r="X168" s="511"/>
      <c r="Y168" s="511"/>
      <c r="Z168" s="511"/>
      <c r="AA168" s="511"/>
      <c r="AB168" s="511"/>
      <c r="AC168" s="511"/>
      <c r="AD168" s="511"/>
      <c r="AE168" s="135"/>
      <c r="AF168" s="170"/>
    </row>
    <row r="169" spans="1:32" ht="12" customHeight="1" x14ac:dyDescent="0.2">
      <c r="A169" s="123"/>
      <c r="B169" s="530" t="s">
        <v>506</v>
      </c>
      <c r="C169" s="530"/>
      <c r="D169" s="530"/>
      <c r="E169" s="530"/>
      <c r="F169" s="530"/>
      <c r="G169" s="530"/>
      <c r="H169" s="530"/>
      <c r="I169" s="530"/>
      <c r="J169" s="530"/>
      <c r="K169" s="530"/>
      <c r="L169" s="530"/>
      <c r="M169" s="531"/>
      <c r="N169" s="376">
        <v>804</v>
      </c>
      <c r="O169" s="377">
        <v>10</v>
      </c>
      <c r="P169" s="377">
        <v>4</v>
      </c>
      <c r="Q169" s="378">
        <v>0</v>
      </c>
      <c r="R169" s="379">
        <v>0</v>
      </c>
      <c r="S169" s="532"/>
      <c r="T169" s="533"/>
      <c r="U169" s="372">
        <f>+U170</f>
        <v>27608.7</v>
      </c>
      <c r="V169" s="372">
        <f>+V170</f>
        <v>19803.787080000002</v>
      </c>
      <c r="W169" s="394">
        <f t="shared" si="12"/>
        <v>71.730241119647076</v>
      </c>
      <c r="X169" s="511"/>
      <c r="Y169" s="511"/>
      <c r="Z169" s="511"/>
      <c r="AA169" s="511"/>
      <c r="AB169" s="511"/>
      <c r="AC169" s="511"/>
      <c r="AD169" s="511"/>
      <c r="AE169" s="135"/>
      <c r="AF169" s="170"/>
    </row>
    <row r="170" spans="1:32" ht="21.75" customHeight="1" x14ac:dyDescent="0.2">
      <c r="A170" s="123"/>
      <c r="B170" s="530" t="s">
        <v>154</v>
      </c>
      <c r="C170" s="530"/>
      <c r="D170" s="530"/>
      <c r="E170" s="530"/>
      <c r="F170" s="530"/>
      <c r="G170" s="530"/>
      <c r="H170" s="530"/>
      <c r="I170" s="530"/>
      <c r="J170" s="530"/>
      <c r="K170" s="530"/>
      <c r="L170" s="530"/>
      <c r="M170" s="531"/>
      <c r="N170" s="376">
        <v>804</v>
      </c>
      <c r="O170" s="377">
        <v>10</v>
      </c>
      <c r="P170" s="377">
        <v>4</v>
      </c>
      <c r="Q170" s="378" t="s">
        <v>473</v>
      </c>
      <c r="R170" s="379">
        <v>0</v>
      </c>
      <c r="S170" s="532"/>
      <c r="T170" s="533"/>
      <c r="U170" s="372">
        <f>+U171</f>
        <v>27608.7</v>
      </c>
      <c r="V170" s="372">
        <f>+V171</f>
        <v>19803.787080000002</v>
      </c>
      <c r="W170" s="394">
        <f t="shared" si="12"/>
        <v>71.730241119647076</v>
      </c>
      <c r="X170" s="511"/>
      <c r="Y170" s="511"/>
      <c r="Z170" s="511"/>
      <c r="AA170" s="511"/>
      <c r="AB170" s="511"/>
      <c r="AC170" s="511"/>
      <c r="AD170" s="511"/>
      <c r="AE170" s="135"/>
      <c r="AF170" s="170"/>
    </row>
    <row r="171" spans="1:32" ht="12" customHeight="1" x14ac:dyDescent="0.2">
      <c r="A171" s="123"/>
      <c r="B171" s="530" t="s">
        <v>54</v>
      </c>
      <c r="C171" s="530"/>
      <c r="D171" s="530"/>
      <c r="E171" s="530"/>
      <c r="F171" s="530"/>
      <c r="G171" s="530"/>
      <c r="H171" s="530"/>
      <c r="I171" s="530"/>
      <c r="J171" s="530"/>
      <c r="K171" s="530"/>
      <c r="L171" s="530"/>
      <c r="M171" s="531"/>
      <c r="N171" s="376">
        <v>804</v>
      </c>
      <c r="O171" s="377">
        <v>10</v>
      </c>
      <c r="P171" s="377">
        <v>4</v>
      </c>
      <c r="Q171" s="378" t="s">
        <v>481</v>
      </c>
      <c r="R171" s="379">
        <v>0</v>
      </c>
      <c r="S171" s="532"/>
      <c r="T171" s="533"/>
      <c r="U171" s="372">
        <f>+U172+U176</f>
        <v>27608.7</v>
      </c>
      <c r="V171" s="372">
        <f>+V172+V176</f>
        <v>19803.787080000002</v>
      </c>
      <c r="W171" s="394">
        <f t="shared" si="12"/>
        <v>71.730241119647076</v>
      </c>
      <c r="X171" s="511"/>
      <c r="Y171" s="511"/>
      <c r="Z171" s="511"/>
      <c r="AA171" s="511"/>
      <c r="AB171" s="511"/>
      <c r="AC171" s="511"/>
      <c r="AD171" s="511"/>
      <c r="AE171" s="135"/>
      <c r="AF171" s="170"/>
    </row>
    <row r="172" spans="1:32" ht="84.75" customHeight="1" x14ac:dyDescent="0.2">
      <c r="A172" s="123"/>
      <c r="B172" s="530" t="s">
        <v>483</v>
      </c>
      <c r="C172" s="530"/>
      <c r="D172" s="530"/>
      <c r="E172" s="530"/>
      <c r="F172" s="530"/>
      <c r="G172" s="530"/>
      <c r="H172" s="530"/>
      <c r="I172" s="530"/>
      <c r="J172" s="530"/>
      <c r="K172" s="530"/>
      <c r="L172" s="530"/>
      <c r="M172" s="531"/>
      <c r="N172" s="376">
        <v>804</v>
      </c>
      <c r="O172" s="377">
        <v>10</v>
      </c>
      <c r="P172" s="377">
        <v>4</v>
      </c>
      <c r="Q172" s="378" t="s">
        <v>484</v>
      </c>
      <c r="R172" s="379">
        <v>0</v>
      </c>
      <c r="S172" s="532"/>
      <c r="T172" s="533"/>
      <c r="U172" s="372">
        <f t="shared" ref="U172:V174" si="13">+U173</f>
        <v>20509.900000000001</v>
      </c>
      <c r="V172" s="372">
        <f t="shared" si="13"/>
        <v>13333.20183</v>
      </c>
      <c r="W172" s="394">
        <f t="shared" si="12"/>
        <v>65.008614522742675</v>
      </c>
      <c r="X172" s="511"/>
      <c r="Y172" s="511"/>
      <c r="Z172" s="511"/>
      <c r="AA172" s="511"/>
      <c r="AB172" s="511"/>
      <c r="AC172" s="511"/>
      <c r="AD172" s="511"/>
      <c r="AE172" s="135"/>
      <c r="AF172" s="170"/>
    </row>
    <row r="173" spans="1:32" ht="12" customHeight="1" x14ac:dyDescent="0.2">
      <c r="A173" s="123"/>
      <c r="B173" s="530" t="s">
        <v>47</v>
      </c>
      <c r="C173" s="530"/>
      <c r="D173" s="530"/>
      <c r="E173" s="530"/>
      <c r="F173" s="530"/>
      <c r="G173" s="530"/>
      <c r="H173" s="530"/>
      <c r="I173" s="530"/>
      <c r="J173" s="530"/>
      <c r="K173" s="530"/>
      <c r="L173" s="530"/>
      <c r="M173" s="531"/>
      <c r="N173" s="376">
        <v>804</v>
      </c>
      <c r="O173" s="377">
        <v>10</v>
      </c>
      <c r="P173" s="377">
        <v>4</v>
      </c>
      <c r="Q173" s="378" t="s">
        <v>484</v>
      </c>
      <c r="R173" s="379" t="s">
        <v>44</v>
      </c>
      <c r="S173" s="532"/>
      <c r="T173" s="533"/>
      <c r="U173" s="372">
        <f t="shared" si="13"/>
        <v>20509.900000000001</v>
      </c>
      <c r="V173" s="372">
        <f t="shared" si="13"/>
        <v>13333.20183</v>
      </c>
      <c r="W173" s="394">
        <f t="shared" si="12"/>
        <v>65.008614522742675</v>
      </c>
      <c r="X173" s="511"/>
      <c r="Y173" s="511"/>
      <c r="Z173" s="511"/>
      <c r="AA173" s="511"/>
      <c r="AB173" s="511"/>
      <c r="AC173" s="511"/>
      <c r="AD173" s="511"/>
      <c r="AE173" s="135"/>
      <c r="AF173" s="170"/>
    </row>
    <row r="174" spans="1:32" ht="12" customHeight="1" x14ac:dyDescent="0.2">
      <c r="A174" s="123"/>
      <c r="B174" s="530" t="s">
        <v>48</v>
      </c>
      <c r="C174" s="530"/>
      <c r="D174" s="530"/>
      <c r="E174" s="530"/>
      <c r="F174" s="530"/>
      <c r="G174" s="530"/>
      <c r="H174" s="530"/>
      <c r="I174" s="530"/>
      <c r="J174" s="530"/>
      <c r="K174" s="530"/>
      <c r="L174" s="530"/>
      <c r="M174" s="531"/>
      <c r="N174" s="376">
        <v>804</v>
      </c>
      <c r="O174" s="377">
        <v>10</v>
      </c>
      <c r="P174" s="377">
        <v>4</v>
      </c>
      <c r="Q174" s="378" t="s">
        <v>484</v>
      </c>
      <c r="R174" s="379" t="s">
        <v>45</v>
      </c>
      <c r="S174" s="532"/>
      <c r="T174" s="533"/>
      <c r="U174" s="372">
        <f t="shared" si="13"/>
        <v>20509.900000000001</v>
      </c>
      <c r="V174" s="372">
        <f t="shared" si="13"/>
        <v>13333.20183</v>
      </c>
      <c r="W174" s="394">
        <f t="shared" si="12"/>
        <v>65.008614522742675</v>
      </c>
      <c r="X174" s="511"/>
      <c r="Y174" s="511"/>
      <c r="Z174" s="511"/>
      <c r="AA174" s="511"/>
      <c r="AB174" s="511"/>
      <c r="AC174" s="511"/>
      <c r="AD174" s="511"/>
      <c r="AE174" s="135"/>
      <c r="AF174" s="170"/>
    </row>
    <row r="175" spans="1:32" ht="21.75" customHeight="1" x14ac:dyDescent="0.2">
      <c r="A175" s="123"/>
      <c r="B175" s="530" t="s">
        <v>476</v>
      </c>
      <c r="C175" s="530"/>
      <c r="D175" s="530"/>
      <c r="E175" s="530"/>
      <c r="F175" s="530"/>
      <c r="G175" s="530"/>
      <c r="H175" s="530"/>
      <c r="I175" s="530"/>
      <c r="J175" s="530"/>
      <c r="K175" s="530"/>
      <c r="L175" s="530"/>
      <c r="M175" s="531"/>
      <c r="N175" s="376">
        <v>804</v>
      </c>
      <c r="O175" s="377">
        <v>10</v>
      </c>
      <c r="P175" s="377">
        <v>4</v>
      </c>
      <c r="Q175" s="378" t="s">
        <v>484</v>
      </c>
      <c r="R175" s="379" t="s">
        <v>49</v>
      </c>
      <c r="S175" s="532"/>
      <c r="T175" s="533"/>
      <c r="U175" s="372">
        <v>20509.900000000001</v>
      </c>
      <c r="V175" s="372">
        <v>13333.20183</v>
      </c>
      <c r="W175" s="394">
        <f t="shared" si="12"/>
        <v>65.008614522742675</v>
      </c>
      <c r="X175" s="511"/>
      <c r="Y175" s="511"/>
      <c r="Z175" s="511"/>
      <c r="AA175" s="511"/>
      <c r="AB175" s="511"/>
      <c r="AC175" s="511"/>
      <c r="AD175" s="511"/>
      <c r="AE175" s="135"/>
      <c r="AF175" s="170"/>
    </row>
    <row r="176" spans="1:32" ht="32.25" customHeight="1" x14ac:dyDescent="0.2">
      <c r="A176" s="123"/>
      <c r="B176" s="530" t="s">
        <v>485</v>
      </c>
      <c r="C176" s="530"/>
      <c r="D176" s="530"/>
      <c r="E176" s="530"/>
      <c r="F176" s="530"/>
      <c r="G176" s="530"/>
      <c r="H176" s="530"/>
      <c r="I176" s="530"/>
      <c r="J176" s="530"/>
      <c r="K176" s="530"/>
      <c r="L176" s="530"/>
      <c r="M176" s="531"/>
      <c r="N176" s="376">
        <v>804</v>
      </c>
      <c r="O176" s="377">
        <v>10</v>
      </c>
      <c r="P176" s="377">
        <v>4</v>
      </c>
      <c r="Q176" s="378" t="s">
        <v>713</v>
      </c>
      <c r="R176" s="379">
        <v>0</v>
      </c>
      <c r="S176" s="532"/>
      <c r="T176" s="533"/>
      <c r="U176" s="372">
        <f t="shared" ref="U176:V178" si="14">+U177</f>
        <v>7098.8</v>
      </c>
      <c r="V176" s="372">
        <f t="shared" si="14"/>
        <v>6470.5852500000001</v>
      </c>
      <c r="W176" s="394">
        <f t="shared" si="12"/>
        <v>91.150409224094204</v>
      </c>
      <c r="X176" s="511"/>
      <c r="Y176" s="511"/>
      <c r="Z176" s="511"/>
      <c r="AA176" s="511"/>
      <c r="AB176" s="511"/>
      <c r="AC176" s="511"/>
      <c r="AD176" s="511"/>
      <c r="AE176" s="135"/>
      <c r="AF176" s="170"/>
    </row>
    <row r="177" spans="1:32" ht="12" customHeight="1" x14ac:dyDescent="0.2">
      <c r="A177" s="123"/>
      <c r="B177" s="530" t="s">
        <v>47</v>
      </c>
      <c r="C177" s="530"/>
      <c r="D177" s="530"/>
      <c r="E177" s="530"/>
      <c r="F177" s="530"/>
      <c r="G177" s="530"/>
      <c r="H177" s="530"/>
      <c r="I177" s="530"/>
      <c r="J177" s="530"/>
      <c r="K177" s="530"/>
      <c r="L177" s="530"/>
      <c r="M177" s="531"/>
      <c r="N177" s="376">
        <v>804</v>
      </c>
      <c r="O177" s="377">
        <v>10</v>
      </c>
      <c r="P177" s="377">
        <v>4</v>
      </c>
      <c r="Q177" s="378" t="s">
        <v>713</v>
      </c>
      <c r="R177" s="379" t="s">
        <v>44</v>
      </c>
      <c r="S177" s="532"/>
      <c r="T177" s="533"/>
      <c r="U177" s="372">
        <f t="shared" si="14"/>
        <v>7098.8</v>
      </c>
      <c r="V177" s="372">
        <f t="shared" si="14"/>
        <v>6470.5852500000001</v>
      </c>
      <c r="W177" s="394">
        <f t="shared" si="12"/>
        <v>91.150409224094204</v>
      </c>
      <c r="X177" s="511"/>
      <c r="Y177" s="511"/>
      <c r="Z177" s="511"/>
      <c r="AA177" s="511"/>
      <c r="AB177" s="511"/>
      <c r="AC177" s="511"/>
      <c r="AD177" s="511"/>
      <c r="AE177" s="135"/>
      <c r="AF177" s="170"/>
    </row>
    <row r="178" spans="1:32" ht="12" customHeight="1" x14ac:dyDescent="0.2">
      <c r="A178" s="123"/>
      <c r="B178" s="530" t="s">
        <v>48</v>
      </c>
      <c r="C178" s="530"/>
      <c r="D178" s="530"/>
      <c r="E178" s="530"/>
      <c r="F178" s="530"/>
      <c r="G178" s="530"/>
      <c r="H178" s="530"/>
      <c r="I178" s="530"/>
      <c r="J178" s="530"/>
      <c r="K178" s="530"/>
      <c r="L178" s="530"/>
      <c r="M178" s="531"/>
      <c r="N178" s="376">
        <v>804</v>
      </c>
      <c r="O178" s="377">
        <v>10</v>
      </c>
      <c r="P178" s="377">
        <v>4</v>
      </c>
      <c r="Q178" s="378" t="s">
        <v>713</v>
      </c>
      <c r="R178" s="379" t="s">
        <v>45</v>
      </c>
      <c r="S178" s="532"/>
      <c r="T178" s="533"/>
      <c r="U178" s="372">
        <f t="shared" si="14"/>
        <v>7098.8</v>
      </c>
      <c r="V178" s="372">
        <f t="shared" si="14"/>
        <v>6470.5852500000001</v>
      </c>
      <c r="W178" s="394">
        <f t="shared" si="12"/>
        <v>91.150409224094204</v>
      </c>
      <c r="X178" s="511"/>
      <c r="Y178" s="511"/>
      <c r="Z178" s="511"/>
      <c r="AA178" s="511"/>
      <c r="AB178" s="511"/>
      <c r="AC178" s="511"/>
      <c r="AD178" s="511"/>
      <c r="AE178" s="135"/>
      <c r="AF178" s="170"/>
    </row>
    <row r="179" spans="1:32" ht="21.75" customHeight="1" x14ac:dyDescent="0.2">
      <c r="A179" s="123"/>
      <c r="B179" s="530" t="s">
        <v>476</v>
      </c>
      <c r="C179" s="530"/>
      <c r="D179" s="530"/>
      <c r="E179" s="530"/>
      <c r="F179" s="530"/>
      <c r="G179" s="530"/>
      <c r="H179" s="530"/>
      <c r="I179" s="530"/>
      <c r="J179" s="530"/>
      <c r="K179" s="530"/>
      <c r="L179" s="530"/>
      <c r="M179" s="531"/>
      <c r="N179" s="376">
        <v>804</v>
      </c>
      <c r="O179" s="377">
        <v>10</v>
      </c>
      <c r="P179" s="377">
        <v>4</v>
      </c>
      <c r="Q179" s="378" t="s">
        <v>713</v>
      </c>
      <c r="R179" s="379" t="s">
        <v>49</v>
      </c>
      <c r="S179" s="532"/>
      <c r="T179" s="533"/>
      <c r="U179" s="372">
        <v>7098.8</v>
      </c>
      <c r="V179" s="372">
        <v>6470.5852500000001</v>
      </c>
      <c r="W179" s="394">
        <f t="shared" si="12"/>
        <v>91.150409224094204</v>
      </c>
      <c r="X179" s="511"/>
      <c r="Y179" s="511"/>
      <c r="Z179" s="511"/>
      <c r="AA179" s="511"/>
      <c r="AB179" s="511"/>
      <c r="AC179" s="511"/>
      <c r="AD179" s="511"/>
      <c r="AE179" s="135"/>
      <c r="AF179" s="170"/>
    </row>
    <row r="180" spans="1:32" ht="12" customHeight="1" x14ac:dyDescent="0.2">
      <c r="A180" s="123"/>
      <c r="B180" s="530" t="s">
        <v>58</v>
      </c>
      <c r="C180" s="530"/>
      <c r="D180" s="530"/>
      <c r="E180" s="530"/>
      <c r="F180" s="530"/>
      <c r="G180" s="530"/>
      <c r="H180" s="530"/>
      <c r="I180" s="530"/>
      <c r="J180" s="530"/>
      <c r="K180" s="530"/>
      <c r="L180" s="530"/>
      <c r="M180" s="531"/>
      <c r="N180" s="376">
        <v>804</v>
      </c>
      <c r="O180" s="377">
        <v>10</v>
      </c>
      <c r="P180" s="377">
        <v>6</v>
      </c>
      <c r="Q180" s="378">
        <v>0</v>
      </c>
      <c r="R180" s="379">
        <v>0</v>
      </c>
      <c r="S180" s="532"/>
      <c r="T180" s="533"/>
      <c r="U180" s="372">
        <f>+U181+U196</f>
        <v>3413.5283100000001</v>
      </c>
      <c r="V180" s="372">
        <f>+V181+V196</f>
        <v>2714.0341399999998</v>
      </c>
      <c r="W180" s="394">
        <f t="shared" si="12"/>
        <v>79.50817727361985</v>
      </c>
      <c r="X180" s="511"/>
      <c r="Y180" s="511"/>
      <c r="Z180" s="511"/>
      <c r="AA180" s="511"/>
      <c r="AB180" s="511"/>
      <c r="AC180" s="511"/>
      <c r="AD180" s="511"/>
      <c r="AE180" s="135"/>
      <c r="AF180" s="170"/>
    </row>
    <row r="181" spans="1:32" ht="21.75" customHeight="1" x14ac:dyDescent="0.2">
      <c r="A181" s="123"/>
      <c r="B181" s="530" t="s">
        <v>154</v>
      </c>
      <c r="C181" s="530"/>
      <c r="D181" s="530"/>
      <c r="E181" s="530"/>
      <c r="F181" s="530"/>
      <c r="G181" s="530"/>
      <c r="H181" s="530"/>
      <c r="I181" s="530"/>
      <c r="J181" s="530"/>
      <c r="K181" s="530"/>
      <c r="L181" s="530"/>
      <c r="M181" s="531"/>
      <c r="N181" s="376">
        <v>804</v>
      </c>
      <c r="O181" s="377">
        <v>10</v>
      </c>
      <c r="P181" s="377">
        <v>6</v>
      </c>
      <c r="Q181" s="378" t="s">
        <v>473</v>
      </c>
      <c r="R181" s="379">
        <v>0</v>
      </c>
      <c r="S181" s="532"/>
      <c r="T181" s="533"/>
      <c r="U181" s="372">
        <f>+U182</f>
        <v>3043.72831</v>
      </c>
      <c r="V181" s="372">
        <f>+V182</f>
        <v>2442.9314899999999</v>
      </c>
      <c r="W181" s="394">
        <f t="shared" si="12"/>
        <v>80.261154780927214</v>
      </c>
      <c r="X181" s="511"/>
      <c r="Y181" s="511"/>
      <c r="Z181" s="511"/>
      <c r="AA181" s="511"/>
      <c r="AB181" s="511"/>
      <c r="AC181" s="511"/>
      <c r="AD181" s="511"/>
      <c r="AE181" s="135"/>
      <c r="AF181" s="170"/>
    </row>
    <row r="182" spans="1:32" ht="21.75" customHeight="1" x14ac:dyDescent="0.2">
      <c r="A182" s="123"/>
      <c r="B182" s="530" t="s">
        <v>59</v>
      </c>
      <c r="C182" s="530"/>
      <c r="D182" s="530"/>
      <c r="E182" s="530"/>
      <c r="F182" s="530"/>
      <c r="G182" s="530"/>
      <c r="H182" s="530"/>
      <c r="I182" s="530"/>
      <c r="J182" s="530"/>
      <c r="K182" s="530"/>
      <c r="L182" s="530"/>
      <c r="M182" s="531"/>
      <c r="N182" s="376">
        <v>804</v>
      </c>
      <c r="O182" s="377">
        <v>10</v>
      </c>
      <c r="P182" s="377">
        <v>6</v>
      </c>
      <c r="Q182" s="378" t="s">
        <v>508</v>
      </c>
      <c r="R182" s="379">
        <v>0</v>
      </c>
      <c r="S182" s="532"/>
      <c r="T182" s="533"/>
      <c r="U182" s="372">
        <f>+U183</f>
        <v>3043.72831</v>
      </c>
      <c r="V182" s="372">
        <f>+V183</f>
        <v>2442.9314899999999</v>
      </c>
      <c r="W182" s="394">
        <f t="shared" si="12"/>
        <v>80.261154780927214</v>
      </c>
      <c r="X182" s="511"/>
      <c r="Y182" s="511"/>
      <c r="Z182" s="511"/>
      <c r="AA182" s="511"/>
      <c r="AB182" s="511"/>
      <c r="AC182" s="511"/>
      <c r="AD182" s="511"/>
      <c r="AE182" s="135"/>
      <c r="AF182" s="170"/>
    </row>
    <row r="183" spans="1:32" ht="21.75" customHeight="1" x14ac:dyDescent="0.2">
      <c r="A183" s="123"/>
      <c r="B183" s="530" t="s">
        <v>60</v>
      </c>
      <c r="C183" s="530"/>
      <c r="D183" s="530"/>
      <c r="E183" s="530"/>
      <c r="F183" s="530"/>
      <c r="G183" s="530"/>
      <c r="H183" s="530"/>
      <c r="I183" s="530"/>
      <c r="J183" s="530"/>
      <c r="K183" s="530"/>
      <c r="L183" s="530"/>
      <c r="M183" s="531"/>
      <c r="N183" s="376">
        <v>804</v>
      </c>
      <c r="O183" s="377">
        <v>10</v>
      </c>
      <c r="P183" s="377">
        <v>6</v>
      </c>
      <c r="Q183" s="378" t="s">
        <v>509</v>
      </c>
      <c r="R183" s="379">
        <v>0</v>
      </c>
      <c r="S183" s="532"/>
      <c r="T183" s="533"/>
      <c r="U183" s="372">
        <f>+U184+U188+U192</f>
        <v>3043.72831</v>
      </c>
      <c r="V183" s="372">
        <f>+V184+V188+V192</f>
        <v>2442.9314899999999</v>
      </c>
      <c r="W183" s="394">
        <f t="shared" si="12"/>
        <v>80.261154780927214</v>
      </c>
      <c r="X183" s="511"/>
      <c r="Y183" s="511"/>
      <c r="Z183" s="511"/>
      <c r="AA183" s="511"/>
      <c r="AB183" s="511"/>
      <c r="AC183" s="511"/>
      <c r="AD183" s="511"/>
      <c r="AE183" s="135"/>
      <c r="AF183" s="170"/>
    </row>
    <row r="184" spans="1:32" ht="53.25" customHeight="1" x14ac:dyDescent="0.2">
      <c r="A184" s="123"/>
      <c r="B184" s="530" t="s">
        <v>17</v>
      </c>
      <c r="C184" s="530"/>
      <c r="D184" s="530"/>
      <c r="E184" s="530"/>
      <c r="F184" s="530"/>
      <c r="G184" s="530"/>
      <c r="H184" s="530"/>
      <c r="I184" s="530"/>
      <c r="J184" s="530"/>
      <c r="K184" s="530"/>
      <c r="L184" s="530"/>
      <c r="M184" s="531"/>
      <c r="N184" s="376">
        <v>804</v>
      </c>
      <c r="O184" s="377">
        <v>10</v>
      </c>
      <c r="P184" s="377">
        <v>6</v>
      </c>
      <c r="Q184" s="378" t="s">
        <v>509</v>
      </c>
      <c r="R184" s="379" t="s">
        <v>18</v>
      </c>
      <c r="S184" s="532"/>
      <c r="T184" s="533"/>
      <c r="U184" s="372">
        <f>+U185</f>
        <v>2894.6283100000001</v>
      </c>
      <c r="V184" s="372">
        <f>+V185</f>
        <v>2329.92506</v>
      </c>
      <c r="W184" s="394">
        <f t="shared" si="12"/>
        <v>80.491338108967781</v>
      </c>
      <c r="X184" s="511"/>
      <c r="Y184" s="511"/>
      <c r="Z184" s="511"/>
      <c r="AA184" s="511"/>
      <c r="AB184" s="511"/>
      <c r="AC184" s="511"/>
      <c r="AD184" s="511"/>
      <c r="AE184" s="135"/>
      <c r="AF184" s="170"/>
    </row>
    <row r="185" spans="1:32" ht="21.75" customHeight="1" x14ac:dyDescent="0.2">
      <c r="A185" s="123"/>
      <c r="B185" s="530" t="s">
        <v>38</v>
      </c>
      <c r="C185" s="530"/>
      <c r="D185" s="530"/>
      <c r="E185" s="530"/>
      <c r="F185" s="530"/>
      <c r="G185" s="530"/>
      <c r="H185" s="530"/>
      <c r="I185" s="530"/>
      <c r="J185" s="530"/>
      <c r="K185" s="530"/>
      <c r="L185" s="530"/>
      <c r="M185" s="531"/>
      <c r="N185" s="376">
        <v>804</v>
      </c>
      <c r="O185" s="377">
        <v>10</v>
      </c>
      <c r="P185" s="377">
        <v>6</v>
      </c>
      <c r="Q185" s="378" t="s">
        <v>509</v>
      </c>
      <c r="R185" s="379" t="s">
        <v>39</v>
      </c>
      <c r="S185" s="532"/>
      <c r="T185" s="533"/>
      <c r="U185" s="372">
        <f>+U186+U187</f>
        <v>2894.6283100000001</v>
      </c>
      <c r="V185" s="372">
        <f>+V186+V187</f>
        <v>2329.92506</v>
      </c>
      <c r="W185" s="394">
        <f t="shared" si="12"/>
        <v>80.491338108967781</v>
      </c>
      <c r="X185" s="511"/>
      <c r="Y185" s="511"/>
      <c r="Z185" s="511"/>
      <c r="AA185" s="511"/>
      <c r="AB185" s="511"/>
      <c r="AC185" s="511"/>
      <c r="AD185" s="511"/>
      <c r="AE185" s="135"/>
      <c r="AF185" s="170"/>
    </row>
    <row r="186" spans="1:32" ht="21.75" customHeight="1" x14ac:dyDescent="0.2">
      <c r="A186" s="123"/>
      <c r="B186" s="530" t="s">
        <v>326</v>
      </c>
      <c r="C186" s="530"/>
      <c r="D186" s="530"/>
      <c r="E186" s="530"/>
      <c r="F186" s="530"/>
      <c r="G186" s="530"/>
      <c r="H186" s="530"/>
      <c r="I186" s="530"/>
      <c r="J186" s="530"/>
      <c r="K186" s="530"/>
      <c r="L186" s="530"/>
      <c r="M186" s="531"/>
      <c r="N186" s="376">
        <v>804</v>
      </c>
      <c r="O186" s="377">
        <v>10</v>
      </c>
      <c r="P186" s="377">
        <v>6</v>
      </c>
      <c r="Q186" s="378" t="s">
        <v>509</v>
      </c>
      <c r="R186" s="379" t="s">
        <v>40</v>
      </c>
      <c r="S186" s="532"/>
      <c r="T186" s="533"/>
      <c r="U186" s="372">
        <v>2223.2168299999998</v>
      </c>
      <c r="V186" s="372">
        <v>1795.02693</v>
      </c>
      <c r="W186" s="394">
        <f t="shared" si="12"/>
        <v>80.740074732161872</v>
      </c>
      <c r="X186" s="511"/>
      <c r="Y186" s="511"/>
      <c r="Z186" s="511"/>
      <c r="AA186" s="511"/>
      <c r="AB186" s="511"/>
      <c r="AC186" s="511"/>
      <c r="AD186" s="511"/>
      <c r="AE186" s="135"/>
      <c r="AF186" s="170"/>
    </row>
    <row r="187" spans="1:32" ht="32.25" customHeight="1" x14ac:dyDescent="0.2">
      <c r="A187" s="123"/>
      <c r="B187" s="530" t="s">
        <v>327</v>
      </c>
      <c r="C187" s="530"/>
      <c r="D187" s="530"/>
      <c r="E187" s="530"/>
      <c r="F187" s="530"/>
      <c r="G187" s="530"/>
      <c r="H187" s="530"/>
      <c r="I187" s="530"/>
      <c r="J187" s="530"/>
      <c r="K187" s="530"/>
      <c r="L187" s="530"/>
      <c r="M187" s="531"/>
      <c r="N187" s="376">
        <v>804</v>
      </c>
      <c r="O187" s="377">
        <v>10</v>
      </c>
      <c r="P187" s="377">
        <v>6</v>
      </c>
      <c r="Q187" s="378" t="s">
        <v>509</v>
      </c>
      <c r="R187" s="379" t="s">
        <v>42</v>
      </c>
      <c r="S187" s="532"/>
      <c r="T187" s="533"/>
      <c r="U187" s="372">
        <v>671.41147999999998</v>
      </c>
      <c r="V187" s="372">
        <v>534.89813000000004</v>
      </c>
      <c r="W187" s="394">
        <f t="shared" si="12"/>
        <v>79.667706903075299</v>
      </c>
      <c r="X187" s="511"/>
      <c r="Y187" s="511"/>
      <c r="Z187" s="511"/>
      <c r="AA187" s="511"/>
      <c r="AB187" s="511"/>
      <c r="AC187" s="511"/>
      <c r="AD187" s="511"/>
      <c r="AE187" s="135"/>
      <c r="AF187" s="170"/>
    </row>
    <row r="188" spans="1:32" ht="21.75" customHeight="1" x14ac:dyDescent="0.2">
      <c r="A188" s="123"/>
      <c r="B188" s="530" t="s">
        <v>338</v>
      </c>
      <c r="C188" s="530"/>
      <c r="D188" s="530"/>
      <c r="E188" s="530"/>
      <c r="F188" s="530"/>
      <c r="G188" s="530"/>
      <c r="H188" s="530"/>
      <c r="I188" s="530"/>
      <c r="J188" s="530"/>
      <c r="K188" s="530"/>
      <c r="L188" s="530"/>
      <c r="M188" s="531"/>
      <c r="N188" s="376">
        <v>804</v>
      </c>
      <c r="O188" s="377">
        <v>10</v>
      </c>
      <c r="P188" s="377">
        <v>6</v>
      </c>
      <c r="Q188" s="378" t="s">
        <v>509</v>
      </c>
      <c r="R188" s="379" t="s">
        <v>25</v>
      </c>
      <c r="S188" s="532"/>
      <c r="T188" s="533"/>
      <c r="U188" s="372">
        <f>+U189</f>
        <v>145.66</v>
      </c>
      <c r="V188" s="372">
        <f>+V189</f>
        <v>109.56643</v>
      </c>
      <c r="W188" s="394">
        <f t="shared" si="12"/>
        <v>75.220671426609911</v>
      </c>
      <c r="X188" s="511"/>
      <c r="Y188" s="511"/>
      <c r="Z188" s="511"/>
      <c r="AA188" s="511"/>
      <c r="AB188" s="511"/>
      <c r="AC188" s="511"/>
      <c r="AD188" s="511"/>
      <c r="AE188" s="135"/>
      <c r="AF188" s="170"/>
    </row>
    <row r="189" spans="1:32" ht="21.75" customHeight="1" x14ac:dyDescent="0.2">
      <c r="A189" s="123"/>
      <c r="B189" s="530" t="s">
        <v>339</v>
      </c>
      <c r="C189" s="530"/>
      <c r="D189" s="530"/>
      <c r="E189" s="530"/>
      <c r="F189" s="530"/>
      <c r="G189" s="530"/>
      <c r="H189" s="530"/>
      <c r="I189" s="530"/>
      <c r="J189" s="530"/>
      <c r="K189" s="530"/>
      <c r="L189" s="530"/>
      <c r="M189" s="531"/>
      <c r="N189" s="376">
        <v>804</v>
      </c>
      <c r="O189" s="377">
        <v>10</v>
      </c>
      <c r="P189" s="377">
        <v>6</v>
      </c>
      <c r="Q189" s="378" t="s">
        <v>509</v>
      </c>
      <c r="R189" s="379" t="s">
        <v>27</v>
      </c>
      <c r="S189" s="532"/>
      <c r="T189" s="533"/>
      <c r="U189" s="372">
        <f>+U190+U191</f>
        <v>145.66</v>
      </c>
      <c r="V189" s="372">
        <f>+V190+V191</f>
        <v>109.56643</v>
      </c>
      <c r="W189" s="394">
        <f t="shared" si="12"/>
        <v>75.220671426609911</v>
      </c>
      <c r="X189" s="511"/>
      <c r="Y189" s="511"/>
      <c r="Z189" s="511"/>
      <c r="AA189" s="511"/>
      <c r="AB189" s="511"/>
      <c r="AC189" s="511"/>
      <c r="AD189" s="511"/>
      <c r="AE189" s="135"/>
      <c r="AF189" s="170"/>
    </row>
    <row r="190" spans="1:32" ht="21.75" customHeight="1" x14ac:dyDescent="0.2">
      <c r="A190" s="123"/>
      <c r="B190" s="530" t="s">
        <v>340</v>
      </c>
      <c r="C190" s="530"/>
      <c r="D190" s="530"/>
      <c r="E190" s="530"/>
      <c r="F190" s="530"/>
      <c r="G190" s="530"/>
      <c r="H190" s="530"/>
      <c r="I190" s="530"/>
      <c r="J190" s="530"/>
      <c r="K190" s="530"/>
      <c r="L190" s="530"/>
      <c r="M190" s="531"/>
      <c r="N190" s="376">
        <v>804</v>
      </c>
      <c r="O190" s="377">
        <v>10</v>
      </c>
      <c r="P190" s="377">
        <v>6</v>
      </c>
      <c r="Q190" s="378" t="s">
        <v>509</v>
      </c>
      <c r="R190" s="379" t="s">
        <v>28</v>
      </c>
      <c r="S190" s="532"/>
      <c r="T190" s="533"/>
      <c r="U190" s="372">
        <v>122.36</v>
      </c>
      <c r="V190" s="372">
        <v>86.76643</v>
      </c>
      <c r="W190" s="394">
        <f t="shared" si="12"/>
        <v>70.910779666557701</v>
      </c>
      <c r="X190" s="511"/>
      <c r="Y190" s="511"/>
      <c r="Z190" s="511"/>
      <c r="AA190" s="511"/>
      <c r="AB190" s="511"/>
      <c r="AC190" s="511"/>
      <c r="AD190" s="511"/>
      <c r="AE190" s="135"/>
      <c r="AF190" s="170"/>
    </row>
    <row r="191" spans="1:32" ht="12" customHeight="1" x14ac:dyDescent="0.2">
      <c r="A191" s="123"/>
      <c r="B191" s="530" t="s">
        <v>341</v>
      </c>
      <c r="C191" s="530"/>
      <c r="D191" s="530"/>
      <c r="E191" s="530"/>
      <c r="F191" s="530"/>
      <c r="G191" s="530"/>
      <c r="H191" s="530"/>
      <c r="I191" s="530"/>
      <c r="J191" s="530"/>
      <c r="K191" s="530"/>
      <c r="L191" s="530"/>
      <c r="M191" s="531"/>
      <c r="N191" s="376">
        <v>804</v>
      </c>
      <c r="O191" s="377">
        <v>10</v>
      </c>
      <c r="P191" s="377">
        <v>6</v>
      </c>
      <c r="Q191" s="378" t="s">
        <v>509</v>
      </c>
      <c r="R191" s="379" t="s">
        <v>29</v>
      </c>
      <c r="S191" s="532"/>
      <c r="T191" s="533"/>
      <c r="U191" s="372">
        <v>23.3</v>
      </c>
      <c r="V191" s="372">
        <v>22.8</v>
      </c>
      <c r="W191" s="394">
        <f t="shared" si="12"/>
        <v>97.85407725321889</v>
      </c>
      <c r="X191" s="511"/>
      <c r="Y191" s="511"/>
      <c r="Z191" s="511"/>
      <c r="AA191" s="511"/>
      <c r="AB191" s="511"/>
      <c r="AC191" s="511"/>
      <c r="AD191" s="511"/>
      <c r="AE191" s="135"/>
      <c r="AF191" s="170"/>
    </row>
    <row r="192" spans="1:32" ht="12" customHeight="1" x14ac:dyDescent="0.2">
      <c r="A192" s="123"/>
      <c r="B192" s="530" t="s">
        <v>30</v>
      </c>
      <c r="C192" s="530"/>
      <c r="D192" s="530"/>
      <c r="E192" s="530"/>
      <c r="F192" s="530"/>
      <c r="G192" s="530"/>
      <c r="H192" s="530"/>
      <c r="I192" s="530"/>
      <c r="J192" s="530"/>
      <c r="K192" s="530"/>
      <c r="L192" s="530"/>
      <c r="M192" s="531"/>
      <c r="N192" s="376">
        <v>804</v>
      </c>
      <c r="O192" s="377">
        <v>10</v>
      </c>
      <c r="P192" s="377">
        <v>6</v>
      </c>
      <c r="Q192" s="378" t="s">
        <v>509</v>
      </c>
      <c r="R192" s="379" t="s">
        <v>31</v>
      </c>
      <c r="S192" s="532"/>
      <c r="T192" s="533"/>
      <c r="U192" s="372">
        <f>+U193</f>
        <v>3.4400000000000004</v>
      </c>
      <c r="V192" s="372">
        <f>+V193</f>
        <v>3.4400000000000004</v>
      </c>
      <c r="W192" s="394">
        <f t="shared" si="12"/>
        <v>100</v>
      </c>
      <c r="X192" s="511"/>
      <c r="Y192" s="511"/>
      <c r="Z192" s="511"/>
      <c r="AA192" s="511"/>
      <c r="AB192" s="511"/>
      <c r="AC192" s="511"/>
      <c r="AD192" s="511"/>
      <c r="AE192" s="135"/>
      <c r="AF192" s="170"/>
    </row>
    <row r="193" spans="1:32" ht="12" customHeight="1" x14ac:dyDescent="0.2">
      <c r="A193" s="123"/>
      <c r="B193" s="530" t="s">
        <v>342</v>
      </c>
      <c r="C193" s="530"/>
      <c r="D193" s="530"/>
      <c r="E193" s="530"/>
      <c r="F193" s="530"/>
      <c r="G193" s="530"/>
      <c r="H193" s="530"/>
      <c r="I193" s="530"/>
      <c r="J193" s="530"/>
      <c r="K193" s="530"/>
      <c r="L193" s="530"/>
      <c r="M193" s="531"/>
      <c r="N193" s="376">
        <v>804</v>
      </c>
      <c r="O193" s="377">
        <v>10</v>
      </c>
      <c r="P193" s="377">
        <v>6</v>
      </c>
      <c r="Q193" s="378" t="s">
        <v>509</v>
      </c>
      <c r="R193" s="379" t="s">
        <v>32</v>
      </c>
      <c r="S193" s="532"/>
      <c r="T193" s="533"/>
      <c r="U193" s="372">
        <f>+U194+U195</f>
        <v>3.4400000000000004</v>
      </c>
      <c r="V193" s="372">
        <f>+V194+V195</f>
        <v>3.4400000000000004</v>
      </c>
      <c r="W193" s="394">
        <f t="shared" si="12"/>
        <v>100</v>
      </c>
      <c r="X193" s="511"/>
      <c r="Y193" s="511"/>
      <c r="Z193" s="511"/>
      <c r="AA193" s="511"/>
      <c r="AB193" s="511"/>
      <c r="AC193" s="511"/>
      <c r="AD193" s="511"/>
      <c r="AE193" s="135"/>
      <c r="AF193" s="170"/>
    </row>
    <row r="194" spans="1:32" ht="21.75" customHeight="1" x14ac:dyDescent="0.2">
      <c r="A194" s="123"/>
      <c r="B194" s="530" t="s">
        <v>33</v>
      </c>
      <c r="C194" s="530"/>
      <c r="D194" s="530"/>
      <c r="E194" s="530"/>
      <c r="F194" s="530"/>
      <c r="G194" s="530"/>
      <c r="H194" s="530"/>
      <c r="I194" s="530"/>
      <c r="J194" s="530"/>
      <c r="K194" s="530"/>
      <c r="L194" s="530"/>
      <c r="M194" s="531"/>
      <c r="N194" s="376">
        <v>804</v>
      </c>
      <c r="O194" s="377">
        <v>10</v>
      </c>
      <c r="P194" s="377">
        <v>6</v>
      </c>
      <c r="Q194" s="378" t="s">
        <v>509</v>
      </c>
      <c r="R194" s="379" t="s">
        <v>34</v>
      </c>
      <c r="S194" s="532"/>
      <c r="T194" s="533"/>
      <c r="U194" s="372">
        <v>0.7</v>
      </c>
      <c r="V194" s="372">
        <v>0.7</v>
      </c>
      <c r="W194" s="394">
        <f t="shared" si="12"/>
        <v>100</v>
      </c>
      <c r="X194" s="511"/>
      <c r="Y194" s="511"/>
      <c r="Z194" s="511"/>
      <c r="AA194" s="511"/>
      <c r="AB194" s="511"/>
      <c r="AC194" s="511"/>
      <c r="AD194" s="511"/>
      <c r="AE194" s="135"/>
      <c r="AF194" s="170"/>
    </row>
    <row r="195" spans="1:32" ht="12" customHeight="1" x14ac:dyDescent="0.2">
      <c r="A195" s="123"/>
      <c r="B195" s="530" t="s">
        <v>82</v>
      </c>
      <c r="C195" s="530"/>
      <c r="D195" s="530"/>
      <c r="E195" s="530"/>
      <c r="F195" s="530"/>
      <c r="G195" s="530"/>
      <c r="H195" s="530"/>
      <c r="I195" s="530"/>
      <c r="J195" s="530"/>
      <c r="K195" s="530"/>
      <c r="L195" s="530"/>
      <c r="M195" s="531"/>
      <c r="N195" s="376">
        <v>804</v>
      </c>
      <c r="O195" s="377">
        <v>10</v>
      </c>
      <c r="P195" s="377">
        <v>6</v>
      </c>
      <c r="Q195" s="378" t="s">
        <v>509</v>
      </c>
      <c r="R195" s="379" t="s">
        <v>83</v>
      </c>
      <c r="S195" s="532"/>
      <c r="T195" s="533"/>
      <c r="U195" s="372">
        <v>2.74</v>
      </c>
      <c r="V195" s="372">
        <v>2.74</v>
      </c>
      <c r="W195" s="394">
        <f t="shared" si="12"/>
        <v>100</v>
      </c>
      <c r="X195" s="511"/>
      <c r="Y195" s="511"/>
      <c r="Z195" s="511"/>
      <c r="AA195" s="511"/>
      <c r="AB195" s="511"/>
      <c r="AC195" s="511"/>
      <c r="AD195" s="511"/>
      <c r="AE195" s="135"/>
      <c r="AF195" s="170"/>
    </row>
    <row r="196" spans="1:32" ht="21.75" customHeight="1" x14ac:dyDescent="0.2">
      <c r="A196" s="123"/>
      <c r="B196" s="530" t="s">
        <v>154</v>
      </c>
      <c r="C196" s="530"/>
      <c r="D196" s="530"/>
      <c r="E196" s="530"/>
      <c r="F196" s="530"/>
      <c r="G196" s="530"/>
      <c r="H196" s="530"/>
      <c r="I196" s="530"/>
      <c r="J196" s="530"/>
      <c r="K196" s="530"/>
      <c r="L196" s="530"/>
      <c r="M196" s="531"/>
      <c r="N196" s="376">
        <v>804</v>
      </c>
      <c r="O196" s="377">
        <v>10</v>
      </c>
      <c r="P196" s="377">
        <v>6</v>
      </c>
      <c r="Q196" s="378" t="s">
        <v>473</v>
      </c>
      <c r="R196" s="379">
        <v>0</v>
      </c>
      <c r="S196" s="532"/>
      <c r="T196" s="533"/>
      <c r="U196" s="372">
        <f t="shared" ref="U196:V199" si="15">+U197</f>
        <v>369.8</v>
      </c>
      <c r="V196" s="372">
        <f t="shared" si="15"/>
        <v>271.10264999999998</v>
      </c>
      <c r="W196" s="394">
        <f t="shared" si="12"/>
        <v>73.310613845321797</v>
      </c>
      <c r="X196" s="511"/>
      <c r="Y196" s="511"/>
      <c r="Z196" s="511"/>
      <c r="AA196" s="511"/>
      <c r="AB196" s="511"/>
      <c r="AC196" s="511"/>
      <c r="AD196" s="511"/>
      <c r="AE196" s="135"/>
      <c r="AF196" s="170"/>
    </row>
    <row r="197" spans="1:32" ht="21.75" customHeight="1" x14ac:dyDescent="0.2">
      <c r="A197" s="123"/>
      <c r="B197" s="530" t="s">
        <v>59</v>
      </c>
      <c r="C197" s="530"/>
      <c r="D197" s="530"/>
      <c r="E197" s="530"/>
      <c r="F197" s="530"/>
      <c r="G197" s="530"/>
      <c r="H197" s="530"/>
      <c r="I197" s="530"/>
      <c r="J197" s="530"/>
      <c r="K197" s="530"/>
      <c r="L197" s="530"/>
      <c r="M197" s="531"/>
      <c r="N197" s="376">
        <v>804</v>
      </c>
      <c r="O197" s="377">
        <v>10</v>
      </c>
      <c r="P197" s="377">
        <v>6</v>
      </c>
      <c r="Q197" s="378" t="s">
        <v>508</v>
      </c>
      <c r="R197" s="379">
        <v>0</v>
      </c>
      <c r="S197" s="532"/>
      <c r="T197" s="533"/>
      <c r="U197" s="372">
        <f t="shared" si="15"/>
        <v>369.8</v>
      </c>
      <c r="V197" s="372">
        <f t="shared" si="15"/>
        <v>271.10264999999998</v>
      </c>
      <c r="W197" s="394">
        <f t="shared" si="12"/>
        <v>73.310613845321797</v>
      </c>
      <c r="X197" s="511"/>
      <c r="Y197" s="511"/>
      <c r="Z197" s="511"/>
      <c r="AA197" s="511"/>
      <c r="AB197" s="511"/>
      <c r="AC197" s="511"/>
      <c r="AD197" s="511"/>
      <c r="AE197" s="135"/>
      <c r="AF197" s="170"/>
    </row>
    <row r="198" spans="1:32" ht="32.25" customHeight="1" x14ac:dyDescent="0.2">
      <c r="A198" s="123"/>
      <c r="B198" s="530" t="s">
        <v>61</v>
      </c>
      <c r="C198" s="530"/>
      <c r="D198" s="530"/>
      <c r="E198" s="530"/>
      <c r="F198" s="530"/>
      <c r="G198" s="530"/>
      <c r="H198" s="530"/>
      <c r="I198" s="530"/>
      <c r="J198" s="530"/>
      <c r="K198" s="530"/>
      <c r="L198" s="530"/>
      <c r="M198" s="531"/>
      <c r="N198" s="376">
        <v>804</v>
      </c>
      <c r="O198" s="377">
        <v>10</v>
      </c>
      <c r="P198" s="377">
        <v>6</v>
      </c>
      <c r="Q198" s="378" t="s">
        <v>510</v>
      </c>
      <c r="R198" s="379">
        <v>0</v>
      </c>
      <c r="S198" s="532"/>
      <c r="T198" s="533"/>
      <c r="U198" s="372">
        <f t="shared" si="15"/>
        <v>369.8</v>
      </c>
      <c r="V198" s="372">
        <f t="shared" si="15"/>
        <v>271.10264999999998</v>
      </c>
      <c r="W198" s="394">
        <f t="shared" si="12"/>
        <v>73.310613845321797</v>
      </c>
      <c r="X198" s="511"/>
      <c r="Y198" s="511"/>
      <c r="Z198" s="511"/>
      <c r="AA198" s="511"/>
      <c r="AB198" s="511"/>
      <c r="AC198" s="511"/>
      <c r="AD198" s="511"/>
      <c r="AE198" s="135"/>
      <c r="AF198" s="170"/>
    </row>
    <row r="199" spans="1:32" ht="21.75" customHeight="1" x14ac:dyDescent="0.2">
      <c r="A199" s="123"/>
      <c r="B199" s="530" t="s">
        <v>338</v>
      </c>
      <c r="C199" s="530"/>
      <c r="D199" s="530"/>
      <c r="E199" s="530"/>
      <c r="F199" s="530"/>
      <c r="G199" s="530"/>
      <c r="H199" s="530"/>
      <c r="I199" s="530"/>
      <c r="J199" s="530"/>
      <c r="K199" s="530"/>
      <c r="L199" s="530"/>
      <c r="M199" s="531"/>
      <c r="N199" s="376">
        <v>804</v>
      </c>
      <c r="O199" s="377">
        <v>10</v>
      </c>
      <c r="P199" s="377">
        <v>6</v>
      </c>
      <c r="Q199" s="378" t="s">
        <v>510</v>
      </c>
      <c r="R199" s="379" t="s">
        <v>25</v>
      </c>
      <c r="S199" s="532"/>
      <c r="T199" s="533"/>
      <c r="U199" s="372">
        <f t="shared" si="15"/>
        <v>369.8</v>
      </c>
      <c r="V199" s="372">
        <f t="shared" si="15"/>
        <v>271.10264999999998</v>
      </c>
      <c r="W199" s="394">
        <f t="shared" si="12"/>
        <v>73.310613845321797</v>
      </c>
      <c r="X199" s="511"/>
      <c r="Y199" s="511"/>
      <c r="Z199" s="511"/>
      <c r="AA199" s="511"/>
      <c r="AB199" s="511"/>
      <c r="AC199" s="511"/>
      <c r="AD199" s="511"/>
      <c r="AE199" s="135"/>
      <c r="AF199" s="170"/>
    </row>
    <row r="200" spans="1:32" ht="21.75" customHeight="1" x14ac:dyDescent="0.2">
      <c r="A200" s="123"/>
      <c r="B200" s="530" t="s">
        <v>339</v>
      </c>
      <c r="C200" s="530"/>
      <c r="D200" s="530"/>
      <c r="E200" s="530"/>
      <c r="F200" s="530"/>
      <c r="G200" s="530"/>
      <c r="H200" s="530"/>
      <c r="I200" s="530"/>
      <c r="J200" s="530"/>
      <c r="K200" s="530"/>
      <c r="L200" s="530"/>
      <c r="M200" s="531"/>
      <c r="N200" s="376">
        <v>804</v>
      </c>
      <c r="O200" s="377">
        <v>10</v>
      </c>
      <c r="P200" s="377">
        <v>6</v>
      </c>
      <c r="Q200" s="378" t="s">
        <v>510</v>
      </c>
      <c r="R200" s="379" t="s">
        <v>27</v>
      </c>
      <c r="S200" s="532"/>
      <c r="T200" s="533"/>
      <c r="U200" s="372">
        <f>+U201+U202</f>
        <v>369.8</v>
      </c>
      <c r="V200" s="372">
        <f>+V201+V202</f>
        <v>271.10264999999998</v>
      </c>
      <c r="W200" s="394">
        <f t="shared" si="12"/>
        <v>73.310613845321797</v>
      </c>
      <c r="X200" s="511"/>
      <c r="Y200" s="511"/>
      <c r="Z200" s="511"/>
      <c r="AA200" s="511"/>
      <c r="AB200" s="511"/>
      <c r="AC200" s="511"/>
      <c r="AD200" s="511"/>
      <c r="AE200" s="135"/>
      <c r="AF200" s="170"/>
    </row>
    <row r="201" spans="1:32" ht="21.75" customHeight="1" x14ac:dyDescent="0.2">
      <c r="A201" s="123"/>
      <c r="B201" s="530" t="s">
        <v>340</v>
      </c>
      <c r="C201" s="530"/>
      <c r="D201" s="530"/>
      <c r="E201" s="530"/>
      <c r="F201" s="530"/>
      <c r="G201" s="530"/>
      <c r="H201" s="530"/>
      <c r="I201" s="530"/>
      <c r="J201" s="530"/>
      <c r="K201" s="530"/>
      <c r="L201" s="530"/>
      <c r="M201" s="531"/>
      <c r="N201" s="376">
        <v>804</v>
      </c>
      <c r="O201" s="377">
        <v>10</v>
      </c>
      <c r="P201" s="377">
        <v>6</v>
      </c>
      <c r="Q201" s="378" t="s">
        <v>510</v>
      </c>
      <c r="R201" s="379" t="s">
        <v>28</v>
      </c>
      <c r="S201" s="532"/>
      <c r="T201" s="533"/>
      <c r="U201" s="372">
        <v>12.8</v>
      </c>
      <c r="V201" s="372">
        <v>8.6999999999999993</v>
      </c>
      <c r="W201" s="394">
        <f t="shared" si="12"/>
        <v>67.968749999999986</v>
      </c>
      <c r="X201" s="511"/>
      <c r="Y201" s="511"/>
      <c r="Z201" s="511"/>
      <c r="AA201" s="511"/>
      <c r="AB201" s="511"/>
      <c r="AC201" s="511"/>
      <c r="AD201" s="511"/>
      <c r="AE201" s="135"/>
      <c r="AF201" s="170"/>
    </row>
    <row r="202" spans="1:32" ht="12" customHeight="1" x14ac:dyDescent="0.2">
      <c r="A202" s="123"/>
      <c r="B202" s="530" t="s">
        <v>341</v>
      </c>
      <c r="C202" s="530"/>
      <c r="D202" s="530"/>
      <c r="E202" s="530"/>
      <c r="F202" s="530"/>
      <c r="G202" s="530"/>
      <c r="H202" s="530"/>
      <c r="I202" s="530"/>
      <c r="J202" s="530"/>
      <c r="K202" s="530"/>
      <c r="L202" s="530"/>
      <c r="M202" s="531"/>
      <c r="N202" s="376">
        <v>804</v>
      </c>
      <c r="O202" s="377">
        <v>10</v>
      </c>
      <c r="P202" s="377">
        <v>6</v>
      </c>
      <c r="Q202" s="378" t="s">
        <v>510</v>
      </c>
      <c r="R202" s="379" t="s">
        <v>29</v>
      </c>
      <c r="S202" s="532"/>
      <c r="T202" s="533"/>
      <c r="U202" s="372">
        <v>357</v>
      </c>
      <c r="V202" s="372">
        <v>262.40264999999999</v>
      </c>
      <c r="W202" s="394">
        <f t="shared" si="12"/>
        <v>73.502142857142857</v>
      </c>
      <c r="X202" s="511"/>
      <c r="Y202" s="511"/>
      <c r="Z202" s="511"/>
      <c r="AA202" s="511"/>
      <c r="AB202" s="511"/>
      <c r="AC202" s="511"/>
      <c r="AD202" s="511"/>
      <c r="AE202" s="135"/>
      <c r="AF202" s="170"/>
    </row>
    <row r="203" spans="1:32" ht="21.75" customHeight="1" x14ac:dyDescent="0.2">
      <c r="A203" s="123"/>
      <c r="B203" s="530" t="s">
        <v>533</v>
      </c>
      <c r="C203" s="530"/>
      <c r="D203" s="530"/>
      <c r="E203" s="530"/>
      <c r="F203" s="530"/>
      <c r="G203" s="530"/>
      <c r="H203" s="530"/>
      <c r="I203" s="530"/>
      <c r="J203" s="530"/>
      <c r="K203" s="530"/>
      <c r="L203" s="530"/>
      <c r="M203" s="531"/>
      <c r="N203" s="376">
        <v>805</v>
      </c>
      <c r="O203" s="377">
        <v>0</v>
      </c>
      <c r="P203" s="377">
        <v>0</v>
      </c>
      <c r="Q203" s="378">
        <v>0</v>
      </c>
      <c r="R203" s="379">
        <v>0</v>
      </c>
      <c r="S203" s="532"/>
      <c r="T203" s="533"/>
      <c r="U203" s="372">
        <f>+U204</f>
        <v>3389.2222999999999</v>
      </c>
      <c r="V203" s="372">
        <f>+V204</f>
        <v>2802.1419299999998</v>
      </c>
      <c r="W203" s="394">
        <f t="shared" si="12"/>
        <v>82.678021149571677</v>
      </c>
      <c r="X203" s="511"/>
      <c r="Y203" s="511"/>
      <c r="Z203" s="511"/>
      <c r="AA203" s="511"/>
      <c r="AB203" s="511"/>
      <c r="AC203" s="511"/>
      <c r="AD203" s="511"/>
      <c r="AE203" s="135"/>
      <c r="AF203" s="170"/>
    </row>
    <row r="204" spans="1:32" ht="12" customHeight="1" x14ac:dyDescent="0.2">
      <c r="A204" s="123"/>
      <c r="B204" s="530" t="s">
        <v>412</v>
      </c>
      <c r="C204" s="530"/>
      <c r="D204" s="530"/>
      <c r="E204" s="530"/>
      <c r="F204" s="530"/>
      <c r="G204" s="530"/>
      <c r="H204" s="530"/>
      <c r="I204" s="530"/>
      <c r="J204" s="530"/>
      <c r="K204" s="530"/>
      <c r="L204" s="530"/>
      <c r="M204" s="531"/>
      <c r="N204" s="376">
        <v>805</v>
      </c>
      <c r="O204" s="377">
        <v>4</v>
      </c>
      <c r="P204" s="377">
        <v>0</v>
      </c>
      <c r="Q204" s="378">
        <v>0</v>
      </c>
      <c r="R204" s="379">
        <v>0</v>
      </c>
      <c r="S204" s="532"/>
      <c r="T204" s="533"/>
      <c r="U204" s="372">
        <f>+U205+U236</f>
        <v>3389.2222999999999</v>
      </c>
      <c r="V204" s="372">
        <f>+V205+V236</f>
        <v>2802.1419299999998</v>
      </c>
      <c r="W204" s="394">
        <f t="shared" si="12"/>
        <v>82.678021149571677</v>
      </c>
      <c r="X204" s="511"/>
      <c r="Y204" s="511"/>
      <c r="Z204" s="511"/>
      <c r="AA204" s="511"/>
      <c r="AB204" s="511"/>
      <c r="AC204" s="511"/>
      <c r="AD204" s="511"/>
      <c r="AE204" s="135"/>
      <c r="AF204" s="170"/>
    </row>
    <row r="205" spans="1:32" ht="12" customHeight="1" x14ac:dyDescent="0.2">
      <c r="A205" s="123"/>
      <c r="B205" s="530" t="s">
        <v>63</v>
      </c>
      <c r="C205" s="530"/>
      <c r="D205" s="530"/>
      <c r="E205" s="530"/>
      <c r="F205" s="530"/>
      <c r="G205" s="530"/>
      <c r="H205" s="530"/>
      <c r="I205" s="530"/>
      <c r="J205" s="530"/>
      <c r="K205" s="530"/>
      <c r="L205" s="530"/>
      <c r="M205" s="531"/>
      <c r="N205" s="376">
        <v>805</v>
      </c>
      <c r="O205" s="377">
        <v>4</v>
      </c>
      <c r="P205" s="377">
        <v>5</v>
      </c>
      <c r="Q205" s="378">
        <v>0</v>
      </c>
      <c r="R205" s="379">
        <v>0</v>
      </c>
      <c r="S205" s="532"/>
      <c r="T205" s="533"/>
      <c r="U205" s="372">
        <f>+U206+U216</f>
        <v>3021.0012999999999</v>
      </c>
      <c r="V205" s="372">
        <f>+V206+V216</f>
        <v>2499.5113399999996</v>
      </c>
      <c r="W205" s="394">
        <f t="shared" si="12"/>
        <v>82.737843906257154</v>
      </c>
      <c r="X205" s="511"/>
      <c r="Y205" s="511"/>
      <c r="Z205" s="511"/>
      <c r="AA205" s="511"/>
      <c r="AB205" s="511"/>
      <c r="AC205" s="511"/>
      <c r="AD205" s="511"/>
      <c r="AE205" s="135"/>
      <c r="AF205" s="170"/>
    </row>
    <row r="206" spans="1:32" ht="21.75" customHeight="1" x14ac:dyDescent="0.2">
      <c r="A206" s="123"/>
      <c r="B206" s="530" t="s">
        <v>65</v>
      </c>
      <c r="C206" s="530"/>
      <c r="D206" s="530"/>
      <c r="E206" s="530"/>
      <c r="F206" s="530"/>
      <c r="G206" s="530"/>
      <c r="H206" s="530"/>
      <c r="I206" s="530"/>
      <c r="J206" s="530"/>
      <c r="K206" s="530"/>
      <c r="L206" s="530"/>
      <c r="M206" s="531"/>
      <c r="N206" s="376">
        <v>805</v>
      </c>
      <c r="O206" s="377">
        <v>4</v>
      </c>
      <c r="P206" s="377">
        <v>5</v>
      </c>
      <c r="Q206" s="378" t="s">
        <v>413</v>
      </c>
      <c r="R206" s="379">
        <v>0</v>
      </c>
      <c r="S206" s="532"/>
      <c r="T206" s="533"/>
      <c r="U206" s="372">
        <f>+U207</f>
        <v>420.35127999999997</v>
      </c>
      <c r="V206" s="372">
        <f>+V207</f>
        <v>389.86768000000001</v>
      </c>
      <c r="W206" s="394">
        <f t="shared" si="12"/>
        <v>92.748065379984098</v>
      </c>
      <c r="X206" s="511"/>
      <c r="Y206" s="511"/>
      <c r="Z206" s="511"/>
      <c r="AA206" s="511"/>
      <c r="AB206" s="511"/>
      <c r="AC206" s="511"/>
      <c r="AD206" s="511"/>
      <c r="AE206" s="135"/>
      <c r="AF206" s="170"/>
    </row>
    <row r="207" spans="1:32" ht="32.25" customHeight="1" x14ac:dyDescent="0.2">
      <c r="A207" s="123"/>
      <c r="B207" s="530" t="s">
        <v>68</v>
      </c>
      <c r="C207" s="530"/>
      <c r="D207" s="530"/>
      <c r="E207" s="530"/>
      <c r="F207" s="530"/>
      <c r="G207" s="530"/>
      <c r="H207" s="530"/>
      <c r="I207" s="530"/>
      <c r="J207" s="530"/>
      <c r="K207" s="530"/>
      <c r="L207" s="530"/>
      <c r="M207" s="531"/>
      <c r="N207" s="376">
        <v>805</v>
      </c>
      <c r="O207" s="377">
        <v>4</v>
      </c>
      <c r="P207" s="377">
        <v>5</v>
      </c>
      <c r="Q207" s="378" t="s">
        <v>414</v>
      </c>
      <c r="R207" s="379">
        <v>0</v>
      </c>
      <c r="S207" s="532"/>
      <c r="T207" s="533"/>
      <c r="U207" s="372">
        <f>+U208</f>
        <v>420.35127999999997</v>
      </c>
      <c r="V207" s="372">
        <f>+V208</f>
        <v>389.86768000000001</v>
      </c>
      <c r="W207" s="394">
        <f t="shared" si="12"/>
        <v>92.748065379984098</v>
      </c>
      <c r="X207" s="511"/>
      <c r="Y207" s="511"/>
      <c r="Z207" s="511"/>
      <c r="AA207" s="511"/>
      <c r="AB207" s="511"/>
      <c r="AC207" s="511"/>
      <c r="AD207" s="511"/>
      <c r="AE207" s="135"/>
      <c r="AF207" s="170"/>
    </row>
    <row r="208" spans="1:32" ht="12" customHeight="1" x14ac:dyDescent="0.2">
      <c r="A208" s="123"/>
      <c r="B208" s="530" t="s">
        <v>415</v>
      </c>
      <c r="C208" s="530"/>
      <c r="D208" s="530"/>
      <c r="E208" s="530"/>
      <c r="F208" s="530"/>
      <c r="G208" s="530"/>
      <c r="H208" s="530"/>
      <c r="I208" s="530"/>
      <c r="J208" s="530"/>
      <c r="K208" s="530"/>
      <c r="L208" s="530"/>
      <c r="M208" s="531"/>
      <c r="N208" s="376">
        <v>805</v>
      </c>
      <c r="O208" s="377">
        <v>4</v>
      </c>
      <c r="P208" s="377">
        <v>5</v>
      </c>
      <c r="Q208" s="378" t="s">
        <v>416</v>
      </c>
      <c r="R208" s="379">
        <v>0</v>
      </c>
      <c r="S208" s="532"/>
      <c r="T208" s="533"/>
      <c r="U208" s="372">
        <f>+U209+U212</f>
        <v>420.35127999999997</v>
      </c>
      <c r="V208" s="372">
        <f>+V209+V212</f>
        <v>389.86768000000001</v>
      </c>
      <c r="W208" s="394">
        <f t="shared" si="12"/>
        <v>92.748065379984098</v>
      </c>
      <c r="X208" s="511"/>
      <c r="Y208" s="511"/>
      <c r="Z208" s="511"/>
      <c r="AA208" s="511"/>
      <c r="AB208" s="511"/>
      <c r="AC208" s="511"/>
      <c r="AD208" s="511"/>
      <c r="AE208" s="135"/>
      <c r="AF208" s="170"/>
    </row>
    <row r="209" spans="1:32" ht="21.75" customHeight="1" x14ac:dyDescent="0.2">
      <c r="A209" s="123"/>
      <c r="B209" s="530" t="s">
        <v>338</v>
      </c>
      <c r="C209" s="530"/>
      <c r="D209" s="530"/>
      <c r="E209" s="530"/>
      <c r="F209" s="530"/>
      <c r="G209" s="530"/>
      <c r="H209" s="530"/>
      <c r="I209" s="530"/>
      <c r="J209" s="530"/>
      <c r="K209" s="530"/>
      <c r="L209" s="530"/>
      <c r="M209" s="531"/>
      <c r="N209" s="376">
        <v>805</v>
      </c>
      <c r="O209" s="377">
        <v>4</v>
      </c>
      <c r="P209" s="377">
        <v>5</v>
      </c>
      <c r="Q209" s="378" t="s">
        <v>416</v>
      </c>
      <c r="R209" s="379" t="s">
        <v>25</v>
      </c>
      <c r="S209" s="532"/>
      <c r="T209" s="533"/>
      <c r="U209" s="372">
        <f>+U210</f>
        <v>189.928</v>
      </c>
      <c r="V209" s="372">
        <f>+V210</f>
        <v>189.928</v>
      </c>
      <c r="W209" s="394">
        <f t="shared" si="12"/>
        <v>100</v>
      </c>
      <c r="X209" s="511"/>
      <c r="Y209" s="511"/>
      <c r="Z209" s="511"/>
      <c r="AA209" s="511"/>
      <c r="AB209" s="511"/>
      <c r="AC209" s="511"/>
      <c r="AD209" s="511"/>
      <c r="AE209" s="135"/>
      <c r="AF209" s="170"/>
    </row>
    <row r="210" spans="1:32" ht="21.75" customHeight="1" x14ac:dyDescent="0.2">
      <c r="A210" s="123"/>
      <c r="B210" s="530" t="s">
        <v>339</v>
      </c>
      <c r="C210" s="530"/>
      <c r="D210" s="530"/>
      <c r="E210" s="530"/>
      <c r="F210" s="530"/>
      <c r="G210" s="530"/>
      <c r="H210" s="530"/>
      <c r="I210" s="530"/>
      <c r="J210" s="530"/>
      <c r="K210" s="530"/>
      <c r="L210" s="530"/>
      <c r="M210" s="531"/>
      <c r="N210" s="376">
        <v>805</v>
      </c>
      <c r="O210" s="377">
        <v>4</v>
      </c>
      <c r="P210" s="377">
        <v>5</v>
      </c>
      <c r="Q210" s="378" t="s">
        <v>416</v>
      </c>
      <c r="R210" s="379" t="s">
        <v>27</v>
      </c>
      <c r="S210" s="532"/>
      <c r="T210" s="533"/>
      <c r="U210" s="372">
        <f>+U211</f>
        <v>189.928</v>
      </c>
      <c r="V210" s="372">
        <f>+V211</f>
        <v>189.928</v>
      </c>
      <c r="W210" s="394">
        <f t="shared" ref="W210:W273" si="16">V210/U210*100</f>
        <v>100</v>
      </c>
      <c r="X210" s="511"/>
      <c r="Y210" s="511"/>
      <c r="Z210" s="511"/>
      <c r="AA210" s="511"/>
      <c r="AB210" s="511"/>
      <c r="AC210" s="511"/>
      <c r="AD210" s="511"/>
      <c r="AE210" s="135"/>
      <c r="AF210" s="170"/>
    </row>
    <row r="211" spans="1:32" ht="12" customHeight="1" x14ac:dyDescent="0.2">
      <c r="A211" s="123"/>
      <c r="B211" s="530" t="s">
        <v>341</v>
      </c>
      <c r="C211" s="530"/>
      <c r="D211" s="530"/>
      <c r="E211" s="530"/>
      <c r="F211" s="530"/>
      <c r="G211" s="530"/>
      <c r="H211" s="530"/>
      <c r="I211" s="530"/>
      <c r="J211" s="530"/>
      <c r="K211" s="530"/>
      <c r="L211" s="530"/>
      <c r="M211" s="531"/>
      <c r="N211" s="376">
        <v>805</v>
      </c>
      <c r="O211" s="377">
        <v>4</v>
      </c>
      <c r="P211" s="377">
        <v>5</v>
      </c>
      <c r="Q211" s="378" t="s">
        <v>416</v>
      </c>
      <c r="R211" s="379" t="s">
        <v>29</v>
      </c>
      <c r="S211" s="532"/>
      <c r="T211" s="533"/>
      <c r="U211" s="372">
        <v>189.928</v>
      </c>
      <c r="V211" s="372">
        <v>189.928</v>
      </c>
      <c r="W211" s="394">
        <f t="shared" si="16"/>
        <v>100</v>
      </c>
      <c r="X211" s="511"/>
      <c r="Y211" s="511"/>
      <c r="Z211" s="511"/>
      <c r="AA211" s="511"/>
      <c r="AB211" s="511"/>
      <c r="AC211" s="511"/>
      <c r="AD211" s="511"/>
      <c r="AE211" s="135"/>
      <c r="AF211" s="170"/>
    </row>
    <row r="212" spans="1:32" ht="12" customHeight="1" x14ac:dyDescent="0.2">
      <c r="A212" s="123"/>
      <c r="B212" s="530" t="s">
        <v>30</v>
      </c>
      <c r="C212" s="530"/>
      <c r="D212" s="530"/>
      <c r="E212" s="530"/>
      <c r="F212" s="530"/>
      <c r="G212" s="530"/>
      <c r="H212" s="530"/>
      <c r="I212" s="530"/>
      <c r="J212" s="530"/>
      <c r="K212" s="530"/>
      <c r="L212" s="530"/>
      <c r="M212" s="531"/>
      <c r="N212" s="376">
        <v>805</v>
      </c>
      <c r="O212" s="377">
        <v>4</v>
      </c>
      <c r="P212" s="377">
        <v>5</v>
      </c>
      <c r="Q212" s="378" t="s">
        <v>416</v>
      </c>
      <c r="R212" s="379" t="s">
        <v>31</v>
      </c>
      <c r="S212" s="532"/>
      <c r="T212" s="533"/>
      <c r="U212" s="372">
        <f>+U213</f>
        <v>230.42328000000001</v>
      </c>
      <c r="V212" s="372">
        <f>+V213</f>
        <v>199.93968000000001</v>
      </c>
      <c r="W212" s="394">
        <f t="shared" si="16"/>
        <v>86.770607553195148</v>
      </c>
      <c r="X212" s="511"/>
      <c r="Y212" s="511"/>
      <c r="Z212" s="511"/>
      <c r="AA212" s="511"/>
      <c r="AB212" s="511"/>
      <c r="AC212" s="511"/>
      <c r="AD212" s="511"/>
      <c r="AE212" s="135"/>
      <c r="AF212" s="170"/>
    </row>
    <row r="213" spans="1:32" ht="42.75" customHeight="1" x14ac:dyDescent="0.2">
      <c r="A213" s="123"/>
      <c r="B213" s="530" t="s">
        <v>417</v>
      </c>
      <c r="C213" s="530"/>
      <c r="D213" s="530"/>
      <c r="E213" s="530"/>
      <c r="F213" s="530"/>
      <c r="G213" s="530"/>
      <c r="H213" s="530"/>
      <c r="I213" s="530"/>
      <c r="J213" s="530"/>
      <c r="K213" s="530"/>
      <c r="L213" s="530"/>
      <c r="M213" s="531"/>
      <c r="N213" s="376">
        <v>805</v>
      </c>
      <c r="O213" s="377">
        <v>4</v>
      </c>
      <c r="P213" s="377">
        <v>5</v>
      </c>
      <c r="Q213" s="378" t="s">
        <v>416</v>
      </c>
      <c r="R213" s="379" t="s">
        <v>67</v>
      </c>
      <c r="S213" s="532"/>
      <c r="T213" s="533"/>
      <c r="U213" s="372">
        <f>+U214+U215</f>
        <v>230.42328000000001</v>
      </c>
      <c r="V213" s="372">
        <f>+V214+V215</f>
        <v>199.93968000000001</v>
      </c>
      <c r="W213" s="394">
        <f t="shared" si="16"/>
        <v>86.770607553195148</v>
      </c>
      <c r="X213" s="511"/>
      <c r="Y213" s="511"/>
      <c r="Z213" s="511"/>
      <c r="AA213" s="511"/>
      <c r="AB213" s="511"/>
      <c r="AC213" s="511"/>
      <c r="AD213" s="511"/>
      <c r="AE213" s="135"/>
      <c r="AF213" s="170"/>
    </row>
    <row r="214" spans="1:32" ht="74.25" hidden="1" customHeight="1" x14ac:dyDescent="0.2">
      <c r="A214" s="123"/>
      <c r="B214" s="530" t="s">
        <v>418</v>
      </c>
      <c r="C214" s="530"/>
      <c r="D214" s="530"/>
      <c r="E214" s="530"/>
      <c r="F214" s="530"/>
      <c r="G214" s="530"/>
      <c r="H214" s="530"/>
      <c r="I214" s="530"/>
      <c r="J214" s="530"/>
      <c r="K214" s="530"/>
      <c r="L214" s="530"/>
      <c r="M214" s="531"/>
      <c r="N214" s="376">
        <v>805</v>
      </c>
      <c r="O214" s="377">
        <v>4</v>
      </c>
      <c r="P214" s="377">
        <v>5</v>
      </c>
      <c r="Q214" s="378" t="s">
        <v>416</v>
      </c>
      <c r="R214" s="379" t="s">
        <v>113</v>
      </c>
      <c r="S214" s="532"/>
      <c r="T214" s="533"/>
      <c r="U214" s="372"/>
      <c r="V214" s="372"/>
      <c r="W214" s="394" t="e">
        <f t="shared" si="16"/>
        <v>#DIV/0!</v>
      </c>
      <c r="X214" s="511"/>
      <c r="Y214" s="511"/>
      <c r="Z214" s="511"/>
      <c r="AA214" s="511"/>
      <c r="AB214" s="511"/>
      <c r="AC214" s="511"/>
      <c r="AD214" s="511"/>
      <c r="AE214" s="135"/>
      <c r="AF214" s="170"/>
    </row>
    <row r="215" spans="1:32" ht="74.25" customHeight="1" x14ac:dyDescent="0.2">
      <c r="A215" s="123"/>
      <c r="B215" s="176"/>
      <c r="C215" s="176"/>
      <c r="D215" s="176"/>
      <c r="E215" s="176"/>
      <c r="F215" s="176"/>
      <c r="G215" s="176"/>
      <c r="H215" s="176"/>
      <c r="I215" s="176"/>
      <c r="J215" s="176"/>
      <c r="K215" s="176"/>
      <c r="L215" s="176"/>
      <c r="M215" s="201" t="s">
        <v>567</v>
      </c>
      <c r="N215" s="376">
        <v>805</v>
      </c>
      <c r="O215" s="377">
        <v>4</v>
      </c>
      <c r="P215" s="377">
        <v>5</v>
      </c>
      <c r="Q215" s="378" t="s">
        <v>416</v>
      </c>
      <c r="R215" s="379">
        <v>813</v>
      </c>
      <c r="S215" s="395"/>
      <c r="T215" s="377"/>
      <c r="U215" s="372">
        <v>230.42328000000001</v>
      </c>
      <c r="V215" s="372">
        <v>199.93968000000001</v>
      </c>
      <c r="W215" s="394">
        <f t="shared" si="16"/>
        <v>86.770607553195148</v>
      </c>
      <c r="X215" s="175"/>
      <c r="Y215" s="175"/>
      <c r="Z215" s="175"/>
      <c r="AA215" s="175"/>
      <c r="AB215" s="175"/>
      <c r="AC215" s="175"/>
      <c r="AD215" s="175"/>
      <c r="AE215" s="135"/>
      <c r="AF215" s="170"/>
    </row>
    <row r="216" spans="1:32" ht="21.75" customHeight="1" x14ac:dyDescent="0.2">
      <c r="A216" s="123"/>
      <c r="B216" s="530" t="s">
        <v>60</v>
      </c>
      <c r="C216" s="530"/>
      <c r="D216" s="530"/>
      <c r="E216" s="530"/>
      <c r="F216" s="530"/>
      <c r="G216" s="530"/>
      <c r="H216" s="530"/>
      <c r="I216" s="530"/>
      <c r="J216" s="530"/>
      <c r="K216" s="530"/>
      <c r="L216" s="530"/>
      <c r="M216" s="531"/>
      <c r="N216" s="376">
        <v>805</v>
      </c>
      <c r="O216" s="377">
        <v>4</v>
      </c>
      <c r="P216" s="377">
        <v>5</v>
      </c>
      <c r="Q216" s="378" t="s">
        <v>356</v>
      </c>
      <c r="R216" s="379">
        <v>0</v>
      </c>
      <c r="S216" s="532"/>
      <c r="T216" s="533"/>
      <c r="U216" s="372">
        <f>+U217+U222+U232</f>
        <v>2600.65002</v>
      </c>
      <c r="V216" s="372">
        <f>+V217+V222+V232</f>
        <v>2109.6436599999997</v>
      </c>
      <c r="W216" s="394">
        <f t="shared" si="16"/>
        <v>81.119860180186791</v>
      </c>
      <c r="X216" s="511"/>
      <c r="Y216" s="511"/>
      <c r="Z216" s="511"/>
      <c r="AA216" s="511"/>
      <c r="AB216" s="511"/>
      <c r="AC216" s="511"/>
      <c r="AD216" s="511"/>
      <c r="AE216" s="135"/>
      <c r="AF216" s="170"/>
    </row>
    <row r="217" spans="1:32" ht="42.75" customHeight="1" x14ac:dyDescent="0.2">
      <c r="A217" s="123"/>
      <c r="B217" s="530" t="s">
        <v>357</v>
      </c>
      <c r="C217" s="530"/>
      <c r="D217" s="530"/>
      <c r="E217" s="530"/>
      <c r="F217" s="530"/>
      <c r="G217" s="530"/>
      <c r="H217" s="530"/>
      <c r="I217" s="530"/>
      <c r="J217" s="530"/>
      <c r="K217" s="530"/>
      <c r="L217" s="530"/>
      <c r="M217" s="531"/>
      <c r="N217" s="376">
        <v>805</v>
      </c>
      <c r="O217" s="377">
        <v>4</v>
      </c>
      <c r="P217" s="377">
        <v>5</v>
      </c>
      <c r="Q217" s="378" t="s">
        <v>358</v>
      </c>
      <c r="R217" s="379">
        <v>0</v>
      </c>
      <c r="S217" s="532"/>
      <c r="T217" s="533"/>
      <c r="U217" s="372">
        <f>+U218</f>
        <v>2137.9681</v>
      </c>
      <c r="V217" s="372">
        <f>+V218</f>
        <v>1735.27783</v>
      </c>
      <c r="W217" s="394">
        <f t="shared" si="16"/>
        <v>81.164813918411596</v>
      </c>
      <c r="X217" s="511"/>
      <c r="Y217" s="511"/>
      <c r="Z217" s="511"/>
      <c r="AA217" s="511"/>
      <c r="AB217" s="511"/>
      <c r="AC217" s="511"/>
      <c r="AD217" s="511"/>
      <c r="AE217" s="135"/>
      <c r="AF217" s="170"/>
    </row>
    <row r="218" spans="1:32" ht="53.25" customHeight="1" x14ac:dyDescent="0.2">
      <c r="A218" s="123"/>
      <c r="B218" s="530" t="s">
        <v>17</v>
      </c>
      <c r="C218" s="530"/>
      <c r="D218" s="530"/>
      <c r="E218" s="530"/>
      <c r="F218" s="530"/>
      <c r="G218" s="530"/>
      <c r="H218" s="530"/>
      <c r="I218" s="530"/>
      <c r="J218" s="530"/>
      <c r="K218" s="530"/>
      <c r="L218" s="530"/>
      <c r="M218" s="531"/>
      <c r="N218" s="376">
        <v>805</v>
      </c>
      <c r="O218" s="377">
        <v>4</v>
      </c>
      <c r="P218" s="377">
        <v>5</v>
      </c>
      <c r="Q218" s="378" t="s">
        <v>358</v>
      </c>
      <c r="R218" s="379" t="s">
        <v>18</v>
      </c>
      <c r="S218" s="532"/>
      <c r="T218" s="533"/>
      <c r="U218" s="372">
        <f>+U219</f>
        <v>2137.9681</v>
      </c>
      <c r="V218" s="372">
        <f>+V219</f>
        <v>1735.27783</v>
      </c>
      <c r="W218" s="394">
        <f t="shared" si="16"/>
        <v>81.164813918411596</v>
      </c>
      <c r="X218" s="511"/>
      <c r="Y218" s="511"/>
      <c r="Z218" s="511"/>
      <c r="AA218" s="511"/>
      <c r="AB218" s="511"/>
      <c r="AC218" s="511"/>
      <c r="AD218" s="511"/>
      <c r="AE218" s="135"/>
      <c r="AF218" s="170"/>
    </row>
    <row r="219" spans="1:32" ht="21.75" customHeight="1" x14ac:dyDescent="0.2">
      <c r="A219" s="123"/>
      <c r="B219" s="530" t="s">
        <v>38</v>
      </c>
      <c r="C219" s="530"/>
      <c r="D219" s="530"/>
      <c r="E219" s="530"/>
      <c r="F219" s="530"/>
      <c r="G219" s="530"/>
      <c r="H219" s="530"/>
      <c r="I219" s="530"/>
      <c r="J219" s="530"/>
      <c r="K219" s="530"/>
      <c r="L219" s="530"/>
      <c r="M219" s="531"/>
      <c r="N219" s="376">
        <v>805</v>
      </c>
      <c r="O219" s="377">
        <v>4</v>
      </c>
      <c r="P219" s="377">
        <v>5</v>
      </c>
      <c r="Q219" s="378" t="s">
        <v>358</v>
      </c>
      <c r="R219" s="379" t="s">
        <v>39</v>
      </c>
      <c r="S219" s="532"/>
      <c r="T219" s="533"/>
      <c r="U219" s="372">
        <f>+U220+U221</f>
        <v>2137.9681</v>
      </c>
      <c r="V219" s="372">
        <f>+V220+V221</f>
        <v>1735.27783</v>
      </c>
      <c r="W219" s="394">
        <f t="shared" si="16"/>
        <v>81.164813918411596</v>
      </c>
      <c r="X219" s="511"/>
      <c r="Y219" s="511"/>
      <c r="Z219" s="511"/>
      <c r="AA219" s="511"/>
      <c r="AB219" s="511"/>
      <c r="AC219" s="511"/>
      <c r="AD219" s="511"/>
      <c r="AE219" s="135"/>
      <c r="AF219" s="170"/>
    </row>
    <row r="220" spans="1:32" ht="21.75" customHeight="1" x14ac:dyDescent="0.2">
      <c r="A220" s="123"/>
      <c r="B220" s="530" t="s">
        <v>326</v>
      </c>
      <c r="C220" s="530"/>
      <c r="D220" s="530"/>
      <c r="E220" s="530"/>
      <c r="F220" s="530"/>
      <c r="G220" s="530"/>
      <c r="H220" s="530"/>
      <c r="I220" s="530"/>
      <c r="J220" s="530"/>
      <c r="K220" s="530"/>
      <c r="L220" s="530"/>
      <c r="M220" s="531"/>
      <c r="N220" s="376">
        <v>805</v>
      </c>
      <c r="O220" s="377">
        <v>4</v>
      </c>
      <c r="P220" s="377">
        <v>5</v>
      </c>
      <c r="Q220" s="378" t="s">
        <v>358</v>
      </c>
      <c r="R220" s="379" t="s">
        <v>40</v>
      </c>
      <c r="S220" s="532"/>
      <c r="T220" s="533"/>
      <c r="U220" s="372">
        <v>1642.0645999999999</v>
      </c>
      <c r="V220" s="372">
        <v>1335.5436500000001</v>
      </c>
      <c r="W220" s="394">
        <f t="shared" si="16"/>
        <v>81.333197853482758</v>
      </c>
      <c r="X220" s="511"/>
      <c r="Y220" s="511"/>
      <c r="Z220" s="511"/>
      <c r="AA220" s="511"/>
      <c r="AB220" s="511"/>
      <c r="AC220" s="511"/>
      <c r="AD220" s="511"/>
      <c r="AE220" s="135"/>
      <c r="AF220" s="170"/>
    </row>
    <row r="221" spans="1:32" ht="32.25" customHeight="1" x14ac:dyDescent="0.2">
      <c r="A221" s="123"/>
      <c r="B221" s="530" t="s">
        <v>327</v>
      </c>
      <c r="C221" s="530"/>
      <c r="D221" s="530"/>
      <c r="E221" s="530"/>
      <c r="F221" s="530"/>
      <c r="G221" s="530"/>
      <c r="H221" s="530"/>
      <c r="I221" s="530"/>
      <c r="J221" s="530"/>
      <c r="K221" s="530"/>
      <c r="L221" s="530"/>
      <c r="M221" s="531"/>
      <c r="N221" s="376">
        <v>805</v>
      </c>
      <c r="O221" s="377">
        <v>4</v>
      </c>
      <c r="P221" s="377">
        <v>5</v>
      </c>
      <c r="Q221" s="378" t="s">
        <v>358</v>
      </c>
      <c r="R221" s="379" t="s">
        <v>42</v>
      </c>
      <c r="S221" s="532"/>
      <c r="T221" s="533"/>
      <c r="U221" s="372">
        <v>495.90350000000001</v>
      </c>
      <c r="V221" s="372">
        <v>399.73417999999998</v>
      </c>
      <c r="W221" s="394">
        <f t="shared" si="16"/>
        <v>80.607251209156615</v>
      </c>
      <c r="X221" s="511"/>
      <c r="Y221" s="511"/>
      <c r="Z221" s="511"/>
      <c r="AA221" s="511"/>
      <c r="AB221" s="511"/>
      <c r="AC221" s="511"/>
      <c r="AD221" s="511"/>
      <c r="AE221" s="135"/>
      <c r="AF221" s="170"/>
    </row>
    <row r="222" spans="1:32" ht="21.75" customHeight="1" x14ac:dyDescent="0.2">
      <c r="A222" s="123"/>
      <c r="B222" s="530" t="s">
        <v>60</v>
      </c>
      <c r="C222" s="530"/>
      <c r="D222" s="530"/>
      <c r="E222" s="530"/>
      <c r="F222" s="530"/>
      <c r="G222" s="530"/>
      <c r="H222" s="530"/>
      <c r="I222" s="530"/>
      <c r="J222" s="530"/>
      <c r="K222" s="530"/>
      <c r="L222" s="530"/>
      <c r="M222" s="531"/>
      <c r="N222" s="376">
        <v>805</v>
      </c>
      <c r="O222" s="377">
        <v>4</v>
      </c>
      <c r="P222" s="377">
        <v>5</v>
      </c>
      <c r="Q222" s="378" t="s">
        <v>359</v>
      </c>
      <c r="R222" s="379">
        <v>0</v>
      </c>
      <c r="S222" s="532"/>
      <c r="T222" s="533"/>
      <c r="U222" s="372">
        <f>+U223+U227</f>
        <v>462.68191999999993</v>
      </c>
      <c r="V222" s="372">
        <f>+V223+V227</f>
        <v>374.36582999999996</v>
      </c>
      <c r="W222" s="394">
        <f t="shared" si="16"/>
        <v>80.912137219453058</v>
      </c>
      <c r="X222" s="511"/>
      <c r="Y222" s="511"/>
      <c r="Z222" s="511"/>
      <c r="AA222" s="511"/>
      <c r="AB222" s="511"/>
      <c r="AC222" s="511"/>
      <c r="AD222" s="511"/>
      <c r="AE222" s="135"/>
      <c r="AF222" s="170"/>
    </row>
    <row r="223" spans="1:32" ht="21.75" customHeight="1" x14ac:dyDescent="0.2">
      <c r="A223" s="123"/>
      <c r="B223" s="530" t="s">
        <v>338</v>
      </c>
      <c r="C223" s="530"/>
      <c r="D223" s="530"/>
      <c r="E223" s="530"/>
      <c r="F223" s="530"/>
      <c r="G223" s="530"/>
      <c r="H223" s="530"/>
      <c r="I223" s="530"/>
      <c r="J223" s="530"/>
      <c r="K223" s="530"/>
      <c r="L223" s="530"/>
      <c r="M223" s="531"/>
      <c r="N223" s="376">
        <v>805</v>
      </c>
      <c r="O223" s="377">
        <v>4</v>
      </c>
      <c r="P223" s="377">
        <v>5</v>
      </c>
      <c r="Q223" s="378" t="s">
        <v>359</v>
      </c>
      <c r="R223" s="379" t="s">
        <v>25</v>
      </c>
      <c r="S223" s="532"/>
      <c r="T223" s="533"/>
      <c r="U223" s="372">
        <f>+U224</f>
        <v>456.61591999999996</v>
      </c>
      <c r="V223" s="372">
        <f>+V224</f>
        <v>373.17282999999998</v>
      </c>
      <c r="W223" s="394">
        <f t="shared" si="16"/>
        <v>81.725759802680557</v>
      </c>
      <c r="X223" s="511"/>
      <c r="Y223" s="511"/>
      <c r="Z223" s="511"/>
      <c r="AA223" s="511"/>
      <c r="AB223" s="511"/>
      <c r="AC223" s="511"/>
      <c r="AD223" s="511"/>
      <c r="AE223" s="135"/>
      <c r="AF223" s="170"/>
    </row>
    <row r="224" spans="1:32" ht="21.75" customHeight="1" x14ac:dyDescent="0.2">
      <c r="A224" s="123"/>
      <c r="B224" s="530" t="s">
        <v>339</v>
      </c>
      <c r="C224" s="530"/>
      <c r="D224" s="530"/>
      <c r="E224" s="530"/>
      <c r="F224" s="530"/>
      <c r="G224" s="530"/>
      <c r="H224" s="530"/>
      <c r="I224" s="530"/>
      <c r="J224" s="530"/>
      <c r="K224" s="530"/>
      <c r="L224" s="530"/>
      <c r="M224" s="531"/>
      <c r="N224" s="376">
        <v>805</v>
      </c>
      <c r="O224" s="377">
        <v>4</v>
      </c>
      <c r="P224" s="377">
        <v>5</v>
      </c>
      <c r="Q224" s="378" t="s">
        <v>359</v>
      </c>
      <c r="R224" s="379" t="s">
        <v>27</v>
      </c>
      <c r="S224" s="532"/>
      <c r="T224" s="533"/>
      <c r="U224" s="372">
        <f>+U225+U226</f>
        <v>456.61591999999996</v>
      </c>
      <c r="V224" s="372">
        <f>+V225+V226</f>
        <v>373.17282999999998</v>
      </c>
      <c r="W224" s="394">
        <f t="shared" si="16"/>
        <v>81.725759802680557</v>
      </c>
      <c r="X224" s="511"/>
      <c r="Y224" s="511"/>
      <c r="Z224" s="511"/>
      <c r="AA224" s="511"/>
      <c r="AB224" s="511"/>
      <c r="AC224" s="511"/>
      <c r="AD224" s="511"/>
      <c r="AE224" s="135"/>
      <c r="AF224" s="170"/>
    </row>
    <row r="225" spans="1:32" ht="21.75" customHeight="1" x14ac:dyDescent="0.2">
      <c r="A225" s="123"/>
      <c r="B225" s="530" t="s">
        <v>340</v>
      </c>
      <c r="C225" s="530"/>
      <c r="D225" s="530"/>
      <c r="E225" s="530"/>
      <c r="F225" s="530"/>
      <c r="G225" s="530"/>
      <c r="H225" s="530"/>
      <c r="I225" s="530"/>
      <c r="J225" s="530"/>
      <c r="K225" s="530"/>
      <c r="L225" s="530"/>
      <c r="M225" s="531"/>
      <c r="N225" s="376">
        <v>805</v>
      </c>
      <c r="O225" s="377">
        <v>4</v>
      </c>
      <c r="P225" s="377">
        <v>5</v>
      </c>
      <c r="Q225" s="378" t="s">
        <v>359</v>
      </c>
      <c r="R225" s="379" t="s">
        <v>28</v>
      </c>
      <c r="S225" s="532"/>
      <c r="T225" s="533"/>
      <c r="U225" s="372">
        <v>111.19192</v>
      </c>
      <c r="V225" s="372">
        <v>88.972830000000002</v>
      </c>
      <c r="W225" s="394">
        <f t="shared" si="16"/>
        <v>80.017351980251803</v>
      </c>
      <c r="X225" s="511"/>
      <c r="Y225" s="511"/>
      <c r="Z225" s="511"/>
      <c r="AA225" s="511"/>
      <c r="AB225" s="511"/>
      <c r="AC225" s="511"/>
      <c r="AD225" s="511"/>
      <c r="AE225" s="135"/>
      <c r="AF225" s="170"/>
    </row>
    <row r="226" spans="1:32" ht="12" customHeight="1" x14ac:dyDescent="0.2">
      <c r="A226" s="123"/>
      <c r="B226" s="530" t="s">
        <v>341</v>
      </c>
      <c r="C226" s="530"/>
      <c r="D226" s="530"/>
      <c r="E226" s="530"/>
      <c r="F226" s="530"/>
      <c r="G226" s="530"/>
      <c r="H226" s="530"/>
      <c r="I226" s="530"/>
      <c r="J226" s="530"/>
      <c r="K226" s="530"/>
      <c r="L226" s="530"/>
      <c r="M226" s="531"/>
      <c r="N226" s="376">
        <v>805</v>
      </c>
      <c r="O226" s="377">
        <v>4</v>
      </c>
      <c r="P226" s="377">
        <v>5</v>
      </c>
      <c r="Q226" s="378" t="s">
        <v>359</v>
      </c>
      <c r="R226" s="379" t="s">
        <v>29</v>
      </c>
      <c r="S226" s="532"/>
      <c r="T226" s="533"/>
      <c r="U226" s="372">
        <v>345.42399999999998</v>
      </c>
      <c r="V226" s="372">
        <v>284.2</v>
      </c>
      <c r="W226" s="394">
        <f t="shared" si="16"/>
        <v>82.275695956274035</v>
      </c>
      <c r="X226" s="511"/>
      <c r="Y226" s="511"/>
      <c r="Z226" s="511"/>
      <c r="AA226" s="511"/>
      <c r="AB226" s="511"/>
      <c r="AC226" s="511"/>
      <c r="AD226" s="511"/>
      <c r="AE226" s="135"/>
      <c r="AF226" s="170"/>
    </row>
    <row r="227" spans="1:32" ht="12" customHeight="1" x14ac:dyDescent="0.2">
      <c r="A227" s="123"/>
      <c r="B227" s="530" t="s">
        <v>30</v>
      </c>
      <c r="C227" s="530"/>
      <c r="D227" s="530"/>
      <c r="E227" s="530"/>
      <c r="F227" s="530"/>
      <c r="G227" s="530"/>
      <c r="H227" s="530"/>
      <c r="I227" s="530"/>
      <c r="J227" s="530"/>
      <c r="K227" s="530"/>
      <c r="L227" s="530"/>
      <c r="M227" s="531"/>
      <c r="N227" s="376">
        <v>805</v>
      </c>
      <c r="O227" s="377">
        <v>4</v>
      </c>
      <c r="P227" s="377">
        <v>5</v>
      </c>
      <c r="Q227" s="378" t="s">
        <v>359</v>
      </c>
      <c r="R227" s="379" t="s">
        <v>31</v>
      </c>
      <c r="S227" s="532"/>
      <c r="T227" s="533"/>
      <c r="U227" s="372">
        <f>+U228</f>
        <v>6.0660000000000007</v>
      </c>
      <c r="V227" s="372">
        <f>+V228</f>
        <v>1.1930000000000001</v>
      </c>
      <c r="W227" s="394">
        <f t="shared" si="16"/>
        <v>19.666996373227828</v>
      </c>
      <c r="X227" s="511"/>
      <c r="Y227" s="511"/>
      <c r="Z227" s="511"/>
      <c r="AA227" s="511"/>
      <c r="AB227" s="511"/>
      <c r="AC227" s="511"/>
      <c r="AD227" s="511"/>
      <c r="AE227" s="135"/>
      <c r="AF227" s="170"/>
    </row>
    <row r="228" spans="1:32" ht="12" customHeight="1" x14ac:dyDescent="0.2">
      <c r="A228" s="123"/>
      <c r="B228" s="530" t="s">
        <v>342</v>
      </c>
      <c r="C228" s="530"/>
      <c r="D228" s="530"/>
      <c r="E228" s="530"/>
      <c r="F228" s="530"/>
      <c r="G228" s="530"/>
      <c r="H228" s="530"/>
      <c r="I228" s="530"/>
      <c r="J228" s="530"/>
      <c r="K228" s="530"/>
      <c r="L228" s="530"/>
      <c r="M228" s="531"/>
      <c r="N228" s="376">
        <v>805</v>
      </c>
      <c r="O228" s="377">
        <v>4</v>
      </c>
      <c r="P228" s="377">
        <v>5</v>
      </c>
      <c r="Q228" s="378" t="s">
        <v>359</v>
      </c>
      <c r="R228" s="379" t="s">
        <v>32</v>
      </c>
      <c r="S228" s="532"/>
      <c r="T228" s="533"/>
      <c r="U228" s="372">
        <f>+U229+U230+U231</f>
        <v>6.0660000000000007</v>
      </c>
      <c r="V228" s="372">
        <f>+V229+V230+V231</f>
        <v>1.1930000000000001</v>
      </c>
      <c r="W228" s="394">
        <f t="shared" si="16"/>
        <v>19.666996373227828</v>
      </c>
      <c r="X228" s="511"/>
      <c r="Y228" s="511"/>
      <c r="Z228" s="511"/>
      <c r="AA228" s="511"/>
      <c r="AB228" s="511"/>
      <c r="AC228" s="511"/>
      <c r="AD228" s="511"/>
      <c r="AE228" s="135"/>
      <c r="AF228" s="170"/>
    </row>
    <row r="229" spans="1:32" ht="21.75" customHeight="1" x14ac:dyDescent="0.2">
      <c r="A229" s="123"/>
      <c r="B229" s="530" t="s">
        <v>33</v>
      </c>
      <c r="C229" s="530"/>
      <c r="D229" s="530"/>
      <c r="E229" s="530"/>
      <c r="F229" s="530"/>
      <c r="G229" s="530"/>
      <c r="H229" s="530"/>
      <c r="I229" s="530"/>
      <c r="J229" s="530"/>
      <c r="K229" s="530"/>
      <c r="L229" s="530"/>
      <c r="M229" s="531"/>
      <c r="N229" s="376">
        <v>805</v>
      </c>
      <c r="O229" s="377">
        <v>4</v>
      </c>
      <c r="P229" s="377">
        <v>5</v>
      </c>
      <c r="Q229" s="378" t="s">
        <v>359</v>
      </c>
      <c r="R229" s="379" t="s">
        <v>34</v>
      </c>
      <c r="S229" s="532"/>
      <c r="T229" s="533"/>
      <c r="U229" s="372">
        <v>4.4260000000000002</v>
      </c>
      <c r="V229" s="372">
        <v>0.46600000000000003</v>
      </c>
      <c r="W229" s="394">
        <f t="shared" si="16"/>
        <v>10.528694080433802</v>
      </c>
      <c r="X229" s="511"/>
      <c r="Y229" s="511"/>
      <c r="Z229" s="511"/>
      <c r="AA229" s="511"/>
      <c r="AB229" s="511"/>
      <c r="AC229" s="511"/>
      <c r="AD229" s="511"/>
      <c r="AE229" s="135"/>
      <c r="AF229" s="170"/>
    </row>
    <row r="230" spans="1:32" ht="12" customHeight="1" x14ac:dyDescent="0.2">
      <c r="A230" s="123"/>
      <c r="B230" s="530" t="s">
        <v>343</v>
      </c>
      <c r="C230" s="530"/>
      <c r="D230" s="530"/>
      <c r="E230" s="530"/>
      <c r="F230" s="530"/>
      <c r="G230" s="530"/>
      <c r="H230" s="530"/>
      <c r="I230" s="530"/>
      <c r="J230" s="530"/>
      <c r="K230" s="530"/>
      <c r="L230" s="530"/>
      <c r="M230" s="531"/>
      <c r="N230" s="376">
        <v>805</v>
      </c>
      <c r="O230" s="377">
        <v>4</v>
      </c>
      <c r="P230" s="377">
        <v>5</v>
      </c>
      <c r="Q230" s="378" t="s">
        <v>359</v>
      </c>
      <c r="R230" s="379" t="s">
        <v>35</v>
      </c>
      <c r="S230" s="532"/>
      <c r="T230" s="533"/>
      <c r="U230" s="372">
        <v>1.24</v>
      </c>
      <c r="V230" s="372">
        <v>0.72699999999999998</v>
      </c>
      <c r="W230" s="394">
        <f t="shared" si="16"/>
        <v>58.62903225806452</v>
      </c>
      <c r="X230" s="511"/>
      <c r="Y230" s="511"/>
      <c r="Z230" s="511"/>
      <c r="AA230" s="511"/>
      <c r="AB230" s="511"/>
      <c r="AC230" s="511"/>
      <c r="AD230" s="511"/>
      <c r="AE230" s="135"/>
      <c r="AF230" s="170"/>
    </row>
    <row r="231" spans="1:32" ht="12" customHeight="1" x14ac:dyDescent="0.2">
      <c r="A231" s="123"/>
      <c r="B231" s="530" t="s">
        <v>82</v>
      </c>
      <c r="C231" s="530"/>
      <c r="D231" s="530"/>
      <c r="E231" s="530"/>
      <c r="F231" s="530"/>
      <c r="G231" s="530"/>
      <c r="H231" s="530"/>
      <c r="I231" s="530"/>
      <c r="J231" s="530"/>
      <c r="K231" s="530"/>
      <c r="L231" s="530"/>
      <c r="M231" s="531"/>
      <c r="N231" s="376">
        <v>805</v>
      </c>
      <c r="O231" s="377">
        <v>4</v>
      </c>
      <c r="P231" s="377">
        <v>5</v>
      </c>
      <c r="Q231" s="378" t="s">
        <v>359</v>
      </c>
      <c r="R231" s="379" t="s">
        <v>83</v>
      </c>
      <c r="S231" s="532"/>
      <c r="T231" s="533"/>
      <c r="U231" s="372">
        <v>0.4</v>
      </c>
      <c r="V231" s="372"/>
      <c r="W231" s="394">
        <f t="shared" si="16"/>
        <v>0</v>
      </c>
      <c r="X231" s="511"/>
      <c r="Y231" s="511"/>
      <c r="Z231" s="511"/>
      <c r="AA231" s="511"/>
      <c r="AB231" s="511"/>
      <c r="AC231" s="511"/>
      <c r="AD231" s="511"/>
      <c r="AE231" s="135"/>
      <c r="AF231" s="170"/>
    </row>
    <row r="232" spans="1:32" ht="42.75" hidden="1" customHeight="1" x14ac:dyDescent="0.2">
      <c r="A232" s="123"/>
      <c r="B232" s="530" t="s">
        <v>360</v>
      </c>
      <c r="C232" s="530"/>
      <c r="D232" s="530"/>
      <c r="E232" s="530"/>
      <c r="F232" s="530"/>
      <c r="G232" s="530"/>
      <c r="H232" s="530"/>
      <c r="I232" s="530"/>
      <c r="J232" s="530"/>
      <c r="K232" s="530"/>
      <c r="L232" s="530"/>
      <c r="M232" s="531"/>
      <c r="N232" s="376">
        <v>805</v>
      </c>
      <c r="O232" s="377">
        <v>4</v>
      </c>
      <c r="P232" s="377">
        <v>5</v>
      </c>
      <c r="Q232" s="378" t="s">
        <v>361</v>
      </c>
      <c r="R232" s="379">
        <v>0</v>
      </c>
      <c r="S232" s="532"/>
      <c r="T232" s="533"/>
      <c r="U232" s="372">
        <f t="shared" ref="U232:V234" si="17">+U233</f>
        <v>0</v>
      </c>
      <c r="V232" s="372">
        <f t="shared" si="17"/>
        <v>0</v>
      </c>
      <c r="W232" s="394" t="e">
        <f t="shared" si="16"/>
        <v>#DIV/0!</v>
      </c>
      <c r="X232" s="511"/>
      <c r="Y232" s="511"/>
      <c r="Z232" s="511"/>
      <c r="AA232" s="511"/>
      <c r="AB232" s="511"/>
      <c r="AC232" s="511"/>
      <c r="AD232" s="511"/>
      <c r="AE232" s="135"/>
      <c r="AF232" s="170"/>
    </row>
    <row r="233" spans="1:32" ht="53.25" hidden="1" customHeight="1" x14ac:dyDescent="0.2">
      <c r="A233" s="123"/>
      <c r="B233" s="530" t="s">
        <v>17</v>
      </c>
      <c r="C233" s="530"/>
      <c r="D233" s="530"/>
      <c r="E233" s="530"/>
      <c r="F233" s="530"/>
      <c r="G233" s="530"/>
      <c r="H233" s="530"/>
      <c r="I233" s="530"/>
      <c r="J233" s="530"/>
      <c r="K233" s="530"/>
      <c r="L233" s="530"/>
      <c r="M233" s="531"/>
      <c r="N233" s="376">
        <v>805</v>
      </c>
      <c r="O233" s="377">
        <v>4</v>
      </c>
      <c r="P233" s="377">
        <v>5</v>
      </c>
      <c r="Q233" s="378" t="s">
        <v>361</v>
      </c>
      <c r="R233" s="379" t="s">
        <v>18</v>
      </c>
      <c r="S233" s="532"/>
      <c r="T233" s="533"/>
      <c r="U233" s="372">
        <f t="shared" si="17"/>
        <v>0</v>
      </c>
      <c r="V233" s="372">
        <f t="shared" si="17"/>
        <v>0</v>
      </c>
      <c r="W233" s="394" t="e">
        <f t="shared" si="16"/>
        <v>#DIV/0!</v>
      </c>
      <c r="X233" s="511"/>
      <c r="Y233" s="511"/>
      <c r="Z233" s="511"/>
      <c r="AA233" s="511"/>
      <c r="AB233" s="511"/>
      <c r="AC233" s="511"/>
      <c r="AD233" s="511"/>
      <c r="AE233" s="135"/>
      <c r="AF233" s="170"/>
    </row>
    <row r="234" spans="1:32" ht="21.75" hidden="1" customHeight="1" x14ac:dyDescent="0.2">
      <c r="A234" s="123"/>
      <c r="B234" s="530" t="s">
        <v>38</v>
      </c>
      <c r="C234" s="530"/>
      <c r="D234" s="530"/>
      <c r="E234" s="530"/>
      <c r="F234" s="530"/>
      <c r="G234" s="530"/>
      <c r="H234" s="530"/>
      <c r="I234" s="530"/>
      <c r="J234" s="530"/>
      <c r="K234" s="530"/>
      <c r="L234" s="530"/>
      <c r="M234" s="531"/>
      <c r="N234" s="376">
        <v>805</v>
      </c>
      <c r="O234" s="377">
        <v>4</v>
      </c>
      <c r="P234" s="377">
        <v>5</v>
      </c>
      <c r="Q234" s="378" t="s">
        <v>361</v>
      </c>
      <c r="R234" s="379" t="s">
        <v>39</v>
      </c>
      <c r="S234" s="532"/>
      <c r="T234" s="533"/>
      <c r="U234" s="372">
        <f t="shared" si="17"/>
        <v>0</v>
      </c>
      <c r="V234" s="372">
        <f t="shared" si="17"/>
        <v>0</v>
      </c>
      <c r="W234" s="394" t="e">
        <f t="shared" si="16"/>
        <v>#DIV/0!</v>
      </c>
      <c r="X234" s="511"/>
      <c r="Y234" s="511"/>
      <c r="Z234" s="511"/>
      <c r="AA234" s="511"/>
      <c r="AB234" s="511"/>
      <c r="AC234" s="511"/>
      <c r="AD234" s="511"/>
      <c r="AE234" s="135"/>
      <c r="AF234" s="170"/>
    </row>
    <row r="235" spans="1:32" ht="32.25" hidden="1" customHeight="1" x14ac:dyDescent="0.2">
      <c r="A235" s="123"/>
      <c r="B235" s="530" t="s">
        <v>346</v>
      </c>
      <c r="C235" s="530"/>
      <c r="D235" s="530"/>
      <c r="E235" s="530"/>
      <c r="F235" s="530"/>
      <c r="G235" s="530"/>
      <c r="H235" s="530"/>
      <c r="I235" s="530"/>
      <c r="J235" s="530"/>
      <c r="K235" s="530"/>
      <c r="L235" s="530"/>
      <c r="M235" s="531"/>
      <c r="N235" s="376">
        <v>805</v>
      </c>
      <c r="O235" s="377">
        <v>4</v>
      </c>
      <c r="P235" s="377">
        <v>5</v>
      </c>
      <c r="Q235" s="378" t="s">
        <v>361</v>
      </c>
      <c r="R235" s="379" t="s">
        <v>41</v>
      </c>
      <c r="S235" s="532"/>
      <c r="T235" s="533"/>
      <c r="U235" s="372"/>
      <c r="V235" s="372"/>
      <c r="W235" s="394" t="e">
        <f t="shared" si="16"/>
        <v>#DIV/0!</v>
      </c>
      <c r="X235" s="511"/>
      <c r="Y235" s="511"/>
      <c r="Z235" s="511"/>
      <c r="AA235" s="511"/>
      <c r="AB235" s="511"/>
      <c r="AC235" s="511"/>
      <c r="AD235" s="511"/>
      <c r="AE235" s="135"/>
      <c r="AF235" s="170"/>
    </row>
    <row r="236" spans="1:32" ht="12" customHeight="1" x14ac:dyDescent="0.2">
      <c r="A236" s="123"/>
      <c r="B236" s="530" t="s">
        <v>422</v>
      </c>
      <c r="C236" s="530"/>
      <c r="D236" s="530"/>
      <c r="E236" s="530"/>
      <c r="F236" s="530"/>
      <c r="G236" s="530"/>
      <c r="H236" s="530"/>
      <c r="I236" s="530"/>
      <c r="J236" s="530"/>
      <c r="K236" s="530"/>
      <c r="L236" s="530"/>
      <c r="M236" s="531"/>
      <c r="N236" s="376">
        <v>805</v>
      </c>
      <c r="O236" s="377">
        <v>4</v>
      </c>
      <c r="P236" s="377">
        <v>12</v>
      </c>
      <c r="Q236" s="378">
        <v>0</v>
      </c>
      <c r="R236" s="379">
        <v>0</v>
      </c>
      <c r="S236" s="532"/>
      <c r="T236" s="533"/>
      <c r="U236" s="372">
        <f t="shared" ref="U236:V239" si="18">+U237</f>
        <v>368.221</v>
      </c>
      <c r="V236" s="372">
        <f t="shared" si="18"/>
        <v>302.63058999999998</v>
      </c>
      <c r="W236" s="394">
        <f t="shared" si="16"/>
        <v>82.187216372776135</v>
      </c>
      <c r="X236" s="511"/>
      <c r="Y236" s="511"/>
      <c r="Z236" s="511"/>
      <c r="AA236" s="511"/>
      <c r="AB236" s="511"/>
      <c r="AC236" s="511"/>
      <c r="AD236" s="511"/>
      <c r="AE236" s="135"/>
      <c r="AF236" s="170"/>
    </row>
    <row r="237" spans="1:32" ht="21.75" customHeight="1" x14ac:dyDescent="0.2">
      <c r="A237" s="123"/>
      <c r="B237" s="530" t="s">
        <v>60</v>
      </c>
      <c r="C237" s="530"/>
      <c r="D237" s="530"/>
      <c r="E237" s="530"/>
      <c r="F237" s="530"/>
      <c r="G237" s="530"/>
      <c r="H237" s="530"/>
      <c r="I237" s="530"/>
      <c r="J237" s="530"/>
      <c r="K237" s="530"/>
      <c r="L237" s="530"/>
      <c r="M237" s="531"/>
      <c r="N237" s="376">
        <v>805</v>
      </c>
      <c r="O237" s="377">
        <v>4</v>
      </c>
      <c r="P237" s="377">
        <v>12</v>
      </c>
      <c r="Q237" s="378" t="s">
        <v>356</v>
      </c>
      <c r="R237" s="379">
        <v>0</v>
      </c>
      <c r="S237" s="532"/>
      <c r="T237" s="533"/>
      <c r="U237" s="372">
        <f t="shared" si="18"/>
        <v>368.221</v>
      </c>
      <c r="V237" s="372">
        <f t="shared" si="18"/>
        <v>302.63058999999998</v>
      </c>
      <c r="W237" s="394">
        <f t="shared" si="16"/>
        <v>82.187216372776135</v>
      </c>
      <c r="X237" s="511"/>
      <c r="Y237" s="511"/>
      <c r="Z237" s="511"/>
      <c r="AA237" s="511"/>
      <c r="AB237" s="511"/>
      <c r="AC237" s="511"/>
      <c r="AD237" s="511"/>
      <c r="AE237" s="135"/>
      <c r="AF237" s="170"/>
    </row>
    <row r="238" spans="1:32" ht="21.75" customHeight="1" x14ac:dyDescent="0.2">
      <c r="A238" s="123"/>
      <c r="B238" s="530" t="s">
        <v>392</v>
      </c>
      <c r="C238" s="530"/>
      <c r="D238" s="530"/>
      <c r="E238" s="530"/>
      <c r="F238" s="530"/>
      <c r="G238" s="530"/>
      <c r="H238" s="530"/>
      <c r="I238" s="530"/>
      <c r="J238" s="530"/>
      <c r="K238" s="530"/>
      <c r="L238" s="530"/>
      <c r="M238" s="531"/>
      <c r="N238" s="376">
        <v>805</v>
      </c>
      <c r="O238" s="377">
        <v>4</v>
      </c>
      <c r="P238" s="377">
        <v>12</v>
      </c>
      <c r="Q238" s="378" t="s">
        <v>393</v>
      </c>
      <c r="R238" s="379">
        <v>0</v>
      </c>
      <c r="S238" s="532"/>
      <c r="T238" s="533"/>
      <c r="U238" s="372">
        <f t="shared" si="18"/>
        <v>368.221</v>
      </c>
      <c r="V238" s="372">
        <f t="shared" si="18"/>
        <v>302.63058999999998</v>
      </c>
      <c r="W238" s="394">
        <f t="shared" si="16"/>
        <v>82.187216372776135</v>
      </c>
      <c r="X238" s="511"/>
      <c r="Y238" s="511"/>
      <c r="Z238" s="511"/>
      <c r="AA238" s="511"/>
      <c r="AB238" s="511"/>
      <c r="AC238" s="511"/>
      <c r="AD238" s="511"/>
      <c r="AE238" s="135"/>
      <c r="AF238" s="170"/>
    </row>
    <row r="239" spans="1:32" ht="53.25" customHeight="1" x14ac:dyDescent="0.2">
      <c r="A239" s="123"/>
      <c r="B239" s="530" t="s">
        <v>17</v>
      </c>
      <c r="C239" s="530"/>
      <c r="D239" s="530"/>
      <c r="E239" s="530"/>
      <c r="F239" s="530"/>
      <c r="G239" s="530"/>
      <c r="H239" s="530"/>
      <c r="I239" s="530"/>
      <c r="J239" s="530"/>
      <c r="K239" s="530"/>
      <c r="L239" s="530"/>
      <c r="M239" s="531"/>
      <c r="N239" s="376">
        <v>805</v>
      </c>
      <c r="O239" s="377">
        <v>4</v>
      </c>
      <c r="P239" s="377">
        <v>12</v>
      </c>
      <c r="Q239" s="378" t="s">
        <v>393</v>
      </c>
      <c r="R239" s="379" t="s">
        <v>18</v>
      </c>
      <c r="S239" s="532"/>
      <c r="T239" s="533"/>
      <c r="U239" s="372">
        <f t="shared" si="18"/>
        <v>368.221</v>
      </c>
      <c r="V239" s="372">
        <f t="shared" si="18"/>
        <v>302.63058999999998</v>
      </c>
      <c r="W239" s="394">
        <f t="shared" si="16"/>
        <v>82.187216372776135</v>
      </c>
      <c r="X239" s="511"/>
      <c r="Y239" s="511"/>
      <c r="Z239" s="511"/>
      <c r="AA239" s="511"/>
      <c r="AB239" s="511"/>
      <c r="AC239" s="511"/>
      <c r="AD239" s="511"/>
      <c r="AE239" s="135"/>
      <c r="AF239" s="170"/>
    </row>
    <row r="240" spans="1:32" ht="21.75" customHeight="1" x14ac:dyDescent="0.2">
      <c r="A240" s="123"/>
      <c r="B240" s="530" t="s">
        <v>38</v>
      </c>
      <c r="C240" s="530"/>
      <c r="D240" s="530"/>
      <c r="E240" s="530"/>
      <c r="F240" s="530"/>
      <c r="G240" s="530"/>
      <c r="H240" s="530"/>
      <c r="I240" s="530"/>
      <c r="J240" s="530"/>
      <c r="K240" s="530"/>
      <c r="L240" s="530"/>
      <c r="M240" s="531"/>
      <c r="N240" s="376">
        <v>805</v>
      </c>
      <c r="O240" s="377">
        <v>4</v>
      </c>
      <c r="P240" s="377">
        <v>12</v>
      </c>
      <c r="Q240" s="378" t="s">
        <v>393</v>
      </c>
      <c r="R240" s="379" t="s">
        <v>39</v>
      </c>
      <c r="S240" s="532"/>
      <c r="T240" s="533"/>
      <c r="U240" s="372">
        <f>+U241+U242</f>
        <v>368.221</v>
      </c>
      <c r="V240" s="372">
        <f>+V241+V242</f>
        <v>302.63058999999998</v>
      </c>
      <c r="W240" s="394">
        <f t="shared" si="16"/>
        <v>82.187216372776135</v>
      </c>
      <c r="X240" s="511"/>
      <c r="Y240" s="511"/>
      <c r="Z240" s="511"/>
      <c r="AA240" s="511"/>
      <c r="AB240" s="511"/>
      <c r="AC240" s="511"/>
      <c r="AD240" s="511"/>
      <c r="AE240" s="135"/>
      <c r="AF240" s="170"/>
    </row>
    <row r="241" spans="1:32" ht="21.75" customHeight="1" x14ac:dyDescent="0.2">
      <c r="A241" s="123"/>
      <c r="B241" s="530" t="s">
        <v>326</v>
      </c>
      <c r="C241" s="530"/>
      <c r="D241" s="530"/>
      <c r="E241" s="530"/>
      <c r="F241" s="530"/>
      <c r="G241" s="530"/>
      <c r="H241" s="530"/>
      <c r="I241" s="530"/>
      <c r="J241" s="530"/>
      <c r="K241" s="530"/>
      <c r="L241" s="530"/>
      <c r="M241" s="531"/>
      <c r="N241" s="376">
        <v>805</v>
      </c>
      <c r="O241" s="377">
        <v>4</v>
      </c>
      <c r="P241" s="377">
        <v>12</v>
      </c>
      <c r="Q241" s="378" t="s">
        <v>393</v>
      </c>
      <c r="R241" s="379" t="s">
        <v>40</v>
      </c>
      <c r="S241" s="532"/>
      <c r="T241" s="533"/>
      <c r="U241" s="372">
        <v>282.81182999999999</v>
      </c>
      <c r="V241" s="372">
        <v>232.43517</v>
      </c>
      <c r="W241" s="394">
        <f t="shared" si="16"/>
        <v>82.187216142973938</v>
      </c>
      <c r="X241" s="511"/>
      <c r="Y241" s="511"/>
      <c r="Z241" s="511"/>
      <c r="AA241" s="511"/>
      <c r="AB241" s="511"/>
      <c r="AC241" s="511"/>
      <c r="AD241" s="511"/>
      <c r="AE241" s="135"/>
      <c r="AF241" s="170"/>
    </row>
    <row r="242" spans="1:32" ht="32.25" customHeight="1" x14ac:dyDescent="0.2">
      <c r="A242" s="123"/>
      <c r="B242" s="530" t="s">
        <v>327</v>
      </c>
      <c r="C242" s="530"/>
      <c r="D242" s="530"/>
      <c r="E242" s="530"/>
      <c r="F242" s="530"/>
      <c r="G242" s="530"/>
      <c r="H242" s="530"/>
      <c r="I242" s="530"/>
      <c r="J242" s="530"/>
      <c r="K242" s="530"/>
      <c r="L242" s="530"/>
      <c r="M242" s="531"/>
      <c r="N242" s="376">
        <v>805</v>
      </c>
      <c r="O242" s="377">
        <v>4</v>
      </c>
      <c r="P242" s="377">
        <v>12</v>
      </c>
      <c r="Q242" s="378" t="s">
        <v>393</v>
      </c>
      <c r="R242" s="379" t="s">
        <v>42</v>
      </c>
      <c r="S242" s="532"/>
      <c r="T242" s="533"/>
      <c r="U242" s="372">
        <v>85.409170000000003</v>
      </c>
      <c r="V242" s="372">
        <v>70.195419999999999</v>
      </c>
      <c r="W242" s="394">
        <f t="shared" si="16"/>
        <v>82.187217133710575</v>
      </c>
      <c r="X242" s="511"/>
      <c r="Y242" s="511"/>
      <c r="Z242" s="511"/>
      <c r="AA242" s="511"/>
      <c r="AB242" s="511"/>
      <c r="AC242" s="511"/>
      <c r="AD242" s="511"/>
      <c r="AE242" s="135"/>
      <c r="AF242" s="170"/>
    </row>
    <row r="243" spans="1:32" ht="21.75" customHeight="1" x14ac:dyDescent="0.2">
      <c r="A243" s="123"/>
      <c r="B243" s="530" t="s">
        <v>534</v>
      </c>
      <c r="C243" s="530"/>
      <c r="D243" s="530"/>
      <c r="E243" s="530"/>
      <c r="F243" s="530"/>
      <c r="G243" s="530"/>
      <c r="H243" s="530"/>
      <c r="I243" s="530"/>
      <c r="J243" s="530"/>
      <c r="K243" s="530"/>
      <c r="L243" s="530"/>
      <c r="M243" s="531"/>
      <c r="N243" s="376">
        <v>806</v>
      </c>
      <c r="O243" s="377">
        <v>0</v>
      </c>
      <c r="P243" s="377">
        <v>0</v>
      </c>
      <c r="Q243" s="378">
        <v>0</v>
      </c>
      <c r="R243" s="379">
        <v>0</v>
      </c>
      <c r="S243" s="532"/>
      <c r="T243" s="533"/>
      <c r="U243" s="372">
        <f>+U244+U337</f>
        <v>304452.36296999996</v>
      </c>
      <c r="V243" s="372">
        <f>+V244+V337</f>
        <v>233782.00473999997</v>
      </c>
      <c r="W243" s="394">
        <f t="shared" si="16"/>
        <v>76.787712356509559</v>
      </c>
      <c r="X243" s="511"/>
      <c r="Y243" s="511"/>
      <c r="Z243" s="511"/>
      <c r="AA243" s="511"/>
      <c r="AB243" s="511"/>
      <c r="AC243" s="511"/>
      <c r="AD243" s="511"/>
      <c r="AE243" s="135"/>
      <c r="AF243" s="170"/>
    </row>
    <row r="244" spans="1:32" ht="12" customHeight="1" x14ac:dyDescent="0.2">
      <c r="A244" s="123"/>
      <c r="B244" s="530" t="s">
        <v>5</v>
      </c>
      <c r="C244" s="530"/>
      <c r="D244" s="530"/>
      <c r="E244" s="530"/>
      <c r="F244" s="530"/>
      <c r="G244" s="530"/>
      <c r="H244" s="530"/>
      <c r="I244" s="530"/>
      <c r="J244" s="530"/>
      <c r="K244" s="530"/>
      <c r="L244" s="530"/>
      <c r="M244" s="531"/>
      <c r="N244" s="376">
        <v>806</v>
      </c>
      <c r="O244" s="377">
        <v>7</v>
      </c>
      <c r="P244" s="377">
        <v>0</v>
      </c>
      <c r="Q244" s="378">
        <v>0</v>
      </c>
      <c r="R244" s="379">
        <v>0</v>
      </c>
      <c r="S244" s="532"/>
      <c r="T244" s="533"/>
      <c r="U244" s="372">
        <f>+U245+U258+U289+U296+U303</f>
        <v>299862.56296999997</v>
      </c>
      <c r="V244" s="372">
        <f>+V245+V258+V289+V296+V303</f>
        <v>231680.07973999999</v>
      </c>
      <c r="W244" s="394">
        <f t="shared" si="16"/>
        <v>77.262088820063425</v>
      </c>
      <c r="X244" s="511"/>
      <c r="Y244" s="511"/>
      <c r="Z244" s="511"/>
      <c r="AA244" s="511"/>
      <c r="AB244" s="511"/>
      <c r="AC244" s="511"/>
      <c r="AD244" s="511"/>
      <c r="AE244" s="135"/>
      <c r="AF244" s="170"/>
    </row>
    <row r="245" spans="1:32" ht="12" customHeight="1" x14ac:dyDescent="0.2">
      <c r="A245" s="123"/>
      <c r="B245" s="530" t="s">
        <v>69</v>
      </c>
      <c r="C245" s="530"/>
      <c r="D245" s="530"/>
      <c r="E245" s="530"/>
      <c r="F245" s="530"/>
      <c r="G245" s="530"/>
      <c r="H245" s="530"/>
      <c r="I245" s="530"/>
      <c r="J245" s="530"/>
      <c r="K245" s="530"/>
      <c r="L245" s="530"/>
      <c r="M245" s="531"/>
      <c r="N245" s="376">
        <v>806</v>
      </c>
      <c r="O245" s="377">
        <v>7</v>
      </c>
      <c r="P245" s="377">
        <v>1</v>
      </c>
      <c r="Q245" s="378">
        <v>0</v>
      </c>
      <c r="R245" s="379">
        <v>0</v>
      </c>
      <c r="S245" s="532"/>
      <c r="T245" s="533"/>
      <c r="U245" s="372">
        <f>+U246+U252</f>
        <v>97530.06581</v>
      </c>
      <c r="V245" s="372">
        <f>+V246+V252</f>
        <v>75962.075389999998</v>
      </c>
      <c r="W245" s="394">
        <f t="shared" si="16"/>
        <v>77.885803479291226</v>
      </c>
      <c r="X245" s="511"/>
      <c r="Y245" s="511"/>
      <c r="Z245" s="511"/>
      <c r="AA245" s="511"/>
      <c r="AB245" s="511"/>
      <c r="AC245" s="511"/>
      <c r="AD245" s="511"/>
      <c r="AE245" s="135"/>
      <c r="AF245" s="170"/>
    </row>
    <row r="246" spans="1:32" ht="21.75" customHeight="1" x14ac:dyDescent="0.2">
      <c r="A246" s="123"/>
      <c r="B246" s="530" t="s">
        <v>430</v>
      </c>
      <c r="C246" s="530"/>
      <c r="D246" s="530"/>
      <c r="E246" s="530"/>
      <c r="F246" s="530"/>
      <c r="G246" s="530"/>
      <c r="H246" s="530"/>
      <c r="I246" s="530"/>
      <c r="J246" s="530"/>
      <c r="K246" s="530"/>
      <c r="L246" s="530"/>
      <c r="M246" s="531"/>
      <c r="N246" s="376">
        <v>806</v>
      </c>
      <c r="O246" s="377">
        <v>7</v>
      </c>
      <c r="P246" s="377">
        <v>1</v>
      </c>
      <c r="Q246" s="378" t="s">
        <v>431</v>
      </c>
      <c r="R246" s="379">
        <v>0</v>
      </c>
      <c r="S246" s="532"/>
      <c r="T246" s="533"/>
      <c r="U246" s="372">
        <f t="shared" ref="U246:V250" si="19">+U247</f>
        <v>39366.775809999999</v>
      </c>
      <c r="V246" s="372">
        <f t="shared" si="19"/>
        <v>31520.020100000002</v>
      </c>
      <c r="W246" s="394">
        <f t="shared" si="16"/>
        <v>80.067568276681783</v>
      </c>
      <c r="X246" s="511"/>
      <c r="Y246" s="511"/>
      <c r="Z246" s="511"/>
      <c r="AA246" s="511"/>
      <c r="AB246" s="511"/>
      <c r="AC246" s="511"/>
      <c r="AD246" s="511"/>
      <c r="AE246" s="135"/>
      <c r="AF246" s="170"/>
    </row>
    <row r="247" spans="1:32" ht="12" customHeight="1" x14ac:dyDescent="0.2">
      <c r="A247" s="123"/>
      <c r="B247" s="530" t="s">
        <v>432</v>
      </c>
      <c r="C247" s="530"/>
      <c r="D247" s="530"/>
      <c r="E247" s="530"/>
      <c r="F247" s="530"/>
      <c r="G247" s="530"/>
      <c r="H247" s="530"/>
      <c r="I247" s="530"/>
      <c r="J247" s="530"/>
      <c r="K247" s="530"/>
      <c r="L247" s="530"/>
      <c r="M247" s="531"/>
      <c r="N247" s="376">
        <v>806</v>
      </c>
      <c r="O247" s="377">
        <v>7</v>
      </c>
      <c r="P247" s="377">
        <v>1</v>
      </c>
      <c r="Q247" s="378" t="s">
        <v>433</v>
      </c>
      <c r="R247" s="379">
        <v>0</v>
      </c>
      <c r="S247" s="532"/>
      <c r="T247" s="533"/>
      <c r="U247" s="372">
        <f t="shared" si="19"/>
        <v>39366.775809999999</v>
      </c>
      <c r="V247" s="372">
        <f t="shared" si="19"/>
        <v>31520.020100000002</v>
      </c>
      <c r="W247" s="394">
        <f t="shared" si="16"/>
        <v>80.067568276681783</v>
      </c>
      <c r="X247" s="511"/>
      <c r="Y247" s="511"/>
      <c r="Z247" s="511"/>
      <c r="AA247" s="511"/>
      <c r="AB247" s="511"/>
      <c r="AC247" s="511"/>
      <c r="AD247" s="511"/>
      <c r="AE247" s="135"/>
      <c r="AF247" s="170"/>
    </row>
    <row r="248" spans="1:32" ht="21.75" customHeight="1" x14ac:dyDescent="0.2">
      <c r="A248" s="123"/>
      <c r="B248" s="530" t="s">
        <v>70</v>
      </c>
      <c r="C248" s="530"/>
      <c r="D248" s="530"/>
      <c r="E248" s="530"/>
      <c r="F248" s="530"/>
      <c r="G248" s="530"/>
      <c r="H248" s="530"/>
      <c r="I248" s="530"/>
      <c r="J248" s="530"/>
      <c r="K248" s="530"/>
      <c r="L248" s="530"/>
      <c r="M248" s="531"/>
      <c r="N248" s="376">
        <v>806</v>
      </c>
      <c r="O248" s="377">
        <v>7</v>
      </c>
      <c r="P248" s="377">
        <v>1</v>
      </c>
      <c r="Q248" s="378" t="s">
        <v>434</v>
      </c>
      <c r="R248" s="379">
        <v>0</v>
      </c>
      <c r="S248" s="532"/>
      <c r="T248" s="533"/>
      <c r="U248" s="372">
        <f t="shared" si="19"/>
        <v>39366.775809999999</v>
      </c>
      <c r="V248" s="372">
        <f t="shared" si="19"/>
        <v>31520.020100000002</v>
      </c>
      <c r="W248" s="394">
        <f t="shared" si="16"/>
        <v>80.067568276681783</v>
      </c>
      <c r="X248" s="511"/>
      <c r="Y248" s="511"/>
      <c r="Z248" s="511"/>
      <c r="AA248" s="511"/>
      <c r="AB248" s="511"/>
      <c r="AC248" s="511"/>
      <c r="AD248" s="511"/>
      <c r="AE248" s="135"/>
      <c r="AF248" s="170"/>
    </row>
    <row r="249" spans="1:32" ht="21.75" customHeight="1" x14ac:dyDescent="0.2">
      <c r="A249" s="123"/>
      <c r="B249" s="530" t="s">
        <v>435</v>
      </c>
      <c r="C249" s="530"/>
      <c r="D249" s="530"/>
      <c r="E249" s="530"/>
      <c r="F249" s="530"/>
      <c r="G249" s="530"/>
      <c r="H249" s="530"/>
      <c r="I249" s="530"/>
      <c r="J249" s="530"/>
      <c r="K249" s="530"/>
      <c r="L249" s="530"/>
      <c r="M249" s="531"/>
      <c r="N249" s="376">
        <v>806</v>
      </c>
      <c r="O249" s="377">
        <v>7</v>
      </c>
      <c r="P249" s="377">
        <v>1</v>
      </c>
      <c r="Q249" s="378" t="s">
        <v>434</v>
      </c>
      <c r="R249" s="379" t="s">
        <v>8</v>
      </c>
      <c r="S249" s="532"/>
      <c r="T249" s="533"/>
      <c r="U249" s="372">
        <f t="shared" si="19"/>
        <v>39366.775809999999</v>
      </c>
      <c r="V249" s="372">
        <f t="shared" si="19"/>
        <v>31520.020100000002</v>
      </c>
      <c r="W249" s="394">
        <f t="shared" si="16"/>
        <v>80.067568276681783</v>
      </c>
      <c r="X249" s="511"/>
      <c r="Y249" s="511"/>
      <c r="Z249" s="511"/>
      <c r="AA249" s="511"/>
      <c r="AB249" s="511"/>
      <c r="AC249" s="511"/>
      <c r="AD249" s="511"/>
      <c r="AE249" s="135"/>
      <c r="AF249" s="170"/>
    </row>
    <row r="250" spans="1:32" ht="12" customHeight="1" x14ac:dyDescent="0.2">
      <c r="A250" s="123"/>
      <c r="B250" s="530" t="s">
        <v>9</v>
      </c>
      <c r="C250" s="530"/>
      <c r="D250" s="530"/>
      <c r="E250" s="530"/>
      <c r="F250" s="530"/>
      <c r="G250" s="530"/>
      <c r="H250" s="530"/>
      <c r="I250" s="530"/>
      <c r="J250" s="530"/>
      <c r="K250" s="530"/>
      <c r="L250" s="530"/>
      <c r="M250" s="531"/>
      <c r="N250" s="376">
        <v>806</v>
      </c>
      <c r="O250" s="377">
        <v>7</v>
      </c>
      <c r="P250" s="377">
        <v>1</v>
      </c>
      <c r="Q250" s="378" t="s">
        <v>434</v>
      </c>
      <c r="R250" s="379" t="s">
        <v>10</v>
      </c>
      <c r="S250" s="532"/>
      <c r="T250" s="533"/>
      <c r="U250" s="372">
        <f t="shared" si="19"/>
        <v>39366.775809999999</v>
      </c>
      <c r="V250" s="372">
        <f t="shared" si="19"/>
        <v>31520.020100000002</v>
      </c>
      <c r="W250" s="394">
        <f t="shared" si="16"/>
        <v>80.067568276681783</v>
      </c>
      <c r="X250" s="511"/>
      <c r="Y250" s="511"/>
      <c r="Z250" s="511"/>
      <c r="AA250" s="511"/>
      <c r="AB250" s="511"/>
      <c r="AC250" s="511"/>
      <c r="AD250" s="511"/>
      <c r="AE250" s="135"/>
      <c r="AF250" s="170"/>
    </row>
    <row r="251" spans="1:32" ht="42.75" customHeight="1" x14ac:dyDescent="0.2">
      <c r="A251" s="123"/>
      <c r="B251" s="530" t="s">
        <v>11</v>
      </c>
      <c r="C251" s="530"/>
      <c r="D251" s="530"/>
      <c r="E251" s="530"/>
      <c r="F251" s="530"/>
      <c r="G251" s="530"/>
      <c r="H251" s="530"/>
      <c r="I251" s="530"/>
      <c r="J251" s="530"/>
      <c r="K251" s="530"/>
      <c r="L251" s="530"/>
      <c r="M251" s="531"/>
      <c r="N251" s="376">
        <v>806</v>
      </c>
      <c r="O251" s="377">
        <v>7</v>
      </c>
      <c r="P251" s="377">
        <v>1</v>
      </c>
      <c r="Q251" s="378" t="s">
        <v>434</v>
      </c>
      <c r="R251" s="379" t="s">
        <v>12</v>
      </c>
      <c r="S251" s="532"/>
      <c r="T251" s="533"/>
      <c r="U251" s="372">
        <v>39366.775809999999</v>
      </c>
      <c r="V251" s="372">
        <v>31520.020100000002</v>
      </c>
      <c r="W251" s="394">
        <f t="shared" si="16"/>
        <v>80.067568276681783</v>
      </c>
      <c r="X251" s="511"/>
      <c r="Y251" s="511"/>
      <c r="Z251" s="511"/>
      <c r="AA251" s="511"/>
      <c r="AB251" s="511"/>
      <c r="AC251" s="511"/>
      <c r="AD251" s="511"/>
      <c r="AE251" s="135"/>
      <c r="AF251" s="170"/>
    </row>
    <row r="252" spans="1:32" ht="21.75" customHeight="1" x14ac:dyDescent="0.2">
      <c r="A252" s="123"/>
      <c r="B252" s="530" t="s">
        <v>430</v>
      </c>
      <c r="C252" s="530"/>
      <c r="D252" s="530"/>
      <c r="E252" s="530"/>
      <c r="F252" s="530"/>
      <c r="G252" s="530"/>
      <c r="H252" s="530"/>
      <c r="I252" s="530"/>
      <c r="J252" s="530"/>
      <c r="K252" s="530"/>
      <c r="L252" s="530"/>
      <c r="M252" s="531"/>
      <c r="N252" s="376">
        <v>806</v>
      </c>
      <c r="O252" s="377">
        <v>7</v>
      </c>
      <c r="P252" s="377">
        <v>1</v>
      </c>
      <c r="Q252" s="378" t="s">
        <v>431</v>
      </c>
      <c r="R252" s="379">
        <v>0</v>
      </c>
      <c r="S252" s="532"/>
      <c r="T252" s="533"/>
      <c r="U252" s="372">
        <f t="shared" ref="U252:V256" si="20">+U253</f>
        <v>58163.29</v>
      </c>
      <c r="V252" s="372">
        <f t="shared" si="20"/>
        <v>44442.055289999997</v>
      </c>
      <c r="W252" s="394">
        <f t="shared" si="16"/>
        <v>76.409115251217727</v>
      </c>
      <c r="X252" s="511"/>
      <c r="Y252" s="511"/>
      <c r="Z252" s="511"/>
      <c r="AA252" s="511"/>
      <c r="AB252" s="511"/>
      <c r="AC252" s="511"/>
      <c r="AD252" s="511"/>
      <c r="AE252" s="135"/>
      <c r="AF252" s="170"/>
    </row>
    <row r="253" spans="1:32" ht="12" customHeight="1" x14ac:dyDescent="0.2">
      <c r="A253" s="123"/>
      <c r="B253" s="530" t="s">
        <v>432</v>
      </c>
      <c r="C253" s="530"/>
      <c r="D253" s="530"/>
      <c r="E253" s="530"/>
      <c r="F253" s="530"/>
      <c r="G253" s="530"/>
      <c r="H253" s="530"/>
      <c r="I253" s="530"/>
      <c r="J253" s="530"/>
      <c r="K253" s="530"/>
      <c r="L253" s="530"/>
      <c r="M253" s="531"/>
      <c r="N253" s="376">
        <v>806</v>
      </c>
      <c r="O253" s="377">
        <v>7</v>
      </c>
      <c r="P253" s="377">
        <v>1</v>
      </c>
      <c r="Q253" s="378" t="s">
        <v>433</v>
      </c>
      <c r="R253" s="379">
        <v>0</v>
      </c>
      <c r="S253" s="532"/>
      <c r="T253" s="533"/>
      <c r="U253" s="372">
        <f t="shared" si="20"/>
        <v>58163.29</v>
      </c>
      <c r="V253" s="372">
        <f t="shared" si="20"/>
        <v>44442.055289999997</v>
      </c>
      <c r="W253" s="394">
        <f t="shared" si="16"/>
        <v>76.409115251217727</v>
      </c>
      <c r="X253" s="511"/>
      <c r="Y253" s="511"/>
      <c r="Z253" s="511"/>
      <c r="AA253" s="511"/>
      <c r="AB253" s="511"/>
      <c r="AC253" s="511"/>
      <c r="AD253" s="511"/>
      <c r="AE253" s="135"/>
      <c r="AF253" s="170"/>
    </row>
    <row r="254" spans="1:32" ht="21.75" customHeight="1" x14ac:dyDescent="0.2">
      <c r="A254" s="123"/>
      <c r="B254" s="530" t="s">
        <v>71</v>
      </c>
      <c r="C254" s="530"/>
      <c r="D254" s="530"/>
      <c r="E254" s="530"/>
      <c r="F254" s="530"/>
      <c r="G254" s="530"/>
      <c r="H254" s="530"/>
      <c r="I254" s="530"/>
      <c r="J254" s="530"/>
      <c r="K254" s="530"/>
      <c r="L254" s="530"/>
      <c r="M254" s="531"/>
      <c r="N254" s="376">
        <v>806</v>
      </c>
      <c r="O254" s="377">
        <v>7</v>
      </c>
      <c r="P254" s="377">
        <v>1</v>
      </c>
      <c r="Q254" s="378" t="s">
        <v>436</v>
      </c>
      <c r="R254" s="379">
        <v>0</v>
      </c>
      <c r="S254" s="532"/>
      <c r="T254" s="533"/>
      <c r="U254" s="372">
        <f t="shared" si="20"/>
        <v>58163.29</v>
      </c>
      <c r="V254" s="372">
        <f t="shared" si="20"/>
        <v>44442.055289999997</v>
      </c>
      <c r="W254" s="394">
        <f t="shared" si="16"/>
        <v>76.409115251217727</v>
      </c>
      <c r="X254" s="511"/>
      <c r="Y254" s="511"/>
      <c r="Z254" s="511"/>
      <c r="AA254" s="511"/>
      <c r="AB254" s="511"/>
      <c r="AC254" s="511"/>
      <c r="AD254" s="511"/>
      <c r="AE254" s="135"/>
      <c r="AF254" s="170"/>
    </row>
    <row r="255" spans="1:32" ht="21.75" customHeight="1" x14ac:dyDescent="0.2">
      <c r="A255" s="123"/>
      <c r="B255" s="530" t="s">
        <v>435</v>
      </c>
      <c r="C255" s="530"/>
      <c r="D255" s="530"/>
      <c r="E255" s="530"/>
      <c r="F255" s="530"/>
      <c r="G255" s="530"/>
      <c r="H255" s="530"/>
      <c r="I255" s="530"/>
      <c r="J255" s="530"/>
      <c r="K255" s="530"/>
      <c r="L255" s="530"/>
      <c r="M255" s="531"/>
      <c r="N255" s="376">
        <v>806</v>
      </c>
      <c r="O255" s="377">
        <v>7</v>
      </c>
      <c r="P255" s="377">
        <v>1</v>
      </c>
      <c r="Q255" s="378" t="s">
        <v>436</v>
      </c>
      <c r="R255" s="379" t="s">
        <v>8</v>
      </c>
      <c r="S255" s="532"/>
      <c r="T255" s="533"/>
      <c r="U255" s="372">
        <f t="shared" si="20"/>
        <v>58163.29</v>
      </c>
      <c r="V255" s="372">
        <f t="shared" si="20"/>
        <v>44442.055289999997</v>
      </c>
      <c r="W255" s="394">
        <f t="shared" si="16"/>
        <v>76.409115251217727</v>
      </c>
      <c r="X255" s="511"/>
      <c r="Y255" s="511"/>
      <c r="Z255" s="511"/>
      <c r="AA255" s="511"/>
      <c r="AB255" s="511"/>
      <c r="AC255" s="511"/>
      <c r="AD255" s="511"/>
      <c r="AE255" s="135"/>
      <c r="AF255" s="170"/>
    </row>
    <row r="256" spans="1:32" ht="12" customHeight="1" x14ac:dyDescent="0.2">
      <c r="A256" s="123"/>
      <c r="B256" s="530" t="s">
        <v>9</v>
      </c>
      <c r="C256" s="530"/>
      <c r="D256" s="530"/>
      <c r="E256" s="530"/>
      <c r="F256" s="530"/>
      <c r="G256" s="530"/>
      <c r="H256" s="530"/>
      <c r="I256" s="530"/>
      <c r="J256" s="530"/>
      <c r="K256" s="530"/>
      <c r="L256" s="530"/>
      <c r="M256" s="531"/>
      <c r="N256" s="376">
        <v>806</v>
      </c>
      <c r="O256" s="377">
        <v>7</v>
      </c>
      <c r="P256" s="377">
        <v>1</v>
      </c>
      <c r="Q256" s="378" t="s">
        <v>436</v>
      </c>
      <c r="R256" s="379" t="s">
        <v>10</v>
      </c>
      <c r="S256" s="532"/>
      <c r="T256" s="533"/>
      <c r="U256" s="372">
        <f t="shared" si="20"/>
        <v>58163.29</v>
      </c>
      <c r="V256" s="372">
        <f t="shared" si="20"/>
        <v>44442.055289999997</v>
      </c>
      <c r="W256" s="394">
        <f t="shared" si="16"/>
        <v>76.409115251217727</v>
      </c>
      <c r="X256" s="511"/>
      <c r="Y256" s="511"/>
      <c r="Z256" s="511"/>
      <c r="AA256" s="511"/>
      <c r="AB256" s="511"/>
      <c r="AC256" s="511"/>
      <c r="AD256" s="511"/>
      <c r="AE256" s="135"/>
      <c r="AF256" s="170"/>
    </row>
    <row r="257" spans="1:32" ht="42.75" customHeight="1" x14ac:dyDescent="0.2">
      <c r="A257" s="123"/>
      <c r="B257" s="530" t="s">
        <v>11</v>
      </c>
      <c r="C257" s="530"/>
      <c r="D257" s="530"/>
      <c r="E257" s="530"/>
      <c r="F257" s="530"/>
      <c r="G257" s="530"/>
      <c r="H257" s="530"/>
      <c r="I257" s="530"/>
      <c r="J257" s="530"/>
      <c r="K257" s="530"/>
      <c r="L257" s="530"/>
      <c r="M257" s="531"/>
      <c r="N257" s="376">
        <v>806</v>
      </c>
      <c r="O257" s="377">
        <v>7</v>
      </c>
      <c r="P257" s="377">
        <v>1</v>
      </c>
      <c r="Q257" s="378" t="s">
        <v>436</v>
      </c>
      <c r="R257" s="379" t="s">
        <v>12</v>
      </c>
      <c r="S257" s="532"/>
      <c r="T257" s="533"/>
      <c r="U257" s="372">
        <v>58163.29</v>
      </c>
      <c r="V257" s="372">
        <v>44442.055289999997</v>
      </c>
      <c r="W257" s="394">
        <f t="shared" si="16"/>
        <v>76.409115251217727</v>
      </c>
      <c r="X257" s="511"/>
      <c r="Y257" s="511"/>
      <c r="Z257" s="511"/>
      <c r="AA257" s="511"/>
      <c r="AB257" s="511"/>
      <c r="AC257" s="511"/>
      <c r="AD257" s="511"/>
      <c r="AE257" s="135"/>
      <c r="AF257" s="170"/>
    </row>
    <row r="258" spans="1:32" ht="12" customHeight="1" x14ac:dyDescent="0.2">
      <c r="A258" s="123"/>
      <c r="B258" s="530" t="s">
        <v>72</v>
      </c>
      <c r="C258" s="530"/>
      <c r="D258" s="530"/>
      <c r="E258" s="530"/>
      <c r="F258" s="530"/>
      <c r="G258" s="530"/>
      <c r="H258" s="530"/>
      <c r="I258" s="530"/>
      <c r="J258" s="530"/>
      <c r="K258" s="530"/>
      <c r="L258" s="530"/>
      <c r="M258" s="531"/>
      <c r="N258" s="376">
        <v>806</v>
      </c>
      <c r="O258" s="377">
        <v>7</v>
      </c>
      <c r="P258" s="377">
        <v>2</v>
      </c>
      <c r="Q258" s="378">
        <v>0</v>
      </c>
      <c r="R258" s="379">
        <v>0</v>
      </c>
      <c r="S258" s="532"/>
      <c r="T258" s="533"/>
      <c r="U258" s="372">
        <f>U259+U265+U271+U277+U283</f>
        <v>175820.68573</v>
      </c>
      <c r="V258" s="372">
        <f>V259+V265+V271+V277+V283</f>
        <v>135800.17113999999</v>
      </c>
      <c r="W258" s="394">
        <f t="shared" si="16"/>
        <v>77.237880500899806</v>
      </c>
      <c r="X258" s="511"/>
      <c r="Y258" s="511"/>
      <c r="Z258" s="511"/>
      <c r="AA258" s="511"/>
      <c r="AB258" s="511"/>
      <c r="AC258" s="511"/>
      <c r="AD258" s="511"/>
      <c r="AE258" s="135"/>
      <c r="AF258" s="170"/>
    </row>
    <row r="259" spans="1:32" s="374" customFormat="1" ht="32.25" customHeight="1" x14ac:dyDescent="0.2">
      <c r="A259" s="371"/>
      <c r="B259" s="542" t="s">
        <v>497</v>
      </c>
      <c r="C259" s="542"/>
      <c r="D259" s="542"/>
      <c r="E259" s="542"/>
      <c r="F259" s="542"/>
      <c r="G259" s="542"/>
      <c r="H259" s="542"/>
      <c r="I259" s="542"/>
      <c r="J259" s="542"/>
      <c r="K259" s="542"/>
      <c r="L259" s="542"/>
      <c r="M259" s="543"/>
      <c r="N259" s="376">
        <v>806</v>
      </c>
      <c r="O259" s="377">
        <v>7</v>
      </c>
      <c r="P259" s="377">
        <v>2</v>
      </c>
      <c r="Q259" s="378" t="s">
        <v>498</v>
      </c>
      <c r="R259" s="379">
        <v>0</v>
      </c>
      <c r="S259" s="532"/>
      <c r="T259" s="533"/>
      <c r="U259" s="372">
        <f t="shared" ref="U259:V263" si="21">+U260</f>
        <v>14.8</v>
      </c>
      <c r="V259" s="372">
        <f t="shared" si="21"/>
        <v>0</v>
      </c>
      <c r="W259" s="394">
        <f t="shared" si="16"/>
        <v>0</v>
      </c>
      <c r="X259" s="541"/>
      <c r="Y259" s="541"/>
      <c r="Z259" s="541"/>
      <c r="AA259" s="541"/>
      <c r="AB259" s="541"/>
      <c r="AC259" s="541"/>
      <c r="AD259" s="541"/>
      <c r="AE259" s="373"/>
    </row>
    <row r="260" spans="1:32" s="374" customFormat="1" ht="12" customHeight="1" x14ac:dyDescent="0.2">
      <c r="A260" s="371"/>
      <c r="B260" s="542" t="s">
        <v>499</v>
      </c>
      <c r="C260" s="542"/>
      <c r="D260" s="542"/>
      <c r="E260" s="542"/>
      <c r="F260" s="542"/>
      <c r="G260" s="542"/>
      <c r="H260" s="542"/>
      <c r="I260" s="542"/>
      <c r="J260" s="542"/>
      <c r="K260" s="542"/>
      <c r="L260" s="542"/>
      <c r="M260" s="543"/>
      <c r="N260" s="376">
        <v>806</v>
      </c>
      <c r="O260" s="377">
        <v>7</v>
      </c>
      <c r="P260" s="377">
        <v>2</v>
      </c>
      <c r="Q260" s="378" t="s">
        <v>500</v>
      </c>
      <c r="R260" s="379">
        <v>0</v>
      </c>
      <c r="S260" s="532"/>
      <c r="T260" s="533"/>
      <c r="U260" s="372">
        <f t="shared" si="21"/>
        <v>14.8</v>
      </c>
      <c r="V260" s="372">
        <f t="shared" si="21"/>
        <v>0</v>
      </c>
      <c r="W260" s="394">
        <f t="shared" si="16"/>
        <v>0</v>
      </c>
      <c r="X260" s="541"/>
      <c r="Y260" s="541"/>
      <c r="Z260" s="541"/>
      <c r="AA260" s="541"/>
      <c r="AB260" s="541"/>
      <c r="AC260" s="541"/>
      <c r="AD260" s="541"/>
      <c r="AE260" s="373"/>
    </row>
    <row r="261" spans="1:32" s="374" customFormat="1" ht="12" customHeight="1" x14ac:dyDescent="0.2">
      <c r="A261" s="371"/>
      <c r="B261" s="542" t="s">
        <v>100</v>
      </c>
      <c r="C261" s="542"/>
      <c r="D261" s="542"/>
      <c r="E261" s="542"/>
      <c r="F261" s="542"/>
      <c r="G261" s="542"/>
      <c r="H261" s="542"/>
      <c r="I261" s="542"/>
      <c r="J261" s="542"/>
      <c r="K261" s="542"/>
      <c r="L261" s="542"/>
      <c r="M261" s="543"/>
      <c r="N261" s="376">
        <v>806</v>
      </c>
      <c r="O261" s="377">
        <v>7</v>
      </c>
      <c r="P261" s="377">
        <v>2</v>
      </c>
      <c r="Q261" s="378" t="s">
        <v>516</v>
      </c>
      <c r="R261" s="379">
        <v>0</v>
      </c>
      <c r="S261" s="532"/>
      <c r="T261" s="533"/>
      <c r="U261" s="372">
        <f t="shared" si="21"/>
        <v>14.8</v>
      </c>
      <c r="V261" s="372">
        <f t="shared" si="21"/>
        <v>0</v>
      </c>
      <c r="W261" s="394">
        <f t="shared" si="16"/>
        <v>0</v>
      </c>
      <c r="X261" s="541"/>
      <c r="Y261" s="541"/>
      <c r="Z261" s="541"/>
      <c r="AA261" s="541"/>
      <c r="AB261" s="541"/>
      <c r="AC261" s="541"/>
      <c r="AD261" s="541"/>
      <c r="AE261" s="373"/>
    </row>
    <row r="262" spans="1:32" s="374" customFormat="1" ht="21.75" customHeight="1" x14ac:dyDescent="0.2">
      <c r="A262" s="371"/>
      <c r="B262" s="542" t="s">
        <v>435</v>
      </c>
      <c r="C262" s="542"/>
      <c r="D262" s="542"/>
      <c r="E262" s="542"/>
      <c r="F262" s="542"/>
      <c r="G262" s="542"/>
      <c r="H262" s="542"/>
      <c r="I262" s="542"/>
      <c r="J262" s="542"/>
      <c r="K262" s="542"/>
      <c r="L262" s="542"/>
      <c r="M262" s="543"/>
      <c r="N262" s="376">
        <v>806</v>
      </c>
      <c r="O262" s="377">
        <v>7</v>
      </c>
      <c r="P262" s="377">
        <v>2</v>
      </c>
      <c r="Q262" s="378" t="s">
        <v>516</v>
      </c>
      <c r="R262" s="379" t="s">
        <v>8</v>
      </c>
      <c r="S262" s="532"/>
      <c r="T262" s="533"/>
      <c r="U262" s="372">
        <f t="shared" si="21"/>
        <v>14.8</v>
      </c>
      <c r="V262" s="372">
        <f t="shared" si="21"/>
        <v>0</v>
      </c>
      <c r="W262" s="394">
        <f t="shared" si="16"/>
        <v>0</v>
      </c>
      <c r="X262" s="541"/>
      <c r="Y262" s="541"/>
      <c r="Z262" s="541"/>
      <c r="AA262" s="541"/>
      <c r="AB262" s="541"/>
      <c r="AC262" s="541"/>
      <c r="AD262" s="541"/>
      <c r="AE262" s="373"/>
    </row>
    <row r="263" spans="1:32" s="374" customFormat="1" ht="12" customHeight="1" x14ac:dyDescent="0.2">
      <c r="A263" s="371"/>
      <c r="B263" s="542" t="s">
        <v>9</v>
      </c>
      <c r="C263" s="542"/>
      <c r="D263" s="542"/>
      <c r="E263" s="542"/>
      <c r="F263" s="542"/>
      <c r="G263" s="542"/>
      <c r="H263" s="542"/>
      <c r="I263" s="542"/>
      <c r="J263" s="542"/>
      <c r="K263" s="542"/>
      <c r="L263" s="542"/>
      <c r="M263" s="543"/>
      <c r="N263" s="376">
        <v>806</v>
      </c>
      <c r="O263" s="377">
        <v>7</v>
      </c>
      <c r="P263" s="377">
        <v>2</v>
      </c>
      <c r="Q263" s="378" t="s">
        <v>516</v>
      </c>
      <c r="R263" s="379" t="s">
        <v>10</v>
      </c>
      <c r="S263" s="532"/>
      <c r="T263" s="533"/>
      <c r="U263" s="372">
        <f t="shared" si="21"/>
        <v>14.8</v>
      </c>
      <c r="V263" s="372">
        <f t="shared" si="21"/>
        <v>0</v>
      </c>
      <c r="W263" s="394">
        <f t="shared" si="16"/>
        <v>0</v>
      </c>
      <c r="X263" s="541"/>
      <c r="Y263" s="541"/>
      <c r="Z263" s="541"/>
      <c r="AA263" s="541"/>
      <c r="AB263" s="541"/>
      <c r="AC263" s="541"/>
      <c r="AD263" s="541"/>
      <c r="AE263" s="373"/>
    </row>
    <row r="264" spans="1:32" s="374" customFormat="1" ht="42.75" customHeight="1" x14ac:dyDescent="0.2">
      <c r="A264" s="371"/>
      <c r="B264" s="542" t="s">
        <v>11</v>
      </c>
      <c r="C264" s="542"/>
      <c r="D264" s="542"/>
      <c r="E264" s="542"/>
      <c r="F264" s="542"/>
      <c r="G264" s="542"/>
      <c r="H264" s="542"/>
      <c r="I264" s="542"/>
      <c r="J264" s="542"/>
      <c r="K264" s="542"/>
      <c r="L264" s="542"/>
      <c r="M264" s="543"/>
      <c r="N264" s="376">
        <v>806</v>
      </c>
      <c r="O264" s="377">
        <v>7</v>
      </c>
      <c r="P264" s="377">
        <v>2</v>
      </c>
      <c r="Q264" s="378" t="s">
        <v>516</v>
      </c>
      <c r="R264" s="379" t="s">
        <v>12</v>
      </c>
      <c r="S264" s="532"/>
      <c r="T264" s="533"/>
      <c r="U264" s="372">
        <v>14.8</v>
      </c>
      <c r="V264" s="372"/>
      <c r="W264" s="394">
        <f t="shared" si="16"/>
        <v>0</v>
      </c>
      <c r="X264" s="541"/>
      <c r="Y264" s="541"/>
      <c r="Z264" s="541"/>
      <c r="AA264" s="541"/>
      <c r="AB264" s="541"/>
      <c r="AC264" s="541"/>
      <c r="AD264" s="541"/>
      <c r="AE264" s="373"/>
    </row>
    <row r="265" spans="1:32" ht="21.75" customHeight="1" x14ac:dyDescent="0.2">
      <c r="A265" s="123"/>
      <c r="B265" s="530" t="s">
        <v>430</v>
      </c>
      <c r="C265" s="530"/>
      <c r="D265" s="530"/>
      <c r="E265" s="530"/>
      <c r="F265" s="530"/>
      <c r="G265" s="530"/>
      <c r="H265" s="530"/>
      <c r="I265" s="530"/>
      <c r="J265" s="530"/>
      <c r="K265" s="530"/>
      <c r="L265" s="530"/>
      <c r="M265" s="531"/>
      <c r="N265" s="376">
        <v>806</v>
      </c>
      <c r="O265" s="377">
        <v>7</v>
      </c>
      <c r="P265" s="377">
        <v>2</v>
      </c>
      <c r="Q265" s="378" t="s">
        <v>431</v>
      </c>
      <c r="R265" s="379">
        <v>0</v>
      </c>
      <c r="S265" s="532"/>
      <c r="T265" s="533"/>
      <c r="U265" s="372">
        <f t="shared" ref="U265:V269" si="22">+U266</f>
        <v>16198.48573</v>
      </c>
      <c r="V265" s="372">
        <f t="shared" si="22"/>
        <v>12675.53492</v>
      </c>
      <c r="W265" s="394">
        <f t="shared" si="16"/>
        <v>78.251357140899856</v>
      </c>
      <c r="X265" s="511"/>
      <c r="Y265" s="511"/>
      <c r="Z265" s="511"/>
      <c r="AA265" s="511"/>
      <c r="AB265" s="511"/>
      <c r="AC265" s="511"/>
      <c r="AD265" s="511"/>
      <c r="AE265" s="135"/>
      <c r="AF265" s="170"/>
    </row>
    <row r="266" spans="1:32" ht="12" customHeight="1" x14ac:dyDescent="0.2">
      <c r="A266" s="123"/>
      <c r="B266" s="530" t="s">
        <v>73</v>
      </c>
      <c r="C266" s="530"/>
      <c r="D266" s="530"/>
      <c r="E266" s="530"/>
      <c r="F266" s="530"/>
      <c r="G266" s="530"/>
      <c r="H266" s="530"/>
      <c r="I266" s="530"/>
      <c r="J266" s="530"/>
      <c r="K266" s="530"/>
      <c r="L266" s="530"/>
      <c r="M266" s="531"/>
      <c r="N266" s="376">
        <v>806</v>
      </c>
      <c r="O266" s="377">
        <v>7</v>
      </c>
      <c r="P266" s="377">
        <v>2</v>
      </c>
      <c r="Q266" s="378" t="s">
        <v>437</v>
      </c>
      <c r="R266" s="379">
        <v>0</v>
      </c>
      <c r="S266" s="532"/>
      <c r="T266" s="533"/>
      <c r="U266" s="372">
        <f t="shared" si="22"/>
        <v>16198.48573</v>
      </c>
      <c r="V266" s="372">
        <f t="shared" si="22"/>
        <v>12675.53492</v>
      </c>
      <c r="W266" s="394">
        <f t="shared" si="16"/>
        <v>78.251357140899856</v>
      </c>
      <c r="X266" s="511"/>
      <c r="Y266" s="511"/>
      <c r="Z266" s="511"/>
      <c r="AA266" s="511"/>
      <c r="AB266" s="511"/>
      <c r="AC266" s="511"/>
      <c r="AD266" s="511"/>
      <c r="AE266" s="135"/>
      <c r="AF266" s="170"/>
    </row>
    <row r="267" spans="1:32" ht="21.75" customHeight="1" x14ac:dyDescent="0.2">
      <c r="A267" s="123"/>
      <c r="B267" s="530" t="s">
        <v>70</v>
      </c>
      <c r="C267" s="530"/>
      <c r="D267" s="530"/>
      <c r="E267" s="530"/>
      <c r="F267" s="530"/>
      <c r="G267" s="530"/>
      <c r="H267" s="530"/>
      <c r="I267" s="530"/>
      <c r="J267" s="530"/>
      <c r="K267" s="530"/>
      <c r="L267" s="530"/>
      <c r="M267" s="531"/>
      <c r="N267" s="376">
        <v>806</v>
      </c>
      <c r="O267" s="377">
        <v>7</v>
      </c>
      <c r="P267" s="377">
        <v>2</v>
      </c>
      <c r="Q267" s="378" t="s">
        <v>438</v>
      </c>
      <c r="R267" s="379">
        <v>0</v>
      </c>
      <c r="S267" s="532"/>
      <c r="T267" s="533"/>
      <c r="U267" s="372">
        <f t="shared" si="22"/>
        <v>16198.48573</v>
      </c>
      <c r="V267" s="372">
        <f t="shared" si="22"/>
        <v>12675.53492</v>
      </c>
      <c r="W267" s="394">
        <f t="shared" si="16"/>
        <v>78.251357140899856</v>
      </c>
      <c r="X267" s="511"/>
      <c r="Y267" s="511"/>
      <c r="Z267" s="511"/>
      <c r="AA267" s="511"/>
      <c r="AB267" s="511"/>
      <c r="AC267" s="511"/>
      <c r="AD267" s="511"/>
      <c r="AE267" s="135"/>
      <c r="AF267" s="170"/>
    </row>
    <row r="268" spans="1:32" ht="21.75" customHeight="1" x14ac:dyDescent="0.2">
      <c r="A268" s="123"/>
      <c r="B268" s="530" t="s">
        <v>435</v>
      </c>
      <c r="C268" s="530"/>
      <c r="D268" s="530"/>
      <c r="E268" s="530"/>
      <c r="F268" s="530"/>
      <c r="G268" s="530"/>
      <c r="H268" s="530"/>
      <c r="I268" s="530"/>
      <c r="J268" s="530"/>
      <c r="K268" s="530"/>
      <c r="L268" s="530"/>
      <c r="M268" s="531"/>
      <c r="N268" s="376">
        <v>806</v>
      </c>
      <c r="O268" s="377">
        <v>7</v>
      </c>
      <c r="P268" s="377">
        <v>2</v>
      </c>
      <c r="Q268" s="378" t="s">
        <v>438</v>
      </c>
      <c r="R268" s="379" t="s">
        <v>8</v>
      </c>
      <c r="S268" s="532"/>
      <c r="T268" s="533"/>
      <c r="U268" s="372">
        <f t="shared" si="22"/>
        <v>16198.48573</v>
      </c>
      <c r="V268" s="372">
        <f t="shared" si="22"/>
        <v>12675.53492</v>
      </c>
      <c r="W268" s="394">
        <f t="shared" si="16"/>
        <v>78.251357140899856</v>
      </c>
      <c r="X268" s="511"/>
      <c r="Y268" s="511"/>
      <c r="Z268" s="511"/>
      <c r="AA268" s="511"/>
      <c r="AB268" s="511"/>
      <c r="AC268" s="511"/>
      <c r="AD268" s="511"/>
      <c r="AE268" s="135"/>
      <c r="AF268" s="170"/>
    </row>
    <row r="269" spans="1:32" ht="12" customHeight="1" x14ac:dyDescent="0.2">
      <c r="A269" s="123"/>
      <c r="B269" s="530" t="s">
        <v>9</v>
      </c>
      <c r="C269" s="530"/>
      <c r="D269" s="530"/>
      <c r="E269" s="530"/>
      <c r="F269" s="530"/>
      <c r="G269" s="530"/>
      <c r="H269" s="530"/>
      <c r="I269" s="530"/>
      <c r="J269" s="530"/>
      <c r="K269" s="530"/>
      <c r="L269" s="530"/>
      <c r="M269" s="531"/>
      <c r="N269" s="376">
        <v>806</v>
      </c>
      <c r="O269" s="377">
        <v>7</v>
      </c>
      <c r="P269" s="377">
        <v>2</v>
      </c>
      <c r="Q269" s="378" t="s">
        <v>438</v>
      </c>
      <c r="R269" s="379" t="s">
        <v>10</v>
      </c>
      <c r="S269" s="532"/>
      <c r="T269" s="533"/>
      <c r="U269" s="372">
        <f t="shared" si="22"/>
        <v>16198.48573</v>
      </c>
      <c r="V269" s="372">
        <f t="shared" si="22"/>
        <v>12675.53492</v>
      </c>
      <c r="W269" s="394">
        <f t="shared" si="16"/>
        <v>78.251357140899856</v>
      </c>
      <c r="X269" s="511"/>
      <c r="Y269" s="511"/>
      <c r="Z269" s="511"/>
      <c r="AA269" s="511"/>
      <c r="AB269" s="511"/>
      <c r="AC269" s="511"/>
      <c r="AD269" s="511"/>
      <c r="AE269" s="135"/>
      <c r="AF269" s="170"/>
    </row>
    <row r="270" spans="1:32" ht="42.75" customHeight="1" x14ac:dyDescent="0.2">
      <c r="A270" s="123"/>
      <c r="B270" s="530" t="s">
        <v>11</v>
      </c>
      <c r="C270" s="530"/>
      <c r="D270" s="530"/>
      <c r="E270" s="530"/>
      <c r="F270" s="530"/>
      <c r="G270" s="530"/>
      <c r="H270" s="530"/>
      <c r="I270" s="530"/>
      <c r="J270" s="530"/>
      <c r="K270" s="530"/>
      <c r="L270" s="530"/>
      <c r="M270" s="531"/>
      <c r="N270" s="376">
        <v>806</v>
      </c>
      <c r="O270" s="377">
        <v>7</v>
      </c>
      <c r="P270" s="377">
        <v>2</v>
      </c>
      <c r="Q270" s="378" t="s">
        <v>438</v>
      </c>
      <c r="R270" s="379" t="s">
        <v>12</v>
      </c>
      <c r="S270" s="532"/>
      <c r="T270" s="533"/>
      <c r="U270" s="372">
        <v>16198.48573</v>
      </c>
      <c r="V270" s="372">
        <v>12675.53492</v>
      </c>
      <c r="W270" s="394">
        <f t="shared" si="16"/>
        <v>78.251357140899856</v>
      </c>
      <c r="X270" s="511"/>
      <c r="Y270" s="511"/>
      <c r="Z270" s="511"/>
      <c r="AA270" s="511"/>
      <c r="AB270" s="511"/>
      <c r="AC270" s="511"/>
      <c r="AD270" s="511"/>
      <c r="AE270" s="135"/>
      <c r="AF270" s="170"/>
    </row>
    <row r="271" spans="1:32" ht="21.75" hidden="1" customHeight="1" x14ac:dyDescent="0.2">
      <c r="A271" s="123"/>
      <c r="B271" s="530" t="s">
        <v>430</v>
      </c>
      <c r="C271" s="530"/>
      <c r="D271" s="530"/>
      <c r="E271" s="530"/>
      <c r="F271" s="530"/>
      <c r="G271" s="530"/>
      <c r="H271" s="530"/>
      <c r="I271" s="530"/>
      <c r="J271" s="530"/>
      <c r="K271" s="530"/>
      <c r="L271" s="530"/>
      <c r="M271" s="531"/>
      <c r="N271" s="376">
        <v>806</v>
      </c>
      <c r="O271" s="377">
        <v>7</v>
      </c>
      <c r="P271" s="377">
        <v>2</v>
      </c>
      <c r="Q271" s="378" t="s">
        <v>431</v>
      </c>
      <c r="R271" s="379">
        <v>0</v>
      </c>
      <c r="S271" s="532"/>
      <c r="T271" s="533"/>
      <c r="U271" s="372">
        <f t="shared" ref="U271:V275" si="23">+U272</f>
        <v>0</v>
      </c>
      <c r="V271" s="372">
        <f t="shared" si="23"/>
        <v>0</v>
      </c>
      <c r="W271" s="394" t="e">
        <f t="shared" si="16"/>
        <v>#DIV/0!</v>
      </c>
      <c r="X271" s="511"/>
      <c r="Y271" s="511"/>
      <c r="Z271" s="511"/>
      <c r="AA271" s="511"/>
      <c r="AB271" s="511"/>
      <c r="AC271" s="511"/>
      <c r="AD271" s="511"/>
      <c r="AE271" s="135"/>
      <c r="AF271" s="170"/>
    </row>
    <row r="272" spans="1:32" ht="12" hidden="1" customHeight="1" x14ac:dyDescent="0.2">
      <c r="A272" s="123"/>
      <c r="B272" s="530" t="s">
        <v>73</v>
      </c>
      <c r="C272" s="530"/>
      <c r="D272" s="530"/>
      <c r="E272" s="530"/>
      <c r="F272" s="530"/>
      <c r="G272" s="530"/>
      <c r="H272" s="530"/>
      <c r="I272" s="530"/>
      <c r="J272" s="530"/>
      <c r="K272" s="530"/>
      <c r="L272" s="530"/>
      <c r="M272" s="531"/>
      <c r="N272" s="376">
        <v>806</v>
      </c>
      <c r="O272" s="377">
        <v>7</v>
      </c>
      <c r="P272" s="377">
        <v>2</v>
      </c>
      <c r="Q272" s="378" t="s">
        <v>437</v>
      </c>
      <c r="R272" s="379">
        <v>0</v>
      </c>
      <c r="S272" s="532"/>
      <c r="T272" s="533"/>
      <c r="U272" s="372">
        <f t="shared" si="23"/>
        <v>0</v>
      </c>
      <c r="V272" s="372">
        <f t="shared" si="23"/>
        <v>0</v>
      </c>
      <c r="W272" s="394" t="e">
        <f t="shared" si="16"/>
        <v>#DIV/0!</v>
      </c>
      <c r="X272" s="511"/>
      <c r="Y272" s="511"/>
      <c r="Z272" s="511"/>
      <c r="AA272" s="511"/>
      <c r="AB272" s="511"/>
      <c r="AC272" s="511"/>
      <c r="AD272" s="511"/>
      <c r="AE272" s="135"/>
      <c r="AF272" s="170"/>
    </row>
    <row r="273" spans="1:32" ht="21.75" hidden="1" customHeight="1" x14ac:dyDescent="0.2">
      <c r="A273" s="123"/>
      <c r="B273" s="530" t="s">
        <v>70</v>
      </c>
      <c r="C273" s="530"/>
      <c r="D273" s="530"/>
      <c r="E273" s="530"/>
      <c r="F273" s="530"/>
      <c r="G273" s="530"/>
      <c r="H273" s="530"/>
      <c r="I273" s="530"/>
      <c r="J273" s="530"/>
      <c r="K273" s="530"/>
      <c r="L273" s="530"/>
      <c r="M273" s="531"/>
      <c r="N273" s="376">
        <v>806</v>
      </c>
      <c r="O273" s="377">
        <v>7</v>
      </c>
      <c r="P273" s="377">
        <v>2</v>
      </c>
      <c r="Q273" s="378" t="s">
        <v>439</v>
      </c>
      <c r="R273" s="379">
        <v>0</v>
      </c>
      <c r="S273" s="532"/>
      <c r="T273" s="533"/>
      <c r="U273" s="372">
        <f t="shared" si="23"/>
        <v>0</v>
      </c>
      <c r="V273" s="372">
        <f t="shared" si="23"/>
        <v>0</v>
      </c>
      <c r="W273" s="394" t="e">
        <f t="shared" si="16"/>
        <v>#DIV/0!</v>
      </c>
      <c r="X273" s="511"/>
      <c r="Y273" s="511"/>
      <c r="Z273" s="511"/>
      <c r="AA273" s="511"/>
      <c r="AB273" s="511"/>
      <c r="AC273" s="511"/>
      <c r="AD273" s="511"/>
      <c r="AE273" s="135"/>
      <c r="AF273" s="170"/>
    </row>
    <row r="274" spans="1:32" ht="21.75" hidden="1" customHeight="1" x14ac:dyDescent="0.2">
      <c r="A274" s="123"/>
      <c r="B274" s="530" t="s">
        <v>435</v>
      </c>
      <c r="C274" s="530"/>
      <c r="D274" s="530"/>
      <c r="E274" s="530"/>
      <c r="F274" s="530"/>
      <c r="G274" s="530"/>
      <c r="H274" s="530"/>
      <c r="I274" s="530"/>
      <c r="J274" s="530"/>
      <c r="K274" s="530"/>
      <c r="L274" s="530"/>
      <c r="M274" s="531"/>
      <c r="N274" s="376">
        <v>806</v>
      </c>
      <c r="O274" s="377">
        <v>7</v>
      </c>
      <c r="P274" s="377">
        <v>2</v>
      </c>
      <c r="Q274" s="378" t="s">
        <v>439</v>
      </c>
      <c r="R274" s="379" t="s">
        <v>8</v>
      </c>
      <c r="S274" s="532"/>
      <c r="T274" s="533"/>
      <c r="U274" s="372">
        <f t="shared" si="23"/>
        <v>0</v>
      </c>
      <c r="V274" s="372">
        <f t="shared" si="23"/>
        <v>0</v>
      </c>
      <c r="W274" s="394" t="e">
        <f t="shared" ref="W274:W337" si="24">V274/U274*100</f>
        <v>#DIV/0!</v>
      </c>
      <c r="X274" s="511"/>
      <c r="Y274" s="511"/>
      <c r="Z274" s="511"/>
      <c r="AA274" s="511"/>
      <c r="AB274" s="511"/>
      <c r="AC274" s="511"/>
      <c r="AD274" s="511"/>
      <c r="AE274" s="135"/>
      <c r="AF274" s="170"/>
    </row>
    <row r="275" spans="1:32" ht="12" hidden="1" customHeight="1" x14ac:dyDescent="0.2">
      <c r="A275" s="123"/>
      <c r="B275" s="530" t="s">
        <v>9</v>
      </c>
      <c r="C275" s="530"/>
      <c r="D275" s="530"/>
      <c r="E275" s="530"/>
      <c r="F275" s="530"/>
      <c r="G275" s="530"/>
      <c r="H275" s="530"/>
      <c r="I275" s="530"/>
      <c r="J275" s="530"/>
      <c r="K275" s="530"/>
      <c r="L275" s="530"/>
      <c r="M275" s="531"/>
      <c r="N275" s="376">
        <v>806</v>
      </c>
      <c r="O275" s="377">
        <v>7</v>
      </c>
      <c r="P275" s="377">
        <v>2</v>
      </c>
      <c r="Q275" s="378" t="s">
        <v>439</v>
      </c>
      <c r="R275" s="379" t="s">
        <v>10</v>
      </c>
      <c r="S275" s="532"/>
      <c r="T275" s="533"/>
      <c r="U275" s="372">
        <f t="shared" si="23"/>
        <v>0</v>
      </c>
      <c r="V275" s="372">
        <f t="shared" si="23"/>
        <v>0</v>
      </c>
      <c r="W275" s="394" t="e">
        <f t="shared" si="24"/>
        <v>#DIV/0!</v>
      </c>
      <c r="X275" s="511"/>
      <c r="Y275" s="511"/>
      <c r="Z275" s="511"/>
      <c r="AA275" s="511"/>
      <c r="AB275" s="511"/>
      <c r="AC275" s="511"/>
      <c r="AD275" s="511"/>
      <c r="AE275" s="135"/>
      <c r="AF275" s="170"/>
    </row>
    <row r="276" spans="1:32" ht="12" hidden="1" customHeight="1" x14ac:dyDescent="0.2">
      <c r="A276" s="123"/>
      <c r="B276" s="530" t="s">
        <v>151</v>
      </c>
      <c r="C276" s="530"/>
      <c r="D276" s="530"/>
      <c r="E276" s="530"/>
      <c r="F276" s="530"/>
      <c r="G276" s="530"/>
      <c r="H276" s="530"/>
      <c r="I276" s="530"/>
      <c r="J276" s="530"/>
      <c r="K276" s="530"/>
      <c r="L276" s="530"/>
      <c r="M276" s="531"/>
      <c r="N276" s="376">
        <v>806</v>
      </c>
      <c r="O276" s="377">
        <v>7</v>
      </c>
      <c r="P276" s="377">
        <v>2</v>
      </c>
      <c r="Q276" s="378" t="s">
        <v>439</v>
      </c>
      <c r="R276" s="379" t="s">
        <v>150</v>
      </c>
      <c r="S276" s="532"/>
      <c r="T276" s="533"/>
      <c r="U276" s="372"/>
      <c r="V276" s="372"/>
      <c r="W276" s="394" t="e">
        <f t="shared" si="24"/>
        <v>#DIV/0!</v>
      </c>
      <c r="X276" s="511"/>
      <c r="Y276" s="511"/>
      <c r="Z276" s="511"/>
      <c r="AA276" s="511"/>
      <c r="AB276" s="511"/>
      <c r="AC276" s="511"/>
      <c r="AD276" s="511"/>
      <c r="AE276" s="135"/>
      <c r="AF276" s="170"/>
    </row>
    <row r="277" spans="1:32" ht="21.75" customHeight="1" x14ac:dyDescent="0.2">
      <c r="A277" s="123"/>
      <c r="B277" s="530" t="s">
        <v>430</v>
      </c>
      <c r="C277" s="530"/>
      <c r="D277" s="530"/>
      <c r="E277" s="530"/>
      <c r="F277" s="530"/>
      <c r="G277" s="530"/>
      <c r="H277" s="530"/>
      <c r="I277" s="530"/>
      <c r="J277" s="530"/>
      <c r="K277" s="530"/>
      <c r="L277" s="530"/>
      <c r="M277" s="531"/>
      <c r="N277" s="376">
        <v>806</v>
      </c>
      <c r="O277" s="377">
        <v>7</v>
      </c>
      <c r="P277" s="377">
        <v>2</v>
      </c>
      <c r="Q277" s="378" t="s">
        <v>431</v>
      </c>
      <c r="R277" s="379">
        <v>0</v>
      </c>
      <c r="S277" s="532"/>
      <c r="T277" s="533"/>
      <c r="U277" s="372">
        <f t="shared" ref="U277:V281" si="25">+U278</f>
        <v>157486.19</v>
      </c>
      <c r="V277" s="372">
        <f t="shared" si="25"/>
        <v>121424.63622</v>
      </c>
      <c r="W277" s="394">
        <f t="shared" si="24"/>
        <v>77.101767602606927</v>
      </c>
      <c r="X277" s="511"/>
      <c r="Y277" s="511"/>
      <c r="Z277" s="511"/>
      <c r="AA277" s="511"/>
      <c r="AB277" s="511"/>
      <c r="AC277" s="511"/>
      <c r="AD277" s="511"/>
      <c r="AE277" s="135"/>
      <c r="AF277" s="170"/>
    </row>
    <row r="278" spans="1:32" ht="12" customHeight="1" x14ac:dyDescent="0.2">
      <c r="A278" s="123"/>
      <c r="B278" s="530" t="s">
        <v>73</v>
      </c>
      <c r="C278" s="530"/>
      <c r="D278" s="530"/>
      <c r="E278" s="530"/>
      <c r="F278" s="530"/>
      <c r="G278" s="530"/>
      <c r="H278" s="530"/>
      <c r="I278" s="530"/>
      <c r="J278" s="530"/>
      <c r="K278" s="530"/>
      <c r="L278" s="530"/>
      <c r="M278" s="531"/>
      <c r="N278" s="376">
        <v>806</v>
      </c>
      <c r="O278" s="377">
        <v>7</v>
      </c>
      <c r="P278" s="377">
        <v>2</v>
      </c>
      <c r="Q278" s="378" t="s">
        <v>437</v>
      </c>
      <c r="R278" s="379">
        <v>0</v>
      </c>
      <c r="S278" s="532"/>
      <c r="T278" s="533"/>
      <c r="U278" s="372">
        <f t="shared" si="25"/>
        <v>157486.19</v>
      </c>
      <c r="V278" s="372">
        <f t="shared" si="25"/>
        <v>121424.63622</v>
      </c>
      <c r="W278" s="394">
        <f t="shared" si="24"/>
        <v>77.101767602606927</v>
      </c>
      <c r="X278" s="511"/>
      <c r="Y278" s="511"/>
      <c r="Z278" s="511"/>
      <c r="AA278" s="511"/>
      <c r="AB278" s="511"/>
      <c r="AC278" s="511"/>
      <c r="AD278" s="511"/>
      <c r="AE278" s="135"/>
      <c r="AF278" s="170"/>
    </row>
    <row r="279" spans="1:32" ht="53.25" customHeight="1" x14ac:dyDescent="0.2">
      <c r="A279" s="123"/>
      <c r="B279" s="530" t="s">
        <v>164</v>
      </c>
      <c r="C279" s="530"/>
      <c r="D279" s="530"/>
      <c r="E279" s="530"/>
      <c r="F279" s="530"/>
      <c r="G279" s="530"/>
      <c r="H279" s="530"/>
      <c r="I279" s="530"/>
      <c r="J279" s="530"/>
      <c r="K279" s="530"/>
      <c r="L279" s="530"/>
      <c r="M279" s="531"/>
      <c r="N279" s="376">
        <v>806</v>
      </c>
      <c r="O279" s="377">
        <v>7</v>
      </c>
      <c r="P279" s="377">
        <v>2</v>
      </c>
      <c r="Q279" s="378" t="s">
        <v>440</v>
      </c>
      <c r="R279" s="379">
        <v>0</v>
      </c>
      <c r="S279" s="532"/>
      <c r="T279" s="533"/>
      <c r="U279" s="372">
        <f t="shared" si="25"/>
        <v>157486.19</v>
      </c>
      <c r="V279" s="372">
        <f t="shared" si="25"/>
        <v>121424.63622</v>
      </c>
      <c r="W279" s="394">
        <f t="shared" si="24"/>
        <v>77.101767602606927</v>
      </c>
      <c r="X279" s="511"/>
      <c r="Y279" s="511"/>
      <c r="Z279" s="511"/>
      <c r="AA279" s="511"/>
      <c r="AB279" s="511"/>
      <c r="AC279" s="511"/>
      <c r="AD279" s="511"/>
      <c r="AE279" s="135"/>
      <c r="AF279" s="170"/>
    </row>
    <row r="280" spans="1:32" ht="21.75" customHeight="1" x14ac:dyDescent="0.2">
      <c r="A280" s="123"/>
      <c r="B280" s="530" t="s">
        <v>435</v>
      </c>
      <c r="C280" s="530"/>
      <c r="D280" s="530"/>
      <c r="E280" s="530"/>
      <c r="F280" s="530"/>
      <c r="G280" s="530"/>
      <c r="H280" s="530"/>
      <c r="I280" s="530"/>
      <c r="J280" s="530"/>
      <c r="K280" s="530"/>
      <c r="L280" s="530"/>
      <c r="M280" s="531"/>
      <c r="N280" s="376">
        <v>806</v>
      </c>
      <c r="O280" s="377">
        <v>7</v>
      </c>
      <c r="P280" s="377">
        <v>2</v>
      </c>
      <c r="Q280" s="378" t="s">
        <v>440</v>
      </c>
      <c r="R280" s="379" t="s">
        <v>8</v>
      </c>
      <c r="S280" s="532"/>
      <c r="T280" s="533"/>
      <c r="U280" s="372">
        <f t="shared" si="25"/>
        <v>157486.19</v>
      </c>
      <c r="V280" s="372">
        <f t="shared" si="25"/>
        <v>121424.63622</v>
      </c>
      <c r="W280" s="394">
        <f t="shared" si="24"/>
        <v>77.101767602606927</v>
      </c>
      <c r="X280" s="511"/>
      <c r="Y280" s="511"/>
      <c r="Z280" s="511"/>
      <c r="AA280" s="511"/>
      <c r="AB280" s="511"/>
      <c r="AC280" s="511"/>
      <c r="AD280" s="511"/>
      <c r="AE280" s="135"/>
      <c r="AF280" s="170"/>
    </row>
    <row r="281" spans="1:32" ht="12" customHeight="1" x14ac:dyDescent="0.2">
      <c r="A281" s="123"/>
      <c r="B281" s="530" t="s">
        <v>9</v>
      </c>
      <c r="C281" s="530"/>
      <c r="D281" s="530"/>
      <c r="E281" s="530"/>
      <c r="F281" s="530"/>
      <c r="G281" s="530"/>
      <c r="H281" s="530"/>
      <c r="I281" s="530"/>
      <c r="J281" s="530"/>
      <c r="K281" s="530"/>
      <c r="L281" s="530"/>
      <c r="M281" s="531"/>
      <c r="N281" s="376">
        <v>806</v>
      </c>
      <c r="O281" s="377">
        <v>7</v>
      </c>
      <c r="P281" s="377">
        <v>2</v>
      </c>
      <c r="Q281" s="378" t="s">
        <v>440</v>
      </c>
      <c r="R281" s="379" t="s">
        <v>10</v>
      </c>
      <c r="S281" s="532"/>
      <c r="T281" s="533"/>
      <c r="U281" s="372">
        <f t="shared" si="25"/>
        <v>157486.19</v>
      </c>
      <c r="V281" s="372">
        <f t="shared" si="25"/>
        <v>121424.63622</v>
      </c>
      <c r="W281" s="394">
        <f t="shared" si="24"/>
        <v>77.101767602606927</v>
      </c>
      <c r="X281" s="511"/>
      <c r="Y281" s="511"/>
      <c r="Z281" s="511"/>
      <c r="AA281" s="511"/>
      <c r="AB281" s="511"/>
      <c r="AC281" s="511"/>
      <c r="AD281" s="511"/>
      <c r="AE281" s="135"/>
      <c r="AF281" s="170"/>
    </row>
    <row r="282" spans="1:32" ht="42.75" customHeight="1" x14ac:dyDescent="0.2">
      <c r="A282" s="123"/>
      <c r="B282" s="530" t="s">
        <v>11</v>
      </c>
      <c r="C282" s="530"/>
      <c r="D282" s="530"/>
      <c r="E282" s="530"/>
      <c r="F282" s="530"/>
      <c r="G282" s="530"/>
      <c r="H282" s="530"/>
      <c r="I282" s="530"/>
      <c r="J282" s="530"/>
      <c r="K282" s="530"/>
      <c r="L282" s="530"/>
      <c r="M282" s="531"/>
      <c r="N282" s="376">
        <v>806</v>
      </c>
      <c r="O282" s="377">
        <v>7</v>
      </c>
      <c r="P282" s="377">
        <v>2</v>
      </c>
      <c r="Q282" s="378" t="s">
        <v>440</v>
      </c>
      <c r="R282" s="379" t="s">
        <v>12</v>
      </c>
      <c r="S282" s="532"/>
      <c r="T282" s="533"/>
      <c r="U282" s="372">
        <v>157486.19</v>
      </c>
      <c r="V282" s="372">
        <v>121424.63622</v>
      </c>
      <c r="W282" s="394">
        <f t="shared" si="24"/>
        <v>77.101767602606927</v>
      </c>
      <c r="X282" s="511"/>
      <c r="Y282" s="511"/>
      <c r="Z282" s="511"/>
      <c r="AA282" s="511"/>
      <c r="AB282" s="511"/>
      <c r="AC282" s="511"/>
      <c r="AD282" s="511"/>
      <c r="AE282" s="135"/>
      <c r="AF282" s="170"/>
    </row>
    <row r="283" spans="1:32" s="381" customFormat="1" ht="21.75" customHeight="1" x14ac:dyDescent="0.2">
      <c r="A283" s="375"/>
      <c r="B283" s="544" t="s">
        <v>430</v>
      </c>
      <c r="C283" s="545"/>
      <c r="D283" s="545"/>
      <c r="E283" s="545"/>
      <c r="F283" s="545"/>
      <c r="G283" s="545"/>
      <c r="H283" s="545"/>
      <c r="I283" s="545"/>
      <c r="J283" s="545"/>
      <c r="K283" s="545"/>
      <c r="L283" s="545"/>
      <c r="M283" s="546"/>
      <c r="N283" s="376">
        <v>806</v>
      </c>
      <c r="O283" s="377">
        <v>7</v>
      </c>
      <c r="P283" s="377">
        <v>2</v>
      </c>
      <c r="Q283" s="378" t="s">
        <v>431</v>
      </c>
      <c r="R283" s="379">
        <v>0</v>
      </c>
      <c r="S283" s="532"/>
      <c r="T283" s="533"/>
      <c r="U283" s="372">
        <f t="shared" ref="U283:V287" si="26">+U284</f>
        <v>2121.21</v>
      </c>
      <c r="V283" s="372">
        <f t="shared" si="26"/>
        <v>1700</v>
      </c>
      <c r="W283" s="394">
        <f t="shared" si="24"/>
        <v>80.142937285794432</v>
      </c>
      <c r="X283" s="547"/>
      <c r="Y283" s="547"/>
      <c r="Z283" s="547"/>
      <c r="AA283" s="547"/>
      <c r="AB283" s="547"/>
      <c r="AC283" s="547"/>
      <c r="AD283" s="547"/>
      <c r="AE283" s="380"/>
    </row>
    <row r="284" spans="1:32" s="381" customFormat="1" ht="12" customHeight="1" x14ac:dyDescent="0.2">
      <c r="A284" s="375"/>
      <c r="B284" s="544" t="s">
        <v>73</v>
      </c>
      <c r="C284" s="545"/>
      <c r="D284" s="545"/>
      <c r="E284" s="545"/>
      <c r="F284" s="545"/>
      <c r="G284" s="545"/>
      <c r="H284" s="545"/>
      <c r="I284" s="545"/>
      <c r="J284" s="545"/>
      <c r="K284" s="545"/>
      <c r="L284" s="545"/>
      <c r="M284" s="546"/>
      <c r="N284" s="376">
        <v>806</v>
      </c>
      <c r="O284" s="377">
        <v>7</v>
      </c>
      <c r="P284" s="377">
        <v>2</v>
      </c>
      <c r="Q284" s="378" t="s">
        <v>437</v>
      </c>
      <c r="R284" s="379">
        <v>0</v>
      </c>
      <c r="S284" s="532"/>
      <c r="T284" s="533"/>
      <c r="U284" s="372">
        <f t="shared" si="26"/>
        <v>2121.21</v>
      </c>
      <c r="V284" s="372">
        <f t="shared" si="26"/>
        <v>1700</v>
      </c>
      <c r="W284" s="394">
        <f t="shared" si="24"/>
        <v>80.142937285794432</v>
      </c>
      <c r="X284" s="547"/>
      <c r="Y284" s="547"/>
      <c r="Z284" s="547"/>
      <c r="AA284" s="547"/>
      <c r="AB284" s="547"/>
      <c r="AC284" s="547"/>
      <c r="AD284" s="547"/>
      <c r="AE284" s="380"/>
    </row>
    <row r="285" spans="1:32" s="381" customFormat="1" ht="32.25" customHeight="1" x14ac:dyDescent="0.2">
      <c r="A285" s="375"/>
      <c r="B285" s="544" t="s">
        <v>714</v>
      </c>
      <c r="C285" s="545"/>
      <c r="D285" s="545"/>
      <c r="E285" s="545"/>
      <c r="F285" s="545"/>
      <c r="G285" s="545"/>
      <c r="H285" s="545"/>
      <c r="I285" s="545"/>
      <c r="J285" s="545"/>
      <c r="K285" s="545"/>
      <c r="L285" s="545"/>
      <c r="M285" s="546"/>
      <c r="N285" s="376">
        <v>806</v>
      </c>
      <c r="O285" s="377">
        <v>7</v>
      </c>
      <c r="P285" s="377">
        <v>2</v>
      </c>
      <c r="Q285" s="378" t="s">
        <v>715</v>
      </c>
      <c r="R285" s="379">
        <v>0</v>
      </c>
      <c r="S285" s="532"/>
      <c r="T285" s="533"/>
      <c r="U285" s="372">
        <f t="shared" si="26"/>
        <v>2121.21</v>
      </c>
      <c r="V285" s="372">
        <f t="shared" si="26"/>
        <v>1700</v>
      </c>
      <c r="W285" s="394">
        <f t="shared" si="24"/>
        <v>80.142937285794432</v>
      </c>
      <c r="X285" s="547"/>
      <c r="Y285" s="547"/>
      <c r="Z285" s="547"/>
      <c r="AA285" s="547"/>
      <c r="AB285" s="547"/>
      <c r="AC285" s="547"/>
      <c r="AD285" s="547"/>
      <c r="AE285" s="380"/>
    </row>
    <row r="286" spans="1:32" s="381" customFormat="1" ht="21.75" customHeight="1" x14ac:dyDescent="0.2">
      <c r="A286" s="375"/>
      <c r="B286" s="544" t="s">
        <v>435</v>
      </c>
      <c r="C286" s="545"/>
      <c r="D286" s="545"/>
      <c r="E286" s="545"/>
      <c r="F286" s="545"/>
      <c r="G286" s="545"/>
      <c r="H286" s="545"/>
      <c r="I286" s="545"/>
      <c r="J286" s="545"/>
      <c r="K286" s="545"/>
      <c r="L286" s="545"/>
      <c r="M286" s="546"/>
      <c r="N286" s="376">
        <v>806</v>
      </c>
      <c r="O286" s="377">
        <v>7</v>
      </c>
      <c r="P286" s="377">
        <v>2</v>
      </c>
      <c r="Q286" s="378" t="s">
        <v>715</v>
      </c>
      <c r="R286" s="379" t="s">
        <v>8</v>
      </c>
      <c r="S286" s="532"/>
      <c r="T286" s="533"/>
      <c r="U286" s="372">
        <f t="shared" si="26"/>
        <v>2121.21</v>
      </c>
      <c r="V286" s="372">
        <f t="shared" si="26"/>
        <v>1700</v>
      </c>
      <c r="W286" s="394">
        <f t="shared" si="24"/>
        <v>80.142937285794432</v>
      </c>
      <c r="X286" s="547"/>
      <c r="Y286" s="547"/>
      <c r="Z286" s="547"/>
      <c r="AA286" s="547"/>
      <c r="AB286" s="547"/>
      <c r="AC286" s="547"/>
      <c r="AD286" s="547"/>
      <c r="AE286" s="380"/>
    </row>
    <row r="287" spans="1:32" s="381" customFormat="1" ht="12" customHeight="1" x14ac:dyDescent="0.2">
      <c r="A287" s="375"/>
      <c r="B287" s="544" t="s">
        <v>9</v>
      </c>
      <c r="C287" s="545"/>
      <c r="D287" s="545"/>
      <c r="E287" s="545"/>
      <c r="F287" s="545"/>
      <c r="G287" s="545"/>
      <c r="H287" s="545"/>
      <c r="I287" s="545"/>
      <c r="J287" s="545"/>
      <c r="K287" s="545"/>
      <c r="L287" s="545"/>
      <c r="M287" s="546"/>
      <c r="N287" s="376">
        <v>806</v>
      </c>
      <c r="O287" s="377">
        <v>7</v>
      </c>
      <c r="P287" s="377">
        <v>2</v>
      </c>
      <c r="Q287" s="378" t="s">
        <v>715</v>
      </c>
      <c r="R287" s="379" t="s">
        <v>10</v>
      </c>
      <c r="S287" s="532"/>
      <c r="T287" s="533"/>
      <c r="U287" s="372">
        <f t="shared" si="26"/>
        <v>2121.21</v>
      </c>
      <c r="V287" s="372">
        <f t="shared" si="26"/>
        <v>1700</v>
      </c>
      <c r="W287" s="394">
        <f t="shared" si="24"/>
        <v>80.142937285794432</v>
      </c>
      <c r="X287" s="547"/>
      <c r="Y287" s="547"/>
      <c r="Z287" s="547"/>
      <c r="AA287" s="547"/>
      <c r="AB287" s="547"/>
      <c r="AC287" s="547"/>
      <c r="AD287" s="547"/>
      <c r="AE287" s="380"/>
    </row>
    <row r="288" spans="1:32" s="381" customFormat="1" ht="12" customHeight="1" x14ac:dyDescent="0.2">
      <c r="A288" s="375"/>
      <c r="B288" s="544" t="s">
        <v>151</v>
      </c>
      <c r="C288" s="545"/>
      <c r="D288" s="545"/>
      <c r="E288" s="545"/>
      <c r="F288" s="545"/>
      <c r="G288" s="545"/>
      <c r="H288" s="545"/>
      <c r="I288" s="545"/>
      <c r="J288" s="545"/>
      <c r="K288" s="545"/>
      <c r="L288" s="545"/>
      <c r="M288" s="546"/>
      <c r="N288" s="376">
        <v>806</v>
      </c>
      <c r="O288" s="377">
        <v>7</v>
      </c>
      <c r="P288" s="377">
        <v>2</v>
      </c>
      <c r="Q288" s="378" t="s">
        <v>715</v>
      </c>
      <c r="R288" s="379" t="s">
        <v>150</v>
      </c>
      <c r="S288" s="532"/>
      <c r="T288" s="533"/>
      <c r="U288" s="372">
        <v>2121.21</v>
      </c>
      <c r="V288" s="372">
        <v>1700</v>
      </c>
      <c r="W288" s="394">
        <f t="shared" si="24"/>
        <v>80.142937285794432</v>
      </c>
      <c r="X288" s="547"/>
      <c r="Y288" s="547"/>
      <c r="Z288" s="547"/>
      <c r="AA288" s="547"/>
      <c r="AB288" s="547"/>
      <c r="AC288" s="547"/>
      <c r="AD288" s="547"/>
      <c r="AE288" s="380"/>
    </row>
    <row r="289" spans="1:32" ht="12" customHeight="1" x14ac:dyDescent="0.2">
      <c r="A289" s="123"/>
      <c r="B289" s="530" t="s">
        <v>441</v>
      </c>
      <c r="C289" s="530"/>
      <c r="D289" s="530"/>
      <c r="E289" s="530"/>
      <c r="F289" s="530"/>
      <c r="G289" s="530"/>
      <c r="H289" s="530"/>
      <c r="I289" s="530"/>
      <c r="J289" s="530"/>
      <c r="K289" s="530"/>
      <c r="L289" s="530"/>
      <c r="M289" s="531"/>
      <c r="N289" s="376">
        <v>806</v>
      </c>
      <c r="O289" s="377">
        <v>7</v>
      </c>
      <c r="P289" s="377">
        <v>3</v>
      </c>
      <c r="Q289" s="378">
        <v>0</v>
      </c>
      <c r="R289" s="379">
        <v>0</v>
      </c>
      <c r="S289" s="532"/>
      <c r="T289" s="533"/>
      <c r="U289" s="372">
        <f t="shared" ref="U289:V294" si="27">+U290</f>
        <v>7190.6937600000001</v>
      </c>
      <c r="V289" s="372">
        <f t="shared" si="27"/>
        <v>5291.9675100000004</v>
      </c>
      <c r="W289" s="394">
        <f t="shared" si="24"/>
        <v>73.594672317125628</v>
      </c>
      <c r="X289" s="511"/>
      <c r="Y289" s="511"/>
      <c r="Z289" s="511"/>
      <c r="AA289" s="511"/>
      <c r="AB289" s="511"/>
      <c r="AC289" s="511"/>
      <c r="AD289" s="511"/>
      <c r="AE289" s="135"/>
      <c r="AF289" s="170"/>
    </row>
    <row r="290" spans="1:32" ht="21.75" customHeight="1" x14ac:dyDescent="0.2">
      <c r="A290" s="123"/>
      <c r="B290" s="530" t="s">
        <v>430</v>
      </c>
      <c r="C290" s="530"/>
      <c r="D290" s="530"/>
      <c r="E290" s="530"/>
      <c r="F290" s="530"/>
      <c r="G290" s="530"/>
      <c r="H290" s="530"/>
      <c r="I290" s="530"/>
      <c r="J290" s="530"/>
      <c r="K290" s="530"/>
      <c r="L290" s="530"/>
      <c r="M290" s="531"/>
      <c r="N290" s="376">
        <v>806</v>
      </c>
      <c r="O290" s="377">
        <v>7</v>
      </c>
      <c r="P290" s="377">
        <v>3</v>
      </c>
      <c r="Q290" s="378" t="s">
        <v>431</v>
      </c>
      <c r="R290" s="379">
        <v>0</v>
      </c>
      <c r="S290" s="532"/>
      <c r="T290" s="533"/>
      <c r="U290" s="372">
        <f t="shared" si="27"/>
        <v>7190.6937600000001</v>
      </c>
      <c r="V290" s="372">
        <f t="shared" si="27"/>
        <v>5291.9675100000004</v>
      </c>
      <c r="W290" s="394">
        <f t="shared" si="24"/>
        <v>73.594672317125628</v>
      </c>
      <c r="X290" s="511"/>
      <c r="Y290" s="511"/>
      <c r="Z290" s="511"/>
      <c r="AA290" s="511"/>
      <c r="AB290" s="511"/>
      <c r="AC290" s="511"/>
      <c r="AD290" s="511"/>
      <c r="AE290" s="135"/>
      <c r="AF290" s="170"/>
    </row>
    <row r="291" spans="1:32" ht="12" customHeight="1" x14ac:dyDescent="0.2">
      <c r="A291" s="123"/>
      <c r="B291" s="530" t="s">
        <v>442</v>
      </c>
      <c r="C291" s="530"/>
      <c r="D291" s="530"/>
      <c r="E291" s="530"/>
      <c r="F291" s="530"/>
      <c r="G291" s="530"/>
      <c r="H291" s="530"/>
      <c r="I291" s="530"/>
      <c r="J291" s="530"/>
      <c r="K291" s="530"/>
      <c r="L291" s="530"/>
      <c r="M291" s="531"/>
      <c r="N291" s="376">
        <v>806</v>
      </c>
      <c r="O291" s="377">
        <v>7</v>
      </c>
      <c r="P291" s="377">
        <v>3</v>
      </c>
      <c r="Q291" s="378" t="s">
        <v>443</v>
      </c>
      <c r="R291" s="379">
        <v>0</v>
      </c>
      <c r="S291" s="532"/>
      <c r="T291" s="533"/>
      <c r="U291" s="372">
        <f t="shared" si="27"/>
        <v>7190.6937600000001</v>
      </c>
      <c r="V291" s="372">
        <f t="shared" si="27"/>
        <v>5291.9675100000004</v>
      </c>
      <c r="W291" s="394">
        <f t="shared" si="24"/>
        <v>73.594672317125628</v>
      </c>
      <c r="X291" s="511"/>
      <c r="Y291" s="511"/>
      <c r="Z291" s="511"/>
      <c r="AA291" s="511"/>
      <c r="AB291" s="511"/>
      <c r="AC291" s="511"/>
      <c r="AD291" s="511"/>
      <c r="AE291" s="135"/>
      <c r="AF291" s="170"/>
    </row>
    <row r="292" spans="1:32" ht="21.75" customHeight="1" x14ac:dyDescent="0.2">
      <c r="A292" s="123"/>
      <c r="B292" s="530" t="s">
        <v>6</v>
      </c>
      <c r="C292" s="530"/>
      <c r="D292" s="530"/>
      <c r="E292" s="530"/>
      <c r="F292" s="530"/>
      <c r="G292" s="530"/>
      <c r="H292" s="530"/>
      <c r="I292" s="530"/>
      <c r="J292" s="530"/>
      <c r="K292" s="530"/>
      <c r="L292" s="530"/>
      <c r="M292" s="531"/>
      <c r="N292" s="376">
        <v>806</v>
      </c>
      <c r="O292" s="377">
        <v>7</v>
      </c>
      <c r="P292" s="377">
        <v>3</v>
      </c>
      <c r="Q292" s="378" t="s">
        <v>444</v>
      </c>
      <c r="R292" s="379">
        <v>0</v>
      </c>
      <c r="S292" s="532"/>
      <c r="T292" s="533"/>
      <c r="U292" s="372">
        <f t="shared" si="27"/>
        <v>7190.6937600000001</v>
      </c>
      <c r="V292" s="372">
        <f t="shared" si="27"/>
        <v>5291.9675100000004</v>
      </c>
      <c r="W292" s="394">
        <f t="shared" si="24"/>
        <v>73.594672317125628</v>
      </c>
      <c r="X292" s="511"/>
      <c r="Y292" s="511"/>
      <c r="Z292" s="511"/>
      <c r="AA292" s="511"/>
      <c r="AB292" s="511"/>
      <c r="AC292" s="511"/>
      <c r="AD292" s="511"/>
      <c r="AE292" s="135"/>
      <c r="AF292" s="170"/>
    </row>
    <row r="293" spans="1:32" ht="21.75" customHeight="1" x14ac:dyDescent="0.2">
      <c r="A293" s="123"/>
      <c r="B293" s="530" t="s">
        <v>435</v>
      </c>
      <c r="C293" s="530"/>
      <c r="D293" s="530"/>
      <c r="E293" s="530"/>
      <c r="F293" s="530"/>
      <c r="G293" s="530"/>
      <c r="H293" s="530"/>
      <c r="I293" s="530"/>
      <c r="J293" s="530"/>
      <c r="K293" s="530"/>
      <c r="L293" s="530"/>
      <c r="M293" s="531"/>
      <c r="N293" s="376">
        <v>806</v>
      </c>
      <c r="O293" s="377">
        <v>7</v>
      </c>
      <c r="P293" s="377">
        <v>3</v>
      </c>
      <c r="Q293" s="378" t="s">
        <v>444</v>
      </c>
      <c r="R293" s="379" t="s">
        <v>8</v>
      </c>
      <c r="S293" s="532"/>
      <c r="T293" s="533"/>
      <c r="U293" s="372">
        <f t="shared" si="27"/>
        <v>7190.6937600000001</v>
      </c>
      <c r="V293" s="372">
        <f t="shared" si="27"/>
        <v>5291.9675100000004</v>
      </c>
      <c r="W293" s="394">
        <f t="shared" si="24"/>
        <v>73.594672317125628</v>
      </c>
      <c r="X293" s="511"/>
      <c r="Y293" s="511"/>
      <c r="Z293" s="511"/>
      <c r="AA293" s="511"/>
      <c r="AB293" s="511"/>
      <c r="AC293" s="511"/>
      <c r="AD293" s="511"/>
      <c r="AE293" s="135"/>
      <c r="AF293" s="170"/>
    </row>
    <row r="294" spans="1:32" ht="12" customHeight="1" x14ac:dyDescent="0.2">
      <c r="A294" s="123"/>
      <c r="B294" s="530" t="s">
        <v>9</v>
      </c>
      <c r="C294" s="530"/>
      <c r="D294" s="530"/>
      <c r="E294" s="530"/>
      <c r="F294" s="530"/>
      <c r="G294" s="530"/>
      <c r="H294" s="530"/>
      <c r="I294" s="530"/>
      <c r="J294" s="530"/>
      <c r="K294" s="530"/>
      <c r="L294" s="530"/>
      <c r="M294" s="531"/>
      <c r="N294" s="376">
        <v>806</v>
      </c>
      <c r="O294" s="377">
        <v>7</v>
      </c>
      <c r="P294" s="377">
        <v>3</v>
      </c>
      <c r="Q294" s="378" t="s">
        <v>444</v>
      </c>
      <c r="R294" s="379" t="s">
        <v>10</v>
      </c>
      <c r="S294" s="532"/>
      <c r="T294" s="533"/>
      <c r="U294" s="372">
        <f t="shared" si="27"/>
        <v>7190.6937600000001</v>
      </c>
      <c r="V294" s="372">
        <f t="shared" si="27"/>
        <v>5291.9675100000004</v>
      </c>
      <c r="W294" s="394">
        <f t="shared" si="24"/>
        <v>73.594672317125628</v>
      </c>
      <c r="X294" s="511"/>
      <c r="Y294" s="511"/>
      <c r="Z294" s="511"/>
      <c r="AA294" s="511"/>
      <c r="AB294" s="511"/>
      <c r="AC294" s="511"/>
      <c r="AD294" s="511"/>
      <c r="AE294" s="135"/>
      <c r="AF294" s="170"/>
    </row>
    <row r="295" spans="1:32" ht="42.75" customHeight="1" x14ac:dyDescent="0.2">
      <c r="A295" s="123"/>
      <c r="B295" s="530" t="s">
        <v>11</v>
      </c>
      <c r="C295" s="530"/>
      <c r="D295" s="530"/>
      <c r="E295" s="530"/>
      <c r="F295" s="530"/>
      <c r="G295" s="530"/>
      <c r="H295" s="530"/>
      <c r="I295" s="530"/>
      <c r="J295" s="530"/>
      <c r="K295" s="530"/>
      <c r="L295" s="530"/>
      <c r="M295" s="531"/>
      <c r="N295" s="376">
        <v>806</v>
      </c>
      <c r="O295" s="377">
        <v>7</v>
      </c>
      <c r="P295" s="377">
        <v>3</v>
      </c>
      <c r="Q295" s="378" t="s">
        <v>444</v>
      </c>
      <c r="R295" s="379" t="s">
        <v>12</v>
      </c>
      <c r="S295" s="532"/>
      <c r="T295" s="533"/>
      <c r="U295" s="372">
        <v>7190.6937600000001</v>
      </c>
      <c r="V295" s="372">
        <v>5291.9675100000004</v>
      </c>
      <c r="W295" s="394">
        <f t="shared" si="24"/>
        <v>73.594672317125628</v>
      </c>
      <c r="X295" s="511"/>
      <c r="Y295" s="511"/>
      <c r="Z295" s="511"/>
      <c r="AA295" s="511"/>
      <c r="AB295" s="511"/>
      <c r="AC295" s="511"/>
      <c r="AD295" s="511"/>
      <c r="AE295" s="135"/>
      <c r="AF295" s="170"/>
    </row>
    <row r="296" spans="1:32" ht="12" customHeight="1" x14ac:dyDescent="0.2">
      <c r="A296" s="123"/>
      <c r="B296" s="530" t="s">
        <v>447</v>
      </c>
      <c r="C296" s="530"/>
      <c r="D296" s="530"/>
      <c r="E296" s="530"/>
      <c r="F296" s="530"/>
      <c r="G296" s="530"/>
      <c r="H296" s="530"/>
      <c r="I296" s="530"/>
      <c r="J296" s="530"/>
      <c r="K296" s="530"/>
      <c r="L296" s="530"/>
      <c r="M296" s="531"/>
      <c r="N296" s="376">
        <v>806</v>
      </c>
      <c r="O296" s="377">
        <v>7</v>
      </c>
      <c r="P296" s="377">
        <v>7</v>
      </c>
      <c r="Q296" s="378">
        <v>0</v>
      </c>
      <c r="R296" s="379">
        <v>0</v>
      </c>
      <c r="S296" s="532"/>
      <c r="T296" s="533"/>
      <c r="U296" s="372">
        <f t="shared" ref="U296:V301" si="28">+U297</f>
        <v>1439.05</v>
      </c>
      <c r="V296" s="372">
        <f t="shared" si="28"/>
        <v>1439.0450499999999</v>
      </c>
      <c r="W296" s="394">
        <f t="shared" si="24"/>
        <v>99.99965602307077</v>
      </c>
      <c r="X296" s="511"/>
      <c r="Y296" s="511"/>
      <c r="Z296" s="511"/>
      <c r="AA296" s="511"/>
      <c r="AB296" s="511"/>
      <c r="AC296" s="511"/>
      <c r="AD296" s="511"/>
      <c r="AE296" s="135"/>
      <c r="AF296" s="170"/>
    </row>
    <row r="297" spans="1:32" ht="21.75" customHeight="1" x14ac:dyDescent="0.2">
      <c r="A297" s="123"/>
      <c r="B297" s="530" t="s">
        <v>430</v>
      </c>
      <c r="C297" s="530"/>
      <c r="D297" s="530"/>
      <c r="E297" s="530"/>
      <c r="F297" s="530"/>
      <c r="G297" s="530"/>
      <c r="H297" s="530"/>
      <c r="I297" s="530"/>
      <c r="J297" s="530"/>
      <c r="K297" s="530"/>
      <c r="L297" s="530"/>
      <c r="M297" s="531"/>
      <c r="N297" s="376">
        <v>806</v>
      </c>
      <c r="O297" s="377">
        <v>7</v>
      </c>
      <c r="P297" s="377">
        <v>7</v>
      </c>
      <c r="Q297" s="378" t="s">
        <v>431</v>
      </c>
      <c r="R297" s="379">
        <v>0</v>
      </c>
      <c r="S297" s="532"/>
      <c r="T297" s="533"/>
      <c r="U297" s="372">
        <f t="shared" si="28"/>
        <v>1439.05</v>
      </c>
      <c r="V297" s="372">
        <f t="shared" si="28"/>
        <v>1439.0450499999999</v>
      </c>
      <c r="W297" s="394">
        <f t="shared" si="24"/>
        <v>99.99965602307077</v>
      </c>
      <c r="X297" s="511"/>
      <c r="Y297" s="511"/>
      <c r="Z297" s="511"/>
      <c r="AA297" s="511"/>
      <c r="AB297" s="511"/>
      <c r="AC297" s="511"/>
      <c r="AD297" s="511"/>
      <c r="AE297" s="135"/>
      <c r="AF297" s="170"/>
    </row>
    <row r="298" spans="1:32" ht="12" customHeight="1" x14ac:dyDescent="0.2">
      <c r="A298" s="123"/>
      <c r="B298" s="530" t="s">
        <v>74</v>
      </c>
      <c r="C298" s="530"/>
      <c r="D298" s="530"/>
      <c r="E298" s="530"/>
      <c r="F298" s="530"/>
      <c r="G298" s="530"/>
      <c r="H298" s="530"/>
      <c r="I298" s="530"/>
      <c r="J298" s="530"/>
      <c r="K298" s="530"/>
      <c r="L298" s="530"/>
      <c r="M298" s="531"/>
      <c r="N298" s="376">
        <v>806</v>
      </c>
      <c r="O298" s="377">
        <v>7</v>
      </c>
      <c r="P298" s="377">
        <v>7</v>
      </c>
      <c r="Q298" s="378" t="s">
        <v>448</v>
      </c>
      <c r="R298" s="379">
        <v>0</v>
      </c>
      <c r="S298" s="532"/>
      <c r="T298" s="533"/>
      <c r="U298" s="372">
        <f t="shared" si="28"/>
        <v>1439.05</v>
      </c>
      <c r="V298" s="372">
        <f t="shared" si="28"/>
        <v>1439.0450499999999</v>
      </c>
      <c r="W298" s="394">
        <f t="shared" si="24"/>
        <v>99.99965602307077</v>
      </c>
      <c r="X298" s="511"/>
      <c r="Y298" s="511"/>
      <c r="Z298" s="511"/>
      <c r="AA298" s="511"/>
      <c r="AB298" s="511"/>
      <c r="AC298" s="511"/>
      <c r="AD298" s="511"/>
      <c r="AE298" s="135"/>
      <c r="AF298" s="170"/>
    </row>
    <row r="299" spans="1:32" ht="12" customHeight="1" x14ac:dyDescent="0.2">
      <c r="A299" s="123"/>
      <c r="B299" s="530" t="s">
        <v>75</v>
      </c>
      <c r="C299" s="530"/>
      <c r="D299" s="530"/>
      <c r="E299" s="530"/>
      <c r="F299" s="530"/>
      <c r="G299" s="530"/>
      <c r="H299" s="530"/>
      <c r="I299" s="530"/>
      <c r="J299" s="530"/>
      <c r="K299" s="530"/>
      <c r="L299" s="530"/>
      <c r="M299" s="531"/>
      <c r="N299" s="376">
        <v>806</v>
      </c>
      <c r="O299" s="377">
        <v>7</v>
      </c>
      <c r="P299" s="377">
        <v>7</v>
      </c>
      <c r="Q299" s="378" t="s">
        <v>449</v>
      </c>
      <c r="R299" s="379">
        <v>0</v>
      </c>
      <c r="S299" s="532"/>
      <c r="T299" s="533"/>
      <c r="U299" s="372">
        <f t="shared" si="28"/>
        <v>1439.05</v>
      </c>
      <c r="V299" s="372">
        <f t="shared" si="28"/>
        <v>1439.0450499999999</v>
      </c>
      <c r="W299" s="394">
        <f t="shared" si="24"/>
        <v>99.99965602307077</v>
      </c>
      <c r="X299" s="511"/>
      <c r="Y299" s="511"/>
      <c r="Z299" s="511"/>
      <c r="AA299" s="511"/>
      <c r="AB299" s="511"/>
      <c r="AC299" s="511"/>
      <c r="AD299" s="511"/>
      <c r="AE299" s="135"/>
      <c r="AF299" s="170"/>
    </row>
    <row r="300" spans="1:32" ht="21.75" customHeight="1" x14ac:dyDescent="0.2">
      <c r="A300" s="123"/>
      <c r="B300" s="530" t="s">
        <v>435</v>
      </c>
      <c r="C300" s="530"/>
      <c r="D300" s="530"/>
      <c r="E300" s="530"/>
      <c r="F300" s="530"/>
      <c r="G300" s="530"/>
      <c r="H300" s="530"/>
      <c r="I300" s="530"/>
      <c r="J300" s="530"/>
      <c r="K300" s="530"/>
      <c r="L300" s="530"/>
      <c r="M300" s="531"/>
      <c r="N300" s="376">
        <v>806</v>
      </c>
      <c r="O300" s="377">
        <v>7</v>
      </c>
      <c r="P300" s="377">
        <v>7</v>
      </c>
      <c r="Q300" s="378" t="s">
        <v>449</v>
      </c>
      <c r="R300" s="379" t="s">
        <v>8</v>
      </c>
      <c r="S300" s="532"/>
      <c r="T300" s="533"/>
      <c r="U300" s="372">
        <f t="shared" si="28"/>
        <v>1439.05</v>
      </c>
      <c r="V300" s="372">
        <f t="shared" si="28"/>
        <v>1439.0450499999999</v>
      </c>
      <c r="W300" s="394">
        <f t="shared" si="24"/>
        <v>99.99965602307077</v>
      </c>
      <c r="X300" s="511"/>
      <c r="Y300" s="511"/>
      <c r="Z300" s="511"/>
      <c r="AA300" s="511"/>
      <c r="AB300" s="511"/>
      <c r="AC300" s="511"/>
      <c r="AD300" s="511"/>
      <c r="AE300" s="135"/>
      <c r="AF300" s="170"/>
    </row>
    <row r="301" spans="1:32" ht="12" customHeight="1" x14ac:dyDescent="0.2">
      <c r="A301" s="123"/>
      <c r="B301" s="530" t="s">
        <v>9</v>
      </c>
      <c r="C301" s="530"/>
      <c r="D301" s="530"/>
      <c r="E301" s="530"/>
      <c r="F301" s="530"/>
      <c r="G301" s="530"/>
      <c r="H301" s="530"/>
      <c r="I301" s="530"/>
      <c r="J301" s="530"/>
      <c r="K301" s="530"/>
      <c r="L301" s="530"/>
      <c r="M301" s="531"/>
      <c r="N301" s="376">
        <v>806</v>
      </c>
      <c r="O301" s="377">
        <v>7</v>
      </c>
      <c r="P301" s="377">
        <v>7</v>
      </c>
      <c r="Q301" s="378" t="s">
        <v>449</v>
      </c>
      <c r="R301" s="379" t="s">
        <v>10</v>
      </c>
      <c r="S301" s="532"/>
      <c r="T301" s="533"/>
      <c r="U301" s="372">
        <f t="shared" si="28"/>
        <v>1439.05</v>
      </c>
      <c r="V301" s="372">
        <f t="shared" si="28"/>
        <v>1439.0450499999999</v>
      </c>
      <c r="W301" s="394">
        <f t="shared" si="24"/>
        <v>99.99965602307077</v>
      </c>
      <c r="X301" s="511"/>
      <c r="Y301" s="511"/>
      <c r="Z301" s="511"/>
      <c r="AA301" s="511"/>
      <c r="AB301" s="511"/>
      <c r="AC301" s="511"/>
      <c r="AD301" s="511"/>
      <c r="AE301" s="135"/>
      <c r="AF301" s="170"/>
    </row>
    <row r="302" spans="1:32" ht="42.75" customHeight="1" x14ac:dyDescent="0.2">
      <c r="A302" s="123"/>
      <c r="B302" s="530" t="s">
        <v>11</v>
      </c>
      <c r="C302" s="530"/>
      <c r="D302" s="530"/>
      <c r="E302" s="530"/>
      <c r="F302" s="530"/>
      <c r="G302" s="530"/>
      <c r="H302" s="530"/>
      <c r="I302" s="530"/>
      <c r="J302" s="530"/>
      <c r="K302" s="530"/>
      <c r="L302" s="530"/>
      <c r="M302" s="531"/>
      <c r="N302" s="376">
        <v>806</v>
      </c>
      <c r="O302" s="377">
        <v>7</v>
      </c>
      <c r="P302" s="377">
        <v>7</v>
      </c>
      <c r="Q302" s="378" t="s">
        <v>449</v>
      </c>
      <c r="R302" s="379" t="s">
        <v>12</v>
      </c>
      <c r="S302" s="532"/>
      <c r="T302" s="533"/>
      <c r="U302" s="372">
        <v>1439.05</v>
      </c>
      <c r="V302" s="372">
        <v>1439.0450499999999</v>
      </c>
      <c r="W302" s="394">
        <f t="shared" si="24"/>
        <v>99.99965602307077</v>
      </c>
      <c r="X302" s="511"/>
      <c r="Y302" s="511"/>
      <c r="Z302" s="511"/>
      <c r="AA302" s="511"/>
      <c r="AB302" s="511"/>
      <c r="AC302" s="511"/>
      <c r="AD302" s="511"/>
      <c r="AE302" s="135"/>
      <c r="AF302" s="170"/>
    </row>
    <row r="303" spans="1:32" ht="12" customHeight="1" x14ac:dyDescent="0.2">
      <c r="A303" s="123"/>
      <c r="B303" s="530" t="s">
        <v>76</v>
      </c>
      <c r="C303" s="530"/>
      <c r="D303" s="530"/>
      <c r="E303" s="530"/>
      <c r="F303" s="530"/>
      <c r="G303" s="530"/>
      <c r="H303" s="530"/>
      <c r="I303" s="530"/>
      <c r="J303" s="530"/>
      <c r="K303" s="530"/>
      <c r="L303" s="530"/>
      <c r="M303" s="531"/>
      <c r="N303" s="376">
        <v>806</v>
      </c>
      <c r="O303" s="377">
        <v>7</v>
      </c>
      <c r="P303" s="377">
        <v>9</v>
      </c>
      <c r="Q303" s="378">
        <v>0</v>
      </c>
      <c r="R303" s="379">
        <v>0</v>
      </c>
      <c r="S303" s="532"/>
      <c r="T303" s="533"/>
      <c r="U303" s="372">
        <f>+U304+U315+U332</f>
        <v>17882.06767</v>
      </c>
      <c r="V303" s="372">
        <f>+V304+V315+V332</f>
        <v>13186.82065</v>
      </c>
      <c r="W303" s="394">
        <f t="shared" si="24"/>
        <v>73.743265562756918</v>
      </c>
      <c r="X303" s="511"/>
      <c r="Y303" s="511"/>
      <c r="Z303" s="511"/>
      <c r="AA303" s="511"/>
      <c r="AB303" s="511"/>
      <c r="AC303" s="511"/>
      <c r="AD303" s="511"/>
      <c r="AE303" s="135"/>
      <c r="AF303" s="170"/>
    </row>
    <row r="304" spans="1:32" ht="21.75" customHeight="1" x14ac:dyDescent="0.2">
      <c r="A304" s="123"/>
      <c r="B304" s="530" t="s">
        <v>430</v>
      </c>
      <c r="C304" s="530"/>
      <c r="D304" s="530"/>
      <c r="E304" s="530"/>
      <c r="F304" s="530"/>
      <c r="G304" s="530"/>
      <c r="H304" s="530"/>
      <c r="I304" s="530"/>
      <c r="J304" s="530"/>
      <c r="K304" s="530"/>
      <c r="L304" s="530"/>
      <c r="M304" s="531"/>
      <c r="N304" s="376">
        <v>806</v>
      </c>
      <c r="O304" s="377">
        <v>7</v>
      </c>
      <c r="P304" s="377">
        <v>9</v>
      </c>
      <c r="Q304" s="378" t="s">
        <v>431</v>
      </c>
      <c r="R304" s="379">
        <v>0</v>
      </c>
      <c r="S304" s="532"/>
      <c r="T304" s="533"/>
      <c r="U304" s="372">
        <f>+U305</f>
        <v>1656.7540200000001</v>
      </c>
      <c r="V304" s="372">
        <f>+V305</f>
        <v>1254.69235</v>
      </c>
      <c r="W304" s="394">
        <f t="shared" si="24"/>
        <v>75.731963517432717</v>
      </c>
      <c r="X304" s="511"/>
      <c r="Y304" s="511"/>
      <c r="Z304" s="511"/>
      <c r="AA304" s="511"/>
      <c r="AB304" s="511"/>
      <c r="AC304" s="511"/>
      <c r="AD304" s="511"/>
      <c r="AE304" s="135"/>
      <c r="AF304" s="170"/>
    </row>
    <row r="305" spans="1:32" ht="21.75" customHeight="1" x14ac:dyDescent="0.2">
      <c r="A305" s="123"/>
      <c r="B305" s="530" t="s">
        <v>450</v>
      </c>
      <c r="C305" s="530"/>
      <c r="D305" s="530"/>
      <c r="E305" s="530"/>
      <c r="F305" s="530"/>
      <c r="G305" s="530"/>
      <c r="H305" s="530"/>
      <c r="I305" s="530"/>
      <c r="J305" s="530"/>
      <c r="K305" s="530"/>
      <c r="L305" s="530"/>
      <c r="M305" s="531"/>
      <c r="N305" s="376">
        <v>806</v>
      </c>
      <c r="O305" s="377">
        <v>7</v>
      </c>
      <c r="P305" s="377">
        <v>9</v>
      </c>
      <c r="Q305" s="378" t="s">
        <v>451</v>
      </c>
      <c r="R305" s="379">
        <v>0</v>
      </c>
      <c r="S305" s="532"/>
      <c r="T305" s="533"/>
      <c r="U305" s="372">
        <f>+U306</f>
        <v>1656.7540200000001</v>
      </c>
      <c r="V305" s="372">
        <f>+V306</f>
        <v>1254.69235</v>
      </c>
      <c r="W305" s="394">
        <f t="shared" si="24"/>
        <v>75.731963517432717</v>
      </c>
      <c r="X305" s="511"/>
      <c r="Y305" s="511"/>
      <c r="Z305" s="511"/>
      <c r="AA305" s="511"/>
      <c r="AB305" s="511"/>
      <c r="AC305" s="511"/>
      <c r="AD305" s="511"/>
      <c r="AE305" s="135"/>
      <c r="AF305" s="170"/>
    </row>
    <row r="306" spans="1:32" ht="32.25" customHeight="1" x14ac:dyDescent="0.2">
      <c r="A306" s="123"/>
      <c r="B306" s="530" t="s">
        <v>64</v>
      </c>
      <c r="C306" s="530"/>
      <c r="D306" s="530"/>
      <c r="E306" s="530"/>
      <c r="F306" s="530"/>
      <c r="G306" s="530"/>
      <c r="H306" s="530"/>
      <c r="I306" s="530"/>
      <c r="J306" s="530"/>
      <c r="K306" s="530"/>
      <c r="L306" s="530"/>
      <c r="M306" s="531"/>
      <c r="N306" s="376">
        <v>806</v>
      </c>
      <c r="O306" s="377">
        <v>7</v>
      </c>
      <c r="P306" s="377">
        <v>9</v>
      </c>
      <c r="Q306" s="378" t="s">
        <v>452</v>
      </c>
      <c r="R306" s="379">
        <v>0</v>
      </c>
      <c r="S306" s="532"/>
      <c r="T306" s="533"/>
      <c r="U306" s="372">
        <f>+U307+U312</f>
        <v>1656.7540200000001</v>
      </c>
      <c r="V306" s="372">
        <f>+V307+V312</f>
        <v>1254.69235</v>
      </c>
      <c r="W306" s="394">
        <f t="shared" si="24"/>
        <v>75.731963517432717</v>
      </c>
      <c r="X306" s="511"/>
      <c r="Y306" s="511"/>
      <c r="Z306" s="511"/>
      <c r="AA306" s="511"/>
      <c r="AB306" s="511"/>
      <c r="AC306" s="511"/>
      <c r="AD306" s="511"/>
      <c r="AE306" s="135"/>
      <c r="AF306" s="170"/>
    </row>
    <row r="307" spans="1:32" ht="53.25" customHeight="1" x14ac:dyDescent="0.2">
      <c r="A307" s="123"/>
      <c r="B307" s="530" t="s">
        <v>17</v>
      </c>
      <c r="C307" s="530"/>
      <c r="D307" s="530"/>
      <c r="E307" s="530"/>
      <c r="F307" s="530"/>
      <c r="G307" s="530"/>
      <c r="H307" s="530"/>
      <c r="I307" s="530"/>
      <c r="J307" s="530"/>
      <c r="K307" s="530"/>
      <c r="L307" s="530"/>
      <c r="M307" s="531"/>
      <c r="N307" s="376">
        <v>806</v>
      </c>
      <c r="O307" s="377">
        <v>7</v>
      </c>
      <c r="P307" s="377">
        <v>9</v>
      </c>
      <c r="Q307" s="378" t="s">
        <v>452</v>
      </c>
      <c r="R307" s="379" t="s">
        <v>18</v>
      </c>
      <c r="S307" s="532"/>
      <c r="T307" s="533"/>
      <c r="U307" s="372">
        <f>+U308</f>
        <v>1653.35402</v>
      </c>
      <c r="V307" s="372">
        <f>+V308</f>
        <v>1251.2923499999999</v>
      </c>
      <c r="W307" s="394">
        <f t="shared" si="24"/>
        <v>75.68205809908757</v>
      </c>
      <c r="X307" s="511"/>
      <c r="Y307" s="511"/>
      <c r="Z307" s="511"/>
      <c r="AA307" s="511"/>
      <c r="AB307" s="511"/>
      <c r="AC307" s="511"/>
      <c r="AD307" s="511"/>
      <c r="AE307" s="135"/>
      <c r="AF307" s="170"/>
    </row>
    <row r="308" spans="1:32" ht="21.75" customHeight="1" x14ac:dyDescent="0.2">
      <c r="A308" s="123"/>
      <c r="B308" s="530" t="s">
        <v>38</v>
      </c>
      <c r="C308" s="530"/>
      <c r="D308" s="530"/>
      <c r="E308" s="530"/>
      <c r="F308" s="530"/>
      <c r="G308" s="530"/>
      <c r="H308" s="530"/>
      <c r="I308" s="530"/>
      <c r="J308" s="530"/>
      <c r="K308" s="530"/>
      <c r="L308" s="530"/>
      <c r="M308" s="531"/>
      <c r="N308" s="376">
        <v>806</v>
      </c>
      <c r="O308" s="377">
        <v>7</v>
      </c>
      <c r="P308" s="377">
        <v>9</v>
      </c>
      <c r="Q308" s="378" t="s">
        <v>452</v>
      </c>
      <c r="R308" s="379" t="s">
        <v>39</v>
      </c>
      <c r="S308" s="532"/>
      <c r="T308" s="533"/>
      <c r="U308" s="372">
        <f>+U309+U310+U311</f>
        <v>1653.35402</v>
      </c>
      <c r="V308" s="372">
        <f>+V309+V310+V311</f>
        <v>1251.2923499999999</v>
      </c>
      <c r="W308" s="394">
        <f t="shared" si="24"/>
        <v>75.68205809908757</v>
      </c>
      <c r="X308" s="511"/>
      <c r="Y308" s="511"/>
      <c r="Z308" s="511"/>
      <c r="AA308" s="511"/>
      <c r="AB308" s="511"/>
      <c r="AC308" s="511"/>
      <c r="AD308" s="511"/>
      <c r="AE308" s="135"/>
      <c r="AF308" s="170"/>
    </row>
    <row r="309" spans="1:32" ht="21.75" customHeight="1" x14ac:dyDescent="0.2">
      <c r="A309" s="123"/>
      <c r="B309" s="530" t="s">
        <v>326</v>
      </c>
      <c r="C309" s="530"/>
      <c r="D309" s="530"/>
      <c r="E309" s="530"/>
      <c r="F309" s="530"/>
      <c r="G309" s="530"/>
      <c r="H309" s="530"/>
      <c r="I309" s="530"/>
      <c r="J309" s="530"/>
      <c r="K309" s="530"/>
      <c r="L309" s="530"/>
      <c r="M309" s="531"/>
      <c r="N309" s="376">
        <v>806</v>
      </c>
      <c r="O309" s="377">
        <v>7</v>
      </c>
      <c r="P309" s="377">
        <v>9</v>
      </c>
      <c r="Q309" s="378" t="s">
        <v>452</v>
      </c>
      <c r="R309" s="379" t="s">
        <v>40</v>
      </c>
      <c r="S309" s="532"/>
      <c r="T309" s="533"/>
      <c r="U309" s="372">
        <v>1269.85716</v>
      </c>
      <c r="V309" s="372">
        <v>963.11411999999996</v>
      </c>
      <c r="W309" s="394">
        <f t="shared" si="24"/>
        <v>75.844287872503699</v>
      </c>
      <c r="X309" s="511"/>
      <c r="Y309" s="511"/>
      <c r="Z309" s="511"/>
      <c r="AA309" s="511"/>
      <c r="AB309" s="511"/>
      <c r="AC309" s="511"/>
      <c r="AD309" s="511"/>
      <c r="AE309" s="135"/>
      <c r="AF309" s="170"/>
    </row>
    <row r="310" spans="1:32" ht="32.25" hidden="1" customHeight="1" x14ac:dyDescent="0.2">
      <c r="A310" s="123"/>
      <c r="B310" s="530" t="s">
        <v>346</v>
      </c>
      <c r="C310" s="530"/>
      <c r="D310" s="530"/>
      <c r="E310" s="530"/>
      <c r="F310" s="530"/>
      <c r="G310" s="530"/>
      <c r="H310" s="530"/>
      <c r="I310" s="530"/>
      <c r="J310" s="530"/>
      <c r="K310" s="530"/>
      <c r="L310" s="530"/>
      <c r="M310" s="531"/>
      <c r="N310" s="376">
        <v>806</v>
      </c>
      <c r="O310" s="377">
        <v>7</v>
      </c>
      <c r="P310" s="377">
        <v>9</v>
      </c>
      <c r="Q310" s="378" t="s">
        <v>452</v>
      </c>
      <c r="R310" s="379" t="s">
        <v>41</v>
      </c>
      <c r="S310" s="532"/>
      <c r="T310" s="533"/>
      <c r="U310" s="372"/>
      <c r="V310" s="372"/>
      <c r="W310" s="394" t="e">
        <f t="shared" si="24"/>
        <v>#DIV/0!</v>
      </c>
      <c r="X310" s="511"/>
      <c r="Y310" s="511"/>
      <c r="Z310" s="511"/>
      <c r="AA310" s="511"/>
      <c r="AB310" s="511"/>
      <c r="AC310" s="511"/>
      <c r="AD310" s="511"/>
      <c r="AE310" s="135"/>
      <c r="AF310" s="170"/>
    </row>
    <row r="311" spans="1:32" ht="32.25" customHeight="1" x14ac:dyDescent="0.2">
      <c r="A311" s="123"/>
      <c r="B311" s="530" t="s">
        <v>327</v>
      </c>
      <c r="C311" s="530"/>
      <c r="D311" s="530"/>
      <c r="E311" s="530"/>
      <c r="F311" s="530"/>
      <c r="G311" s="530"/>
      <c r="H311" s="530"/>
      <c r="I311" s="530"/>
      <c r="J311" s="530"/>
      <c r="K311" s="530"/>
      <c r="L311" s="530"/>
      <c r="M311" s="531"/>
      <c r="N311" s="376">
        <v>806</v>
      </c>
      <c r="O311" s="377">
        <v>7</v>
      </c>
      <c r="P311" s="377">
        <v>9</v>
      </c>
      <c r="Q311" s="378" t="s">
        <v>452</v>
      </c>
      <c r="R311" s="379" t="s">
        <v>42</v>
      </c>
      <c r="S311" s="532"/>
      <c r="T311" s="533"/>
      <c r="U311" s="372">
        <v>383.49686000000003</v>
      </c>
      <c r="V311" s="372">
        <v>288.17822999999999</v>
      </c>
      <c r="W311" s="394">
        <f t="shared" si="24"/>
        <v>75.144873415651944</v>
      </c>
      <c r="X311" s="511"/>
      <c r="Y311" s="511"/>
      <c r="Z311" s="511"/>
      <c r="AA311" s="511"/>
      <c r="AB311" s="511"/>
      <c r="AC311" s="511"/>
      <c r="AD311" s="511"/>
      <c r="AE311" s="135"/>
      <c r="AF311" s="170"/>
    </row>
    <row r="312" spans="1:32" ht="21.75" customHeight="1" x14ac:dyDescent="0.2">
      <c r="A312" s="123"/>
      <c r="B312" s="530" t="s">
        <v>338</v>
      </c>
      <c r="C312" s="530"/>
      <c r="D312" s="530"/>
      <c r="E312" s="530"/>
      <c r="F312" s="530"/>
      <c r="G312" s="530"/>
      <c r="H312" s="530"/>
      <c r="I312" s="530"/>
      <c r="J312" s="530"/>
      <c r="K312" s="530"/>
      <c r="L312" s="530"/>
      <c r="M312" s="531"/>
      <c r="N312" s="376">
        <v>806</v>
      </c>
      <c r="O312" s="377">
        <v>7</v>
      </c>
      <c r="P312" s="377">
        <v>9</v>
      </c>
      <c r="Q312" s="378" t="s">
        <v>452</v>
      </c>
      <c r="R312" s="379" t="s">
        <v>25</v>
      </c>
      <c r="S312" s="532"/>
      <c r="T312" s="533"/>
      <c r="U312" s="372">
        <f>+U313</f>
        <v>3.4</v>
      </c>
      <c r="V312" s="372">
        <f>+V313</f>
        <v>3.4</v>
      </c>
      <c r="W312" s="394">
        <f t="shared" si="24"/>
        <v>100</v>
      </c>
      <c r="X312" s="511"/>
      <c r="Y312" s="511"/>
      <c r="Z312" s="511"/>
      <c r="AA312" s="511"/>
      <c r="AB312" s="511"/>
      <c r="AC312" s="511"/>
      <c r="AD312" s="511"/>
      <c r="AE312" s="135"/>
      <c r="AF312" s="170"/>
    </row>
    <row r="313" spans="1:32" ht="21.75" customHeight="1" x14ac:dyDescent="0.2">
      <c r="A313" s="123"/>
      <c r="B313" s="530" t="s">
        <v>339</v>
      </c>
      <c r="C313" s="530"/>
      <c r="D313" s="530"/>
      <c r="E313" s="530"/>
      <c r="F313" s="530"/>
      <c r="G313" s="530"/>
      <c r="H313" s="530"/>
      <c r="I313" s="530"/>
      <c r="J313" s="530"/>
      <c r="K313" s="530"/>
      <c r="L313" s="530"/>
      <c r="M313" s="531"/>
      <c r="N313" s="376">
        <v>806</v>
      </c>
      <c r="O313" s="377">
        <v>7</v>
      </c>
      <c r="P313" s="377">
        <v>9</v>
      </c>
      <c r="Q313" s="378" t="s">
        <v>452</v>
      </c>
      <c r="R313" s="379" t="s">
        <v>27</v>
      </c>
      <c r="S313" s="532"/>
      <c r="T313" s="533"/>
      <c r="U313" s="372">
        <f>+U314</f>
        <v>3.4</v>
      </c>
      <c r="V313" s="372">
        <f>+V314</f>
        <v>3.4</v>
      </c>
      <c r="W313" s="394">
        <f t="shared" si="24"/>
        <v>100</v>
      </c>
      <c r="X313" s="511"/>
      <c r="Y313" s="511"/>
      <c r="Z313" s="511"/>
      <c r="AA313" s="511"/>
      <c r="AB313" s="511"/>
      <c r="AC313" s="511"/>
      <c r="AD313" s="511"/>
      <c r="AE313" s="135"/>
      <c r="AF313" s="170"/>
    </row>
    <row r="314" spans="1:32" ht="12" customHeight="1" x14ac:dyDescent="0.2">
      <c r="A314" s="123"/>
      <c r="B314" s="530" t="s">
        <v>341</v>
      </c>
      <c r="C314" s="530"/>
      <c r="D314" s="530"/>
      <c r="E314" s="530"/>
      <c r="F314" s="530"/>
      <c r="G314" s="530"/>
      <c r="H314" s="530"/>
      <c r="I314" s="530"/>
      <c r="J314" s="530"/>
      <c r="K314" s="530"/>
      <c r="L314" s="530"/>
      <c r="M314" s="531"/>
      <c r="N314" s="376">
        <v>806</v>
      </c>
      <c r="O314" s="377">
        <v>7</v>
      </c>
      <c r="P314" s="377">
        <v>9</v>
      </c>
      <c r="Q314" s="378" t="s">
        <v>452</v>
      </c>
      <c r="R314" s="379" t="s">
        <v>29</v>
      </c>
      <c r="S314" s="532"/>
      <c r="T314" s="533"/>
      <c r="U314" s="372">
        <v>3.4</v>
      </c>
      <c r="V314" s="372">
        <v>3.4</v>
      </c>
      <c r="W314" s="394">
        <f t="shared" si="24"/>
        <v>100</v>
      </c>
      <c r="X314" s="511"/>
      <c r="Y314" s="511"/>
      <c r="Z314" s="511"/>
      <c r="AA314" s="511"/>
      <c r="AB314" s="511"/>
      <c r="AC314" s="511"/>
      <c r="AD314" s="511"/>
      <c r="AE314" s="135"/>
      <c r="AF314" s="170"/>
    </row>
    <row r="315" spans="1:32" ht="21.75" customHeight="1" x14ac:dyDescent="0.2">
      <c r="A315" s="123"/>
      <c r="B315" s="530" t="s">
        <v>430</v>
      </c>
      <c r="C315" s="530"/>
      <c r="D315" s="530"/>
      <c r="E315" s="530"/>
      <c r="F315" s="530"/>
      <c r="G315" s="530"/>
      <c r="H315" s="530"/>
      <c r="I315" s="530"/>
      <c r="J315" s="530"/>
      <c r="K315" s="530"/>
      <c r="L315" s="530"/>
      <c r="M315" s="531"/>
      <c r="N315" s="376">
        <v>806</v>
      </c>
      <c r="O315" s="377">
        <v>7</v>
      </c>
      <c r="P315" s="377">
        <v>9</v>
      </c>
      <c r="Q315" s="378" t="s">
        <v>431</v>
      </c>
      <c r="R315" s="379">
        <v>0</v>
      </c>
      <c r="S315" s="532"/>
      <c r="T315" s="533"/>
      <c r="U315" s="372">
        <f>+U316</f>
        <v>16148.56365</v>
      </c>
      <c r="V315" s="372">
        <f>+V316</f>
        <v>11855.3783</v>
      </c>
      <c r="W315" s="394">
        <f t="shared" si="24"/>
        <v>73.414444510053997</v>
      </c>
      <c r="X315" s="511"/>
      <c r="Y315" s="511"/>
      <c r="Z315" s="511"/>
      <c r="AA315" s="511"/>
      <c r="AB315" s="511"/>
      <c r="AC315" s="511"/>
      <c r="AD315" s="511"/>
      <c r="AE315" s="135"/>
      <c r="AF315" s="170"/>
    </row>
    <row r="316" spans="1:32" ht="21.75" customHeight="1" x14ac:dyDescent="0.2">
      <c r="A316" s="123"/>
      <c r="B316" s="530" t="s">
        <v>450</v>
      </c>
      <c r="C316" s="530"/>
      <c r="D316" s="530"/>
      <c r="E316" s="530"/>
      <c r="F316" s="530"/>
      <c r="G316" s="530"/>
      <c r="H316" s="530"/>
      <c r="I316" s="530"/>
      <c r="J316" s="530"/>
      <c r="K316" s="530"/>
      <c r="L316" s="530"/>
      <c r="M316" s="531"/>
      <c r="N316" s="376">
        <v>806</v>
      </c>
      <c r="O316" s="377">
        <v>7</v>
      </c>
      <c r="P316" s="377">
        <v>9</v>
      </c>
      <c r="Q316" s="378" t="s">
        <v>451</v>
      </c>
      <c r="R316" s="379">
        <v>0</v>
      </c>
      <c r="S316" s="532"/>
      <c r="T316" s="533"/>
      <c r="U316" s="372">
        <f>+U317</f>
        <v>16148.56365</v>
      </c>
      <c r="V316" s="372">
        <f>+V317</f>
        <v>11855.3783</v>
      </c>
      <c r="W316" s="394">
        <f t="shared" si="24"/>
        <v>73.414444510053997</v>
      </c>
      <c r="X316" s="511"/>
      <c r="Y316" s="511"/>
      <c r="Z316" s="511"/>
      <c r="AA316" s="511"/>
      <c r="AB316" s="511"/>
      <c r="AC316" s="511"/>
      <c r="AD316" s="511"/>
      <c r="AE316" s="135"/>
      <c r="AF316" s="170"/>
    </row>
    <row r="317" spans="1:32" ht="21.75" customHeight="1" x14ac:dyDescent="0.2">
      <c r="A317" s="123"/>
      <c r="B317" s="530" t="s">
        <v>60</v>
      </c>
      <c r="C317" s="530"/>
      <c r="D317" s="530"/>
      <c r="E317" s="530"/>
      <c r="F317" s="530"/>
      <c r="G317" s="530"/>
      <c r="H317" s="530"/>
      <c r="I317" s="530"/>
      <c r="J317" s="530"/>
      <c r="K317" s="530"/>
      <c r="L317" s="530"/>
      <c r="M317" s="531"/>
      <c r="N317" s="376">
        <v>806</v>
      </c>
      <c r="O317" s="377">
        <v>7</v>
      </c>
      <c r="P317" s="377">
        <v>9</v>
      </c>
      <c r="Q317" s="378" t="s">
        <v>453</v>
      </c>
      <c r="R317" s="379">
        <v>0</v>
      </c>
      <c r="S317" s="532"/>
      <c r="T317" s="533"/>
      <c r="U317" s="372">
        <f>+U318+U323+U327</f>
        <v>16148.56365</v>
      </c>
      <c r="V317" s="372">
        <f>+V318+V323+V327</f>
        <v>11855.3783</v>
      </c>
      <c r="W317" s="394">
        <f t="shared" si="24"/>
        <v>73.414444510053997</v>
      </c>
      <c r="X317" s="511"/>
      <c r="Y317" s="511"/>
      <c r="Z317" s="511"/>
      <c r="AA317" s="511"/>
      <c r="AB317" s="511"/>
      <c r="AC317" s="511"/>
      <c r="AD317" s="511"/>
      <c r="AE317" s="135"/>
      <c r="AF317" s="170"/>
    </row>
    <row r="318" spans="1:32" ht="53.25" customHeight="1" x14ac:dyDescent="0.2">
      <c r="A318" s="123"/>
      <c r="B318" s="530" t="s">
        <v>17</v>
      </c>
      <c r="C318" s="530"/>
      <c r="D318" s="530"/>
      <c r="E318" s="530"/>
      <c r="F318" s="530"/>
      <c r="G318" s="530"/>
      <c r="H318" s="530"/>
      <c r="I318" s="530"/>
      <c r="J318" s="530"/>
      <c r="K318" s="530"/>
      <c r="L318" s="530"/>
      <c r="M318" s="531"/>
      <c r="N318" s="376">
        <v>806</v>
      </c>
      <c r="O318" s="377">
        <v>7</v>
      </c>
      <c r="P318" s="377">
        <v>9</v>
      </c>
      <c r="Q318" s="378" t="s">
        <v>453</v>
      </c>
      <c r="R318" s="379" t="s">
        <v>18</v>
      </c>
      <c r="S318" s="532"/>
      <c r="T318" s="533"/>
      <c r="U318" s="372">
        <f>+U319</f>
        <v>14885.74805</v>
      </c>
      <c r="V318" s="372">
        <f>+V319</f>
        <v>10956.29564</v>
      </c>
      <c r="W318" s="394">
        <f t="shared" si="24"/>
        <v>73.602586871675555</v>
      </c>
      <c r="X318" s="511"/>
      <c r="Y318" s="511"/>
      <c r="Z318" s="511"/>
      <c r="AA318" s="511"/>
      <c r="AB318" s="511"/>
      <c r="AC318" s="511"/>
      <c r="AD318" s="511"/>
      <c r="AE318" s="135"/>
      <c r="AF318" s="170"/>
    </row>
    <row r="319" spans="1:32" ht="12" customHeight="1" x14ac:dyDescent="0.2">
      <c r="A319" s="123"/>
      <c r="B319" s="530" t="s">
        <v>19</v>
      </c>
      <c r="C319" s="530"/>
      <c r="D319" s="530"/>
      <c r="E319" s="530"/>
      <c r="F319" s="530"/>
      <c r="G319" s="530"/>
      <c r="H319" s="530"/>
      <c r="I319" s="530"/>
      <c r="J319" s="530"/>
      <c r="K319" s="530"/>
      <c r="L319" s="530"/>
      <c r="M319" s="531"/>
      <c r="N319" s="376">
        <v>806</v>
      </c>
      <c r="O319" s="377">
        <v>7</v>
      </c>
      <c r="P319" s="377">
        <v>9</v>
      </c>
      <c r="Q319" s="378" t="s">
        <v>453</v>
      </c>
      <c r="R319" s="379" t="s">
        <v>20</v>
      </c>
      <c r="S319" s="532"/>
      <c r="T319" s="533"/>
      <c r="U319" s="372">
        <f>+U320+U321+U322</f>
        <v>14885.74805</v>
      </c>
      <c r="V319" s="372">
        <f>+V320+V321+V322</f>
        <v>10956.29564</v>
      </c>
      <c r="W319" s="394">
        <f t="shared" si="24"/>
        <v>73.602586871675555</v>
      </c>
      <c r="X319" s="511"/>
      <c r="Y319" s="511"/>
      <c r="Z319" s="511"/>
      <c r="AA319" s="511"/>
      <c r="AB319" s="511"/>
      <c r="AC319" s="511"/>
      <c r="AD319" s="511"/>
      <c r="AE319" s="135"/>
      <c r="AF319" s="170"/>
    </row>
    <row r="320" spans="1:32" ht="12" customHeight="1" x14ac:dyDescent="0.2">
      <c r="A320" s="123"/>
      <c r="B320" s="530" t="s">
        <v>401</v>
      </c>
      <c r="C320" s="530"/>
      <c r="D320" s="530"/>
      <c r="E320" s="530"/>
      <c r="F320" s="530"/>
      <c r="G320" s="530"/>
      <c r="H320" s="530"/>
      <c r="I320" s="530"/>
      <c r="J320" s="530"/>
      <c r="K320" s="530"/>
      <c r="L320" s="530"/>
      <c r="M320" s="531"/>
      <c r="N320" s="376">
        <v>806</v>
      </c>
      <c r="O320" s="377">
        <v>7</v>
      </c>
      <c r="P320" s="377">
        <v>9</v>
      </c>
      <c r="Q320" s="378" t="s">
        <v>453</v>
      </c>
      <c r="R320" s="379" t="s">
        <v>21</v>
      </c>
      <c r="S320" s="532"/>
      <c r="T320" s="533"/>
      <c r="U320" s="372">
        <v>11432.67325</v>
      </c>
      <c r="V320" s="372">
        <v>8468.8382099999999</v>
      </c>
      <c r="W320" s="394">
        <f t="shared" si="24"/>
        <v>74.075747857133933</v>
      </c>
      <c r="X320" s="511"/>
      <c r="Y320" s="511"/>
      <c r="Z320" s="511"/>
      <c r="AA320" s="511"/>
      <c r="AB320" s="511"/>
      <c r="AC320" s="511"/>
      <c r="AD320" s="511"/>
      <c r="AE320" s="135"/>
      <c r="AF320" s="170"/>
    </row>
    <row r="321" spans="1:32" ht="21.75" hidden="1" customHeight="1" x14ac:dyDescent="0.2">
      <c r="A321" s="123"/>
      <c r="B321" s="530" t="s">
        <v>402</v>
      </c>
      <c r="C321" s="530"/>
      <c r="D321" s="530"/>
      <c r="E321" s="530"/>
      <c r="F321" s="530"/>
      <c r="G321" s="530"/>
      <c r="H321" s="530"/>
      <c r="I321" s="530"/>
      <c r="J321" s="530"/>
      <c r="K321" s="530"/>
      <c r="L321" s="530"/>
      <c r="M321" s="531"/>
      <c r="N321" s="376">
        <v>806</v>
      </c>
      <c r="O321" s="377">
        <v>7</v>
      </c>
      <c r="P321" s="377">
        <v>9</v>
      </c>
      <c r="Q321" s="378" t="s">
        <v>453</v>
      </c>
      <c r="R321" s="379" t="s">
        <v>22</v>
      </c>
      <c r="S321" s="532"/>
      <c r="T321" s="533"/>
      <c r="U321" s="372"/>
      <c r="V321" s="372"/>
      <c r="W321" s="394" t="e">
        <f t="shared" si="24"/>
        <v>#DIV/0!</v>
      </c>
      <c r="X321" s="511"/>
      <c r="Y321" s="511"/>
      <c r="Z321" s="511"/>
      <c r="AA321" s="511"/>
      <c r="AB321" s="511"/>
      <c r="AC321" s="511"/>
      <c r="AD321" s="511"/>
      <c r="AE321" s="135"/>
      <c r="AF321" s="170"/>
    </row>
    <row r="322" spans="1:32" ht="32.25" customHeight="1" x14ac:dyDescent="0.2">
      <c r="A322" s="123"/>
      <c r="B322" s="530" t="s">
        <v>403</v>
      </c>
      <c r="C322" s="530"/>
      <c r="D322" s="530"/>
      <c r="E322" s="530"/>
      <c r="F322" s="530"/>
      <c r="G322" s="530"/>
      <c r="H322" s="530"/>
      <c r="I322" s="530"/>
      <c r="J322" s="530"/>
      <c r="K322" s="530"/>
      <c r="L322" s="530"/>
      <c r="M322" s="531"/>
      <c r="N322" s="376">
        <v>806</v>
      </c>
      <c r="O322" s="377">
        <v>7</v>
      </c>
      <c r="P322" s="377">
        <v>9</v>
      </c>
      <c r="Q322" s="378" t="s">
        <v>453</v>
      </c>
      <c r="R322" s="379" t="s">
        <v>23</v>
      </c>
      <c r="S322" s="532"/>
      <c r="T322" s="533"/>
      <c r="U322" s="372">
        <v>3453.0747999999999</v>
      </c>
      <c r="V322" s="372">
        <v>2487.4574299999999</v>
      </c>
      <c r="W322" s="394">
        <f t="shared" si="24"/>
        <v>72.036013526263616</v>
      </c>
      <c r="X322" s="511"/>
      <c r="Y322" s="511"/>
      <c r="Z322" s="511"/>
      <c r="AA322" s="511"/>
      <c r="AB322" s="511"/>
      <c r="AC322" s="511"/>
      <c r="AD322" s="511"/>
      <c r="AE322" s="135"/>
      <c r="AF322" s="170"/>
    </row>
    <row r="323" spans="1:32" ht="21.75" customHeight="1" x14ac:dyDescent="0.2">
      <c r="A323" s="123"/>
      <c r="B323" s="530" t="s">
        <v>338</v>
      </c>
      <c r="C323" s="530"/>
      <c r="D323" s="530"/>
      <c r="E323" s="530"/>
      <c r="F323" s="530"/>
      <c r="G323" s="530"/>
      <c r="H323" s="530"/>
      <c r="I323" s="530"/>
      <c r="J323" s="530"/>
      <c r="K323" s="530"/>
      <c r="L323" s="530"/>
      <c r="M323" s="531"/>
      <c r="N323" s="376">
        <v>806</v>
      </c>
      <c r="O323" s="377">
        <v>7</v>
      </c>
      <c r="P323" s="377">
        <v>9</v>
      </c>
      <c r="Q323" s="378" t="s">
        <v>453</v>
      </c>
      <c r="R323" s="379" t="s">
        <v>25</v>
      </c>
      <c r="S323" s="532"/>
      <c r="T323" s="533"/>
      <c r="U323" s="372">
        <f>+U324</f>
        <v>1205.8155999999999</v>
      </c>
      <c r="V323" s="372">
        <f>+V324</f>
        <v>889.07464000000004</v>
      </c>
      <c r="W323" s="394">
        <f t="shared" si="24"/>
        <v>73.732222406145695</v>
      </c>
      <c r="X323" s="511"/>
      <c r="Y323" s="511"/>
      <c r="Z323" s="511"/>
      <c r="AA323" s="511"/>
      <c r="AB323" s="511"/>
      <c r="AC323" s="511"/>
      <c r="AD323" s="511"/>
      <c r="AE323" s="135"/>
      <c r="AF323" s="170"/>
    </row>
    <row r="324" spans="1:32" ht="21.75" customHeight="1" x14ac:dyDescent="0.2">
      <c r="A324" s="123"/>
      <c r="B324" s="530" t="s">
        <v>339</v>
      </c>
      <c r="C324" s="530"/>
      <c r="D324" s="530"/>
      <c r="E324" s="530"/>
      <c r="F324" s="530"/>
      <c r="G324" s="530"/>
      <c r="H324" s="530"/>
      <c r="I324" s="530"/>
      <c r="J324" s="530"/>
      <c r="K324" s="530"/>
      <c r="L324" s="530"/>
      <c r="M324" s="531"/>
      <c r="N324" s="376">
        <v>806</v>
      </c>
      <c r="O324" s="377">
        <v>7</v>
      </c>
      <c r="P324" s="377">
        <v>9</v>
      </c>
      <c r="Q324" s="378" t="s">
        <v>453</v>
      </c>
      <c r="R324" s="379" t="s">
        <v>27</v>
      </c>
      <c r="S324" s="532"/>
      <c r="T324" s="533"/>
      <c r="U324" s="372">
        <f>+U325+U326</f>
        <v>1205.8155999999999</v>
      </c>
      <c r="V324" s="372">
        <f>+V325+V326</f>
        <v>889.07464000000004</v>
      </c>
      <c r="W324" s="394">
        <f t="shared" si="24"/>
        <v>73.732222406145695</v>
      </c>
      <c r="X324" s="511"/>
      <c r="Y324" s="511"/>
      <c r="Z324" s="511"/>
      <c r="AA324" s="511"/>
      <c r="AB324" s="511"/>
      <c r="AC324" s="511"/>
      <c r="AD324" s="511"/>
      <c r="AE324" s="135"/>
      <c r="AF324" s="170"/>
    </row>
    <row r="325" spans="1:32" ht="21.75" customHeight="1" x14ac:dyDescent="0.2">
      <c r="A325" s="123"/>
      <c r="B325" s="530" t="s">
        <v>340</v>
      </c>
      <c r="C325" s="530"/>
      <c r="D325" s="530"/>
      <c r="E325" s="530"/>
      <c r="F325" s="530"/>
      <c r="G325" s="530"/>
      <c r="H325" s="530"/>
      <c r="I325" s="530"/>
      <c r="J325" s="530"/>
      <c r="K325" s="530"/>
      <c r="L325" s="530"/>
      <c r="M325" s="531"/>
      <c r="N325" s="376">
        <v>806</v>
      </c>
      <c r="O325" s="377">
        <v>7</v>
      </c>
      <c r="P325" s="377">
        <v>9</v>
      </c>
      <c r="Q325" s="378" t="s">
        <v>453</v>
      </c>
      <c r="R325" s="379" t="s">
        <v>28</v>
      </c>
      <c r="S325" s="532"/>
      <c r="T325" s="533"/>
      <c r="U325" s="372">
        <v>299.05</v>
      </c>
      <c r="V325" s="372">
        <v>233.35822999999999</v>
      </c>
      <c r="W325" s="394">
        <f t="shared" si="24"/>
        <v>78.033181742183572</v>
      </c>
      <c r="X325" s="511"/>
      <c r="Y325" s="511"/>
      <c r="Z325" s="511"/>
      <c r="AA325" s="511"/>
      <c r="AB325" s="511"/>
      <c r="AC325" s="511"/>
      <c r="AD325" s="511"/>
      <c r="AE325" s="135"/>
      <c r="AF325" s="170"/>
    </row>
    <row r="326" spans="1:32" ht="12" customHeight="1" x14ac:dyDescent="0.2">
      <c r="A326" s="123"/>
      <c r="B326" s="530" t="s">
        <v>341</v>
      </c>
      <c r="C326" s="530"/>
      <c r="D326" s="530"/>
      <c r="E326" s="530"/>
      <c r="F326" s="530"/>
      <c r="G326" s="530"/>
      <c r="H326" s="530"/>
      <c r="I326" s="530"/>
      <c r="J326" s="530"/>
      <c r="K326" s="530"/>
      <c r="L326" s="530"/>
      <c r="M326" s="531"/>
      <c r="N326" s="376">
        <v>806</v>
      </c>
      <c r="O326" s="377">
        <v>7</v>
      </c>
      <c r="P326" s="377">
        <v>9</v>
      </c>
      <c r="Q326" s="378" t="s">
        <v>453</v>
      </c>
      <c r="R326" s="379" t="s">
        <v>29</v>
      </c>
      <c r="S326" s="532"/>
      <c r="T326" s="533"/>
      <c r="U326" s="372">
        <v>906.76559999999995</v>
      </c>
      <c r="V326" s="372">
        <v>655.71641</v>
      </c>
      <c r="W326" s="394">
        <f t="shared" si="24"/>
        <v>72.313772158979134</v>
      </c>
      <c r="X326" s="511"/>
      <c r="Y326" s="511"/>
      <c r="Z326" s="511"/>
      <c r="AA326" s="511"/>
      <c r="AB326" s="511"/>
      <c r="AC326" s="511"/>
      <c r="AD326" s="511"/>
      <c r="AE326" s="135"/>
      <c r="AF326" s="170"/>
    </row>
    <row r="327" spans="1:32" ht="12" customHeight="1" x14ac:dyDescent="0.2">
      <c r="A327" s="123"/>
      <c r="B327" s="530" t="s">
        <v>30</v>
      </c>
      <c r="C327" s="530"/>
      <c r="D327" s="530"/>
      <c r="E327" s="530"/>
      <c r="F327" s="530"/>
      <c r="G327" s="530"/>
      <c r="H327" s="530"/>
      <c r="I327" s="530"/>
      <c r="J327" s="530"/>
      <c r="K327" s="530"/>
      <c r="L327" s="530"/>
      <c r="M327" s="531"/>
      <c r="N327" s="376">
        <v>806</v>
      </c>
      <c r="O327" s="377">
        <v>7</v>
      </c>
      <c r="P327" s="377">
        <v>9</v>
      </c>
      <c r="Q327" s="378" t="s">
        <v>453</v>
      </c>
      <c r="R327" s="379" t="s">
        <v>31</v>
      </c>
      <c r="S327" s="532"/>
      <c r="T327" s="533"/>
      <c r="U327" s="372">
        <f>+U328</f>
        <v>57</v>
      </c>
      <c r="V327" s="372">
        <f>+V328</f>
        <v>10.00802</v>
      </c>
      <c r="W327" s="394">
        <f t="shared" si="24"/>
        <v>17.557929824561402</v>
      </c>
      <c r="X327" s="511"/>
      <c r="Y327" s="511"/>
      <c r="Z327" s="511"/>
      <c r="AA327" s="511"/>
      <c r="AB327" s="511"/>
      <c r="AC327" s="511"/>
      <c r="AD327" s="511"/>
      <c r="AE327" s="135"/>
      <c r="AF327" s="170"/>
    </row>
    <row r="328" spans="1:32" ht="12" customHeight="1" x14ac:dyDescent="0.2">
      <c r="A328" s="123"/>
      <c r="B328" s="530" t="s">
        <v>342</v>
      </c>
      <c r="C328" s="530"/>
      <c r="D328" s="530"/>
      <c r="E328" s="530"/>
      <c r="F328" s="530"/>
      <c r="G328" s="530"/>
      <c r="H328" s="530"/>
      <c r="I328" s="530"/>
      <c r="J328" s="530"/>
      <c r="K328" s="530"/>
      <c r="L328" s="530"/>
      <c r="M328" s="531"/>
      <c r="N328" s="376">
        <v>806</v>
      </c>
      <c r="O328" s="377">
        <v>7</v>
      </c>
      <c r="P328" s="377">
        <v>9</v>
      </c>
      <c r="Q328" s="378" t="s">
        <v>453</v>
      </c>
      <c r="R328" s="379" t="s">
        <v>32</v>
      </c>
      <c r="S328" s="532"/>
      <c r="T328" s="533"/>
      <c r="U328" s="372">
        <f>+U329+U330+U331</f>
        <v>57</v>
      </c>
      <c r="V328" s="372">
        <f>+V329+V330+V331</f>
        <v>10.00802</v>
      </c>
      <c r="W328" s="394">
        <f t="shared" si="24"/>
        <v>17.557929824561402</v>
      </c>
      <c r="X328" s="511"/>
      <c r="Y328" s="511"/>
      <c r="Z328" s="511"/>
      <c r="AA328" s="511"/>
      <c r="AB328" s="511"/>
      <c r="AC328" s="511"/>
      <c r="AD328" s="511"/>
      <c r="AE328" s="135"/>
      <c r="AF328" s="170"/>
    </row>
    <row r="329" spans="1:32" ht="21.75" customHeight="1" x14ac:dyDescent="0.2">
      <c r="A329" s="123"/>
      <c r="B329" s="530" t="s">
        <v>33</v>
      </c>
      <c r="C329" s="530"/>
      <c r="D329" s="530"/>
      <c r="E329" s="530"/>
      <c r="F329" s="530"/>
      <c r="G329" s="530"/>
      <c r="H329" s="530"/>
      <c r="I329" s="530"/>
      <c r="J329" s="530"/>
      <c r="K329" s="530"/>
      <c r="L329" s="530"/>
      <c r="M329" s="531"/>
      <c r="N329" s="376">
        <v>806</v>
      </c>
      <c r="O329" s="377">
        <v>7</v>
      </c>
      <c r="P329" s="377">
        <v>9</v>
      </c>
      <c r="Q329" s="378" t="s">
        <v>453</v>
      </c>
      <c r="R329" s="379" t="s">
        <v>34</v>
      </c>
      <c r="S329" s="532"/>
      <c r="T329" s="533"/>
      <c r="U329" s="372">
        <v>33</v>
      </c>
      <c r="V329" s="372">
        <v>7.2750000000000004</v>
      </c>
      <c r="W329" s="394">
        <f t="shared" si="24"/>
        <v>22.045454545454547</v>
      </c>
      <c r="X329" s="511"/>
      <c r="Y329" s="511"/>
      <c r="Z329" s="511"/>
      <c r="AA329" s="511"/>
      <c r="AB329" s="511"/>
      <c r="AC329" s="511"/>
      <c r="AD329" s="511"/>
      <c r="AE329" s="135"/>
      <c r="AF329" s="170"/>
    </row>
    <row r="330" spans="1:32" ht="12" customHeight="1" x14ac:dyDescent="0.2">
      <c r="A330" s="123"/>
      <c r="B330" s="530" t="s">
        <v>343</v>
      </c>
      <c r="C330" s="530"/>
      <c r="D330" s="530"/>
      <c r="E330" s="530"/>
      <c r="F330" s="530"/>
      <c r="G330" s="530"/>
      <c r="H330" s="530"/>
      <c r="I330" s="530"/>
      <c r="J330" s="530"/>
      <c r="K330" s="530"/>
      <c r="L330" s="530"/>
      <c r="M330" s="531"/>
      <c r="N330" s="376">
        <v>806</v>
      </c>
      <c r="O330" s="377">
        <v>7</v>
      </c>
      <c r="P330" s="377">
        <v>9</v>
      </c>
      <c r="Q330" s="378" t="s">
        <v>453</v>
      </c>
      <c r="R330" s="379" t="s">
        <v>35</v>
      </c>
      <c r="S330" s="532"/>
      <c r="T330" s="533"/>
      <c r="U330" s="372">
        <v>6</v>
      </c>
      <c r="V330" s="372">
        <v>2.6749999999999998</v>
      </c>
      <c r="W330" s="394">
        <f t="shared" si="24"/>
        <v>44.583333333333329</v>
      </c>
      <c r="X330" s="511"/>
      <c r="Y330" s="511"/>
      <c r="Z330" s="511"/>
      <c r="AA330" s="511"/>
      <c r="AB330" s="511"/>
      <c r="AC330" s="511"/>
      <c r="AD330" s="511"/>
      <c r="AE330" s="135"/>
      <c r="AF330" s="170"/>
    </row>
    <row r="331" spans="1:32" ht="12" customHeight="1" x14ac:dyDescent="0.2">
      <c r="A331" s="123"/>
      <c r="B331" s="530" t="s">
        <v>82</v>
      </c>
      <c r="C331" s="530"/>
      <c r="D331" s="530"/>
      <c r="E331" s="530"/>
      <c r="F331" s="530"/>
      <c r="G331" s="530"/>
      <c r="H331" s="530"/>
      <c r="I331" s="530"/>
      <c r="J331" s="530"/>
      <c r="K331" s="530"/>
      <c r="L331" s="530"/>
      <c r="M331" s="531"/>
      <c r="N331" s="376">
        <v>806</v>
      </c>
      <c r="O331" s="377">
        <v>7</v>
      </c>
      <c r="P331" s="377">
        <v>9</v>
      </c>
      <c r="Q331" s="378" t="s">
        <v>453</v>
      </c>
      <c r="R331" s="379" t="s">
        <v>83</v>
      </c>
      <c r="S331" s="532"/>
      <c r="T331" s="533"/>
      <c r="U331" s="372">
        <v>18</v>
      </c>
      <c r="V331" s="372">
        <v>5.8020000000000002E-2</v>
      </c>
      <c r="W331" s="394">
        <f t="shared" si="24"/>
        <v>0.32233333333333331</v>
      </c>
      <c r="X331" s="511"/>
      <c r="Y331" s="511"/>
      <c r="Z331" s="511"/>
      <c r="AA331" s="511"/>
      <c r="AB331" s="511"/>
      <c r="AC331" s="511"/>
      <c r="AD331" s="511"/>
      <c r="AE331" s="135"/>
      <c r="AF331" s="170"/>
    </row>
    <row r="332" spans="1:32" s="381" customFormat="1" ht="32.25" customHeight="1" x14ac:dyDescent="0.2">
      <c r="A332" s="375"/>
      <c r="B332" s="544" t="s">
        <v>155</v>
      </c>
      <c r="C332" s="545"/>
      <c r="D332" s="545"/>
      <c r="E332" s="545"/>
      <c r="F332" s="545"/>
      <c r="G332" s="545"/>
      <c r="H332" s="545"/>
      <c r="I332" s="545"/>
      <c r="J332" s="545"/>
      <c r="K332" s="545"/>
      <c r="L332" s="545"/>
      <c r="M332" s="546"/>
      <c r="N332" s="376">
        <v>806</v>
      </c>
      <c r="O332" s="377">
        <v>7</v>
      </c>
      <c r="P332" s="377">
        <v>9</v>
      </c>
      <c r="Q332" s="378" t="s">
        <v>445</v>
      </c>
      <c r="R332" s="379">
        <v>0</v>
      </c>
      <c r="S332" s="532"/>
      <c r="T332" s="533"/>
      <c r="U332" s="372">
        <f t="shared" ref="U332:V335" si="29">+U333</f>
        <v>76.75</v>
      </c>
      <c r="V332" s="372">
        <f t="shared" si="29"/>
        <v>76.75</v>
      </c>
      <c r="W332" s="394">
        <f t="shared" si="24"/>
        <v>100</v>
      </c>
      <c r="X332" s="547"/>
      <c r="Y332" s="547"/>
      <c r="Z332" s="547"/>
      <c r="AA332" s="547"/>
      <c r="AB332" s="547"/>
      <c r="AC332" s="547"/>
      <c r="AD332" s="547"/>
      <c r="AE332" s="380"/>
    </row>
    <row r="333" spans="1:32" s="381" customFormat="1" ht="21.75" customHeight="1" x14ac:dyDescent="0.2">
      <c r="A333" s="375"/>
      <c r="B333" s="544" t="s">
        <v>26</v>
      </c>
      <c r="C333" s="545"/>
      <c r="D333" s="545"/>
      <c r="E333" s="545"/>
      <c r="F333" s="545"/>
      <c r="G333" s="545"/>
      <c r="H333" s="545"/>
      <c r="I333" s="545"/>
      <c r="J333" s="545"/>
      <c r="K333" s="545"/>
      <c r="L333" s="545"/>
      <c r="M333" s="546"/>
      <c r="N333" s="376">
        <v>806</v>
      </c>
      <c r="O333" s="377">
        <v>7</v>
      </c>
      <c r="P333" s="377">
        <v>9</v>
      </c>
      <c r="Q333" s="378" t="s">
        <v>446</v>
      </c>
      <c r="R333" s="379">
        <v>0</v>
      </c>
      <c r="S333" s="532"/>
      <c r="T333" s="533"/>
      <c r="U333" s="372">
        <f t="shared" si="29"/>
        <v>76.75</v>
      </c>
      <c r="V333" s="372">
        <f t="shared" si="29"/>
        <v>76.75</v>
      </c>
      <c r="W333" s="394">
        <f t="shared" si="24"/>
        <v>100</v>
      </c>
      <c r="X333" s="547"/>
      <c r="Y333" s="547"/>
      <c r="Z333" s="547"/>
      <c r="AA333" s="547"/>
      <c r="AB333" s="547"/>
      <c r="AC333" s="547"/>
      <c r="AD333" s="547"/>
      <c r="AE333" s="380"/>
    </row>
    <row r="334" spans="1:32" s="381" customFormat="1" ht="53.25" customHeight="1" x14ac:dyDescent="0.2">
      <c r="A334" s="375"/>
      <c r="B334" s="544" t="s">
        <v>17</v>
      </c>
      <c r="C334" s="545"/>
      <c r="D334" s="545"/>
      <c r="E334" s="545"/>
      <c r="F334" s="545"/>
      <c r="G334" s="545"/>
      <c r="H334" s="545"/>
      <c r="I334" s="545"/>
      <c r="J334" s="545"/>
      <c r="K334" s="545"/>
      <c r="L334" s="545"/>
      <c r="M334" s="546"/>
      <c r="N334" s="376">
        <v>806</v>
      </c>
      <c r="O334" s="377">
        <v>7</v>
      </c>
      <c r="P334" s="377">
        <v>9</v>
      </c>
      <c r="Q334" s="378" t="s">
        <v>446</v>
      </c>
      <c r="R334" s="379" t="s">
        <v>18</v>
      </c>
      <c r="S334" s="532"/>
      <c r="T334" s="533"/>
      <c r="U334" s="372">
        <f t="shared" si="29"/>
        <v>76.75</v>
      </c>
      <c r="V334" s="372">
        <f t="shared" si="29"/>
        <v>76.75</v>
      </c>
      <c r="W334" s="394">
        <f t="shared" si="24"/>
        <v>100</v>
      </c>
      <c r="X334" s="547"/>
      <c r="Y334" s="547"/>
      <c r="Z334" s="547"/>
      <c r="AA334" s="547"/>
      <c r="AB334" s="547"/>
      <c r="AC334" s="547"/>
      <c r="AD334" s="547"/>
      <c r="AE334" s="380"/>
    </row>
    <row r="335" spans="1:32" s="381" customFormat="1" ht="21.75" customHeight="1" x14ac:dyDescent="0.2">
      <c r="A335" s="375"/>
      <c r="B335" s="544" t="s">
        <v>38</v>
      </c>
      <c r="C335" s="545"/>
      <c r="D335" s="545"/>
      <c r="E335" s="545"/>
      <c r="F335" s="545"/>
      <c r="G335" s="545"/>
      <c r="H335" s="545"/>
      <c r="I335" s="545"/>
      <c r="J335" s="545"/>
      <c r="K335" s="545"/>
      <c r="L335" s="545"/>
      <c r="M335" s="546"/>
      <c r="N335" s="376">
        <v>806</v>
      </c>
      <c r="O335" s="377">
        <v>7</v>
      </c>
      <c r="P335" s="377">
        <v>9</v>
      </c>
      <c r="Q335" s="378" t="s">
        <v>446</v>
      </c>
      <c r="R335" s="379" t="s">
        <v>39</v>
      </c>
      <c r="S335" s="532"/>
      <c r="T335" s="533"/>
      <c r="U335" s="372">
        <f t="shared" si="29"/>
        <v>76.75</v>
      </c>
      <c r="V335" s="372">
        <f t="shared" si="29"/>
        <v>76.75</v>
      </c>
      <c r="W335" s="394">
        <f t="shared" si="24"/>
        <v>100</v>
      </c>
      <c r="X335" s="547"/>
      <c r="Y335" s="547"/>
      <c r="Z335" s="547"/>
      <c r="AA335" s="547"/>
      <c r="AB335" s="547"/>
      <c r="AC335" s="547"/>
      <c r="AD335" s="547"/>
      <c r="AE335" s="380"/>
    </row>
    <row r="336" spans="1:32" s="381" customFormat="1" ht="32.25" customHeight="1" x14ac:dyDescent="0.2">
      <c r="A336" s="375"/>
      <c r="B336" s="544" t="s">
        <v>346</v>
      </c>
      <c r="C336" s="545"/>
      <c r="D336" s="545"/>
      <c r="E336" s="545"/>
      <c r="F336" s="545"/>
      <c r="G336" s="545"/>
      <c r="H336" s="545"/>
      <c r="I336" s="545"/>
      <c r="J336" s="545"/>
      <c r="K336" s="545"/>
      <c r="L336" s="545"/>
      <c r="M336" s="546"/>
      <c r="N336" s="376">
        <v>806</v>
      </c>
      <c r="O336" s="377">
        <v>7</v>
      </c>
      <c r="P336" s="377">
        <v>9</v>
      </c>
      <c r="Q336" s="378" t="s">
        <v>446</v>
      </c>
      <c r="R336" s="379" t="s">
        <v>41</v>
      </c>
      <c r="S336" s="532"/>
      <c r="T336" s="533"/>
      <c r="U336" s="372">
        <v>76.75</v>
      </c>
      <c r="V336" s="372">
        <v>76.75</v>
      </c>
      <c r="W336" s="394">
        <f t="shared" si="24"/>
        <v>100</v>
      </c>
      <c r="X336" s="547"/>
      <c r="Y336" s="547"/>
      <c r="Z336" s="547"/>
      <c r="AA336" s="547"/>
      <c r="AB336" s="547"/>
      <c r="AC336" s="547"/>
      <c r="AD336" s="547"/>
      <c r="AE336" s="380"/>
    </row>
    <row r="337" spans="1:32" ht="12" customHeight="1" x14ac:dyDescent="0.2">
      <c r="A337" s="123"/>
      <c r="B337" s="530" t="s">
        <v>149</v>
      </c>
      <c r="C337" s="530"/>
      <c r="D337" s="530"/>
      <c r="E337" s="530"/>
      <c r="F337" s="530"/>
      <c r="G337" s="530"/>
      <c r="H337" s="530"/>
      <c r="I337" s="530"/>
      <c r="J337" s="530"/>
      <c r="K337" s="530"/>
      <c r="L337" s="530"/>
      <c r="M337" s="531"/>
      <c r="N337" s="376">
        <v>806</v>
      </c>
      <c r="O337" s="377">
        <v>10</v>
      </c>
      <c r="P337" s="377">
        <v>0</v>
      </c>
      <c r="Q337" s="378">
        <v>0</v>
      </c>
      <c r="R337" s="379">
        <v>0</v>
      </c>
      <c r="S337" s="532"/>
      <c r="T337" s="533"/>
      <c r="U337" s="372">
        <f>+U338+U345</f>
        <v>4589.8</v>
      </c>
      <c r="V337" s="372">
        <f>+V338+V345</f>
        <v>2101.9250000000002</v>
      </c>
      <c r="W337" s="394">
        <f t="shared" si="24"/>
        <v>45.795568434354436</v>
      </c>
      <c r="X337" s="511"/>
      <c r="Y337" s="511"/>
      <c r="Z337" s="511"/>
      <c r="AA337" s="511"/>
      <c r="AB337" s="511"/>
      <c r="AC337" s="511"/>
      <c r="AD337" s="511"/>
      <c r="AE337" s="135"/>
      <c r="AF337" s="170"/>
    </row>
    <row r="338" spans="1:32" ht="12" customHeight="1" x14ac:dyDescent="0.2">
      <c r="A338" s="123"/>
      <c r="B338" s="530" t="s">
        <v>53</v>
      </c>
      <c r="C338" s="530"/>
      <c r="D338" s="530"/>
      <c r="E338" s="530"/>
      <c r="F338" s="530"/>
      <c r="G338" s="530"/>
      <c r="H338" s="530"/>
      <c r="I338" s="530"/>
      <c r="J338" s="530"/>
      <c r="K338" s="530"/>
      <c r="L338" s="530"/>
      <c r="M338" s="531"/>
      <c r="N338" s="376">
        <v>806</v>
      </c>
      <c r="O338" s="377">
        <v>10</v>
      </c>
      <c r="P338" s="377">
        <v>3</v>
      </c>
      <c r="Q338" s="378">
        <v>0</v>
      </c>
      <c r="R338" s="379">
        <v>0</v>
      </c>
      <c r="S338" s="532"/>
      <c r="T338" s="533"/>
      <c r="U338" s="372">
        <f t="shared" ref="U338:V343" si="30">+U339</f>
        <v>943.8</v>
      </c>
      <c r="V338" s="372">
        <f t="shared" si="30"/>
        <v>0</v>
      </c>
      <c r="W338" s="394">
        <f t="shared" ref="W338:W401" si="31">V338/U338*100</f>
        <v>0</v>
      </c>
      <c r="X338" s="511"/>
      <c r="Y338" s="511"/>
      <c r="Z338" s="511"/>
      <c r="AA338" s="511"/>
      <c r="AB338" s="511"/>
      <c r="AC338" s="511"/>
      <c r="AD338" s="511"/>
      <c r="AE338" s="135"/>
      <c r="AF338" s="170"/>
    </row>
    <row r="339" spans="1:32" ht="21.75" customHeight="1" x14ac:dyDescent="0.2">
      <c r="A339" s="123"/>
      <c r="B339" s="530" t="s">
        <v>430</v>
      </c>
      <c r="C339" s="530"/>
      <c r="D339" s="530"/>
      <c r="E339" s="530"/>
      <c r="F339" s="530"/>
      <c r="G339" s="530"/>
      <c r="H339" s="530"/>
      <c r="I339" s="530"/>
      <c r="J339" s="530"/>
      <c r="K339" s="530"/>
      <c r="L339" s="530"/>
      <c r="M339" s="531"/>
      <c r="N339" s="376">
        <v>806</v>
      </c>
      <c r="O339" s="377">
        <v>10</v>
      </c>
      <c r="P339" s="377">
        <v>3</v>
      </c>
      <c r="Q339" s="378" t="s">
        <v>431</v>
      </c>
      <c r="R339" s="379">
        <v>0</v>
      </c>
      <c r="S339" s="532"/>
      <c r="T339" s="533"/>
      <c r="U339" s="372">
        <f t="shared" si="30"/>
        <v>943.8</v>
      </c>
      <c r="V339" s="372">
        <f t="shared" si="30"/>
        <v>0</v>
      </c>
      <c r="W339" s="394">
        <f t="shared" si="31"/>
        <v>0</v>
      </c>
      <c r="X339" s="511"/>
      <c r="Y339" s="511"/>
      <c r="Z339" s="511"/>
      <c r="AA339" s="511"/>
      <c r="AB339" s="511"/>
      <c r="AC339" s="511"/>
      <c r="AD339" s="511"/>
      <c r="AE339" s="135"/>
      <c r="AF339" s="170"/>
    </row>
    <row r="340" spans="1:32" ht="32.25" customHeight="1" x14ac:dyDescent="0.2">
      <c r="A340" s="123"/>
      <c r="B340" s="530" t="s">
        <v>503</v>
      </c>
      <c r="C340" s="530"/>
      <c r="D340" s="530"/>
      <c r="E340" s="530"/>
      <c r="F340" s="530"/>
      <c r="G340" s="530"/>
      <c r="H340" s="530"/>
      <c r="I340" s="530"/>
      <c r="J340" s="530"/>
      <c r="K340" s="530"/>
      <c r="L340" s="530"/>
      <c r="M340" s="531"/>
      <c r="N340" s="376">
        <v>806</v>
      </c>
      <c r="O340" s="377">
        <v>10</v>
      </c>
      <c r="P340" s="377">
        <v>3</v>
      </c>
      <c r="Q340" s="378" t="s">
        <v>504</v>
      </c>
      <c r="R340" s="379">
        <v>0</v>
      </c>
      <c r="S340" s="532"/>
      <c r="T340" s="533"/>
      <c r="U340" s="372">
        <f t="shared" si="30"/>
        <v>943.8</v>
      </c>
      <c r="V340" s="372">
        <f t="shared" si="30"/>
        <v>0</v>
      </c>
      <c r="W340" s="394">
        <f t="shared" si="31"/>
        <v>0</v>
      </c>
      <c r="X340" s="511"/>
      <c r="Y340" s="511"/>
      <c r="Z340" s="511"/>
      <c r="AA340" s="511"/>
      <c r="AB340" s="511"/>
      <c r="AC340" s="511"/>
      <c r="AD340" s="511"/>
      <c r="AE340" s="135"/>
      <c r="AF340" s="170"/>
    </row>
    <row r="341" spans="1:32" ht="32.25" customHeight="1" x14ac:dyDescent="0.2">
      <c r="A341" s="123"/>
      <c r="B341" s="530" t="s">
        <v>7</v>
      </c>
      <c r="C341" s="530"/>
      <c r="D341" s="530"/>
      <c r="E341" s="530"/>
      <c r="F341" s="530"/>
      <c r="G341" s="530"/>
      <c r="H341" s="530"/>
      <c r="I341" s="530"/>
      <c r="J341" s="530"/>
      <c r="K341" s="530"/>
      <c r="L341" s="530"/>
      <c r="M341" s="531"/>
      <c r="N341" s="376">
        <v>806</v>
      </c>
      <c r="O341" s="377">
        <v>10</v>
      </c>
      <c r="P341" s="377">
        <v>3</v>
      </c>
      <c r="Q341" s="378" t="s">
        <v>505</v>
      </c>
      <c r="R341" s="379">
        <v>0</v>
      </c>
      <c r="S341" s="532"/>
      <c r="T341" s="533"/>
      <c r="U341" s="372">
        <f t="shared" si="30"/>
        <v>943.8</v>
      </c>
      <c r="V341" s="372">
        <f t="shared" si="30"/>
        <v>0</v>
      </c>
      <c r="W341" s="394">
        <f t="shared" si="31"/>
        <v>0</v>
      </c>
      <c r="X341" s="511"/>
      <c r="Y341" s="511"/>
      <c r="Z341" s="511"/>
      <c r="AA341" s="511"/>
      <c r="AB341" s="511"/>
      <c r="AC341" s="511"/>
      <c r="AD341" s="511"/>
      <c r="AE341" s="135"/>
      <c r="AF341" s="170"/>
    </row>
    <row r="342" spans="1:32" ht="21.75" customHeight="1" x14ac:dyDescent="0.2">
      <c r="A342" s="123"/>
      <c r="B342" s="530" t="s">
        <v>435</v>
      </c>
      <c r="C342" s="530"/>
      <c r="D342" s="530"/>
      <c r="E342" s="530"/>
      <c r="F342" s="530"/>
      <c r="G342" s="530"/>
      <c r="H342" s="530"/>
      <c r="I342" s="530"/>
      <c r="J342" s="530"/>
      <c r="K342" s="530"/>
      <c r="L342" s="530"/>
      <c r="M342" s="531"/>
      <c r="N342" s="376">
        <v>806</v>
      </c>
      <c r="O342" s="377">
        <v>10</v>
      </c>
      <c r="P342" s="377">
        <v>3</v>
      </c>
      <c r="Q342" s="378" t="s">
        <v>505</v>
      </c>
      <c r="R342" s="379" t="s">
        <v>8</v>
      </c>
      <c r="S342" s="532"/>
      <c r="T342" s="533"/>
      <c r="U342" s="372">
        <f t="shared" si="30"/>
        <v>943.8</v>
      </c>
      <c r="V342" s="372">
        <f t="shared" si="30"/>
        <v>0</v>
      </c>
      <c r="W342" s="394">
        <f t="shared" si="31"/>
        <v>0</v>
      </c>
      <c r="X342" s="511"/>
      <c r="Y342" s="511"/>
      <c r="Z342" s="511"/>
      <c r="AA342" s="511"/>
      <c r="AB342" s="511"/>
      <c r="AC342" s="511"/>
      <c r="AD342" s="511"/>
      <c r="AE342" s="135"/>
      <c r="AF342" s="170"/>
    </row>
    <row r="343" spans="1:32" ht="12" customHeight="1" x14ac:dyDescent="0.2">
      <c r="A343" s="123"/>
      <c r="B343" s="530" t="s">
        <v>9</v>
      </c>
      <c r="C343" s="530"/>
      <c r="D343" s="530"/>
      <c r="E343" s="530"/>
      <c r="F343" s="530"/>
      <c r="G343" s="530"/>
      <c r="H343" s="530"/>
      <c r="I343" s="530"/>
      <c r="J343" s="530"/>
      <c r="K343" s="530"/>
      <c r="L343" s="530"/>
      <c r="M343" s="531"/>
      <c r="N343" s="376">
        <v>806</v>
      </c>
      <c r="O343" s="377">
        <v>10</v>
      </c>
      <c r="P343" s="377">
        <v>3</v>
      </c>
      <c r="Q343" s="378" t="s">
        <v>505</v>
      </c>
      <c r="R343" s="379" t="s">
        <v>10</v>
      </c>
      <c r="S343" s="532"/>
      <c r="T343" s="533"/>
      <c r="U343" s="372">
        <f t="shared" si="30"/>
        <v>943.8</v>
      </c>
      <c r="V343" s="372">
        <f t="shared" si="30"/>
        <v>0</v>
      </c>
      <c r="W343" s="394">
        <f t="shared" si="31"/>
        <v>0</v>
      </c>
      <c r="X343" s="511"/>
      <c r="Y343" s="511"/>
      <c r="Z343" s="511"/>
      <c r="AA343" s="511"/>
      <c r="AB343" s="511"/>
      <c r="AC343" s="511"/>
      <c r="AD343" s="511"/>
      <c r="AE343" s="135"/>
      <c r="AF343" s="170"/>
    </row>
    <row r="344" spans="1:32" ht="42.75" customHeight="1" x14ac:dyDescent="0.2">
      <c r="A344" s="123"/>
      <c r="B344" s="530" t="s">
        <v>11</v>
      </c>
      <c r="C344" s="530"/>
      <c r="D344" s="530"/>
      <c r="E344" s="530"/>
      <c r="F344" s="530"/>
      <c r="G344" s="530"/>
      <c r="H344" s="530"/>
      <c r="I344" s="530"/>
      <c r="J344" s="530"/>
      <c r="K344" s="530"/>
      <c r="L344" s="530"/>
      <c r="M344" s="531"/>
      <c r="N344" s="376">
        <v>806</v>
      </c>
      <c r="O344" s="377">
        <v>10</v>
      </c>
      <c r="P344" s="377">
        <v>3</v>
      </c>
      <c r="Q344" s="378" t="s">
        <v>505</v>
      </c>
      <c r="R344" s="379" t="s">
        <v>12</v>
      </c>
      <c r="S344" s="532"/>
      <c r="T344" s="533"/>
      <c r="U344" s="372">
        <v>943.8</v>
      </c>
      <c r="V344" s="372"/>
      <c r="W344" s="394">
        <f t="shared" si="31"/>
        <v>0</v>
      </c>
      <c r="X344" s="511"/>
      <c r="Y344" s="511"/>
      <c r="Z344" s="511"/>
      <c r="AA344" s="511"/>
      <c r="AB344" s="511"/>
      <c r="AC344" s="511"/>
      <c r="AD344" s="511"/>
      <c r="AE344" s="135"/>
      <c r="AF344" s="170"/>
    </row>
    <row r="345" spans="1:32" ht="12" customHeight="1" x14ac:dyDescent="0.2">
      <c r="A345" s="123"/>
      <c r="B345" s="530" t="s">
        <v>506</v>
      </c>
      <c r="C345" s="530"/>
      <c r="D345" s="530"/>
      <c r="E345" s="530"/>
      <c r="F345" s="530"/>
      <c r="G345" s="530"/>
      <c r="H345" s="530"/>
      <c r="I345" s="530"/>
      <c r="J345" s="530"/>
      <c r="K345" s="530"/>
      <c r="L345" s="530"/>
      <c r="M345" s="531"/>
      <c r="N345" s="376">
        <v>806</v>
      </c>
      <c r="O345" s="377">
        <v>10</v>
      </c>
      <c r="P345" s="377">
        <v>4</v>
      </c>
      <c r="Q345" s="378">
        <v>0</v>
      </c>
      <c r="R345" s="379">
        <v>0</v>
      </c>
      <c r="S345" s="532"/>
      <c r="T345" s="533"/>
      <c r="U345" s="372">
        <f t="shared" ref="U345:V350" si="32">+U346</f>
        <v>3646</v>
      </c>
      <c r="V345" s="372">
        <f t="shared" si="32"/>
        <v>2101.9250000000002</v>
      </c>
      <c r="W345" s="394">
        <f t="shared" si="31"/>
        <v>57.650164563905662</v>
      </c>
      <c r="X345" s="511"/>
      <c r="Y345" s="511"/>
      <c r="Z345" s="511"/>
      <c r="AA345" s="511"/>
      <c r="AB345" s="511"/>
      <c r="AC345" s="511"/>
      <c r="AD345" s="511"/>
      <c r="AE345" s="135"/>
      <c r="AF345" s="170"/>
    </row>
    <row r="346" spans="1:32" ht="21.75" customHeight="1" x14ac:dyDescent="0.2">
      <c r="A346" s="123"/>
      <c r="B346" s="530" t="s">
        <v>430</v>
      </c>
      <c r="C346" s="530"/>
      <c r="D346" s="530"/>
      <c r="E346" s="530"/>
      <c r="F346" s="530"/>
      <c r="G346" s="530"/>
      <c r="H346" s="530"/>
      <c r="I346" s="530"/>
      <c r="J346" s="530"/>
      <c r="K346" s="530"/>
      <c r="L346" s="530"/>
      <c r="M346" s="531"/>
      <c r="N346" s="376">
        <v>806</v>
      </c>
      <c r="O346" s="377">
        <v>10</v>
      </c>
      <c r="P346" s="377">
        <v>4</v>
      </c>
      <c r="Q346" s="378" t="s">
        <v>431</v>
      </c>
      <c r="R346" s="379">
        <v>0</v>
      </c>
      <c r="S346" s="532"/>
      <c r="T346" s="533"/>
      <c r="U346" s="372">
        <f t="shared" si="32"/>
        <v>3646</v>
      </c>
      <c r="V346" s="372">
        <f t="shared" si="32"/>
        <v>2101.9250000000002</v>
      </c>
      <c r="W346" s="394">
        <f t="shared" si="31"/>
        <v>57.650164563905662</v>
      </c>
      <c r="X346" s="511"/>
      <c r="Y346" s="511"/>
      <c r="Z346" s="511"/>
      <c r="AA346" s="511"/>
      <c r="AB346" s="511"/>
      <c r="AC346" s="511"/>
      <c r="AD346" s="511"/>
      <c r="AE346" s="135"/>
      <c r="AF346" s="170"/>
    </row>
    <row r="347" spans="1:32" ht="12" customHeight="1" x14ac:dyDescent="0.2">
      <c r="A347" s="123"/>
      <c r="B347" s="530" t="s">
        <v>432</v>
      </c>
      <c r="C347" s="530"/>
      <c r="D347" s="530"/>
      <c r="E347" s="530"/>
      <c r="F347" s="530"/>
      <c r="G347" s="530"/>
      <c r="H347" s="530"/>
      <c r="I347" s="530"/>
      <c r="J347" s="530"/>
      <c r="K347" s="530"/>
      <c r="L347" s="530"/>
      <c r="M347" s="531"/>
      <c r="N347" s="376">
        <v>806</v>
      </c>
      <c r="O347" s="377">
        <v>10</v>
      </c>
      <c r="P347" s="377">
        <v>4</v>
      </c>
      <c r="Q347" s="378" t="s">
        <v>433</v>
      </c>
      <c r="R347" s="379">
        <v>0</v>
      </c>
      <c r="S347" s="532"/>
      <c r="T347" s="533"/>
      <c r="U347" s="372">
        <f t="shared" si="32"/>
        <v>3646</v>
      </c>
      <c r="V347" s="372">
        <f t="shared" si="32"/>
        <v>2101.9250000000002</v>
      </c>
      <c r="W347" s="394">
        <f t="shared" si="31"/>
        <v>57.650164563905662</v>
      </c>
      <c r="X347" s="511"/>
      <c r="Y347" s="511"/>
      <c r="Z347" s="511"/>
      <c r="AA347" s="511"/>
      <c r="AB347" s="511"/>
      <c r="AC347" s="511"/>
      <c r="AD347" s="511"/>
      <c r="AE347" s="135"/>
      <c r="AF347" s="170"/>
    </row>
    <row r="348" spans="1:32" ht="53.25" customHeight="1" x14ac:dyDescent="0.2">
      <c r="A348" s="123"/>
      <c r="B348" s="530" t="s">
        <v>77</v>
      </c>
      <c r="C348" s="530"/>
      <c r="D348" s="530"/>
      <c r="E348" s="530"/>
      <c r="F348" s="530"/>
      <c r="G348" s="530"/>
      <c r="H348" s="530"/>
      <c r="I348" s="530"/>
      <c r="J348" s="530"/>
      <c r="K348" s="530"/>
      <c r="L348" s="530"/>
      <c r="M348" s="531"/>
      <c r="N348" s="376">
        <v>806</v>
      </c>
      <c r="O348" s="377">
        <v>10</v>
      </c>
      <c r="P348" s="377">
        <v>4</v>
      </c>
      <c r="Q348" s="378" t="s">
        <v>507</v>
      </c>
      <c r="R348" s="379">
        <v>0</v>
      </c>
      <c r="S348" s="532"/>
      <c r="T348" s="533"/>
      <c r="U348" s="372">
        <f t="shared" si="32"/>
        <v>3646</v>
      </c>
      <c r="V348" s="372">
        <f t="shared" si="32"/>
        <v>2101.9250000000002</v>
      </c>
      <c r="W348" s="394">
        <f t="shared" si="31"/>
        <v>57.650164563905662</v>
      </c>
      <c r="X348" s="511"/>
      <c r="Y348" s="511"/>
      <c r="Z348" s="511"/>
      <c r="AA348" s="511"/>
      <c r="AB348" s="511"/>
      <c r="AC348" s="511"/>
      <c r="AD348" s="511"/>
      <c r="AE348" s="135"/>
      <c r="AF348" s="170"/>
    </row>
    <row r="349" spans="1:32" ht="12" customHeight="1" x14ac:dyDescent="0.2">
      <c r="A349" s="123"/>
      <c r="B349" s="530" t="s">
        <v>47</v>
      </c>
      <c r="C349" s="530"/>
      <c r="D349" s="530"/>
      <c r="E349" s="530"/>
      <c r="F349" s="530"/>
      <c r="G349" s="530"/>
      <c r="H349" s="530"/>
      <c r="I349" s="530"/>
      <c r="J349" s="530"/>
      <c r="K349" s="530"/>
      <c r="L349" s="530"/>
      <c r="M349" s="531"/>
      <c r="N349" s="376">
        <v>806</v>
      </c>
      <c r="O349" s="377">
        <v>10</v>
      </c>
      <c r="P349" s="377">
        <v>4</v>
      </c>
      <c r="Q349" s="378" t="s">
        <v>507</v>
      </c>
      <c r="R349" s="379" t="s">
        <v>44</v>
      </c>
      <c r="S349" s="532"/>
      <c r="T349" s="533"/>
      <c r="U349" s="372">
        <f t="shared" si="32"/>
        <v>3646</v>
      </c>
      <c r="V349" s="372">
        <f t="shared" si="32"/>
        <v>2101.9250000000002</v>
      </c>
      <c r="W349" s="394">
        <f t="shared" si="31"/>
        <v>57.650164563905662</v>
      </c>
      <c r="X349" s="511"/>
      <c r="Y349" s="511"/>
      <c r="Z349" s="511"/>
      <c r="AA349" s="511"/>
      <c r="AB349" s="511"/>
      <c r="AC349" s="511"/>
      <c r="AD349" s="511"/>
      <c r="AE349" s="135"/>
      <c r="AF349" s="170"/>
    </row>
    <row r="350" spans="1:32" ht="12" customHeight="1" x14ac:dyDescent="0.2">
      <c r="A350" s="123"/>
      <c r="B350" s="530" t="s">
        <v>48</v>
      </c>
      <c r="C350" s="530"/>
      <c r="D350" s="530"/>
      <c r="E350" s="530"/>
      <c r="F350" s="530"/>
      <c r="G350" s="530"/>
      <c r="H350" s="530"/>
      <c r="I350" s="530"/>
      <c r="J350" s="530"/>
      <c r="K350" s="530"/>
      <c r="L350" s="530"/>
      <c r="M350" s="531"/>
      <c r="N350" s="376">
        <v>806</v>
      </c>
      <c r="O350" s="377">
        <v>10</v>
      </c>
      <c r="P350" s="377">
        <v>4</v>
      </c>
      <c r="Q350" s="378" t="s">
        <v>507</v>
      </c>
      <c r="R350" s="379" t="s">
        <v>45</v>
      </c>
      <c r="S350" s="532"/>
      <c r="T350" s="533"/>
      <c r="U350" s="372">
        <f t="shared" si="32"/>
        <v>3646</v>
      </c>
      <c r="V350" s="372">
        <f t="shared" si="32"/>
        <v>2101.9250000000002</v>
      </c>
      <c r="W350" s="394">
        <f t="shared" si="31"/>
        <v>57.650164563905662</v>
      </c>
      <c r="X350" s="511"/>
      <c r="Y350" s="511"/>
      <c r="Z350" s="511"/>
      <c r="AA350" s="511"/>
      <c r="AB350" s="511"/>
      <c r="AC350" s="511"/>
      <c r="AD350" s="511"/>
      <c r="AE350" s="135"/>
      <c r="AF350" s="170"/>
    </row>
    <row r="351" spans="1:32" ht="21.75" customHeight="1" x14ac:dyDescent="0.2">
      <c r="A351" s="123"/>
      <c r="B351" s="530" t="s">
        <v>476</v>
      </c>
      <c r="C351" s="530"/>
      <c r="D351" s="530"/>
      <c r="E351" s="530"/>
      <c r="F351" s="530"/>
      <c r="G351" s="530"/>
      <c r="H351" s="530"/>
      <c r="I351" s="530"/>
      <c r="J351" s="530"/>
      <c r="K351" s="530"/>
      <c r="L351" s="530"/>
      <c r="M351" s="531"/>
      <c r="N351" s="376">
        <v>806</v>
      </c>
      <c r="O351" s="377">
        <v>10</v>
      </c>
      <c r="P351" s="377">
        <v>4</v>
      </c>
      <c r="Q351" s="378" t="s">
        <v>507</v>
      </c>
      <c r="R351" s="379" t="s">
        <v>49</v>
      </c>
      <c r="S351" s="532"/>
      <c r="T351" s="533"/>
      <c r="U351" s="372">
        <v>3646</v>
      </c>
      <c r="V351" s="372">
        <v>2101.9250000000002</v>
      </c>
      <c r="W351" s="394">
        <f t="shared" si="31"/>
        <v>57.650164563905662</v>
      </c>
      <c r="X351" s="511"/>
      <c r="Y351" s="511"/>
      <c r="Z351" s="511"/>
      <c r="AA351" s="511"/>
      <c r="AB351" s="511"/>
      <c r="AC351" s="511"/>
      <c r="AD351" s="511"/>
      <c r="AE351" s="135"/>
      <c r="AF351" s="170"/>
    </row>
    <row r="352" spans="1:32" ht="21.75" customHeight="1" x14ac:dyDescent="0.2">
      <c r="A352" s="123"/>
      <c r="B352" s="530" t="s">
        <v>535</v>
      </c>
      <c r="C352" s="530"/>
      <c r="D352" s="530"/>
      <c r="E352" s="530"/>
      <c r="F352" s="530"/>
      <c r="G352" s="530"/>
      <c r="H352" s="530"/>
      <c r="I352" s="530"/>
      <c r="J352" s="530"/>
      <c r="K352" s="530"/>
      <c r="L352" s="530"/>
      <c r="M352" s="531"/>
      <c r="N352" s="376">
        <v>808</v>
      </c>
      <c r="O352" s="377">
        <v>0</v>
      </c>
      <c r="P352" s="377">
        <v>0</v>
      </c>
      <c r="Q352" s="378">
        <v>0</v>
      </c>
      <c r="R352" s="379">
        <v>0</v>
      </c>
      <c r="S352" s="532"/>
      <c r="T352" s="533"/>
      <c r="U352" s="372">
        <f>+U353</f>
        <v>5215.1287400000001</v>
      </c>
      <c r="V352" s="372">
        <f>+V353</f>
        <v>4112.5381499999994</v>
      </c>
      <c r="W352" s="394">
        <f t="shared" si="31"/>
        <v>78.857845223586935</v>
      </c>
      <c r="X352" s="511"/>
      <c r="Y352" s="511"/>
      <c r="Z352" s="511"/>
      <c r="AA352" s="511"/>
      <c r="AB352" s="511"/>
      <c r="AC352" s="511"/>
      <c r="AD352" s="511"/>
      <c r="AE352" s="135"/>
      <c r="AF352" s="170"/>
    </row>
    <row r="353" spans="1:32" ht="12" customHeight="1" x14ac:dyDescent="0.2">
      <c r="A353" s="123"/>
      <c r="B353" s="530" t="s">
        <v>321</v>
      </c>
      <c r="C353" s="530"/>
      <c r="D353" s="530"/>
      <c r="E353" s="530"/>
      <c r="F353" s="530"/>
      <c r="G353" s="530"/>
      <c r="H353" s="530"/>
      <c r="I353" s="530"/>
      <c r="J353" s="530"/>
      <c r="K353" s="530"/>
      <c r="L353" s="530"/>
      <c r="M353" s="531"/>
      <c r="N353" s="376">
        <v>808</v>
      </c>
      <c r="O353" s="377">
        <v>1</v>
      </c>
      <c r="P353" s="377">
        <v>0</v>
      </c>
      <c r="Q353" s="378">
        <v>0</v>
      </c>
      <c r="R353" s="379">
        <v>0</v>
      </c>
      <c r="S353" s="532"/>
      <c r="T353" s="533"/>
      <c r="U353" s="372">
        <f>+U354+U385+U406</f>
        <v>5215.1287400000001</v>
      </c>
      <c r="V353" s="372">
        <f>+V354+V385+V406</f>
        <v>4112.5381499999994</v>
      </c>
      <c r="W353" s="394">
        <f t="shared" si="31"/>
        <v>78.857845223586935</v>
      </c>
      <c r="X353" s="511"/>
      <c r="Y353" s="511"/>
      <c r="Z353" s="511"/>
      <c r="AA353" s="511"/>
      <c r="AB353" s="511"/>
      <c r="AC353" s="511"/>
      <c r="AD353" s="511"/>
      <c r="AE353" s="135"/>
      <c r="AF353" s="170"/>
    </row>
    <row r="354" spans="1:32" ht="32.25" customHeight="1" x14ac:dyDescent="0.2">
      <c r="A354" s="123"/>
      <c r="B354" s="530" t="s">
        <v>78</v>
      </c>
      <c r="C354" s="530"/>
      <c r="D354" s="530"/>
      <c r="E354" s="530"/>
      <c r="F354" s="530"/>
      <c r="G354" s="530"/>
      <c r="H354" s="530"/>
      <c r="I354" s="530"/>
      <c r="J354" s="530"/>
      <c r="K354" s="530"/>
      <c r="L354" s="530"/>
      <c r="M354" s="531"/>
      <c r="N354" s="376">
        <v>808</v>
      </c>
      <c r="O354" s="377">
        <v>1</v>
      </c>
      <c r="P354" s="377">
        <v>3</v>
      </c>
      <c r="Q354" s="378">
        <v>0</v>
      </c>
      <c r="R354" s="379">
        <v>0</v>
      </c>
      <c r="S354" s="532"/>
      <c r="T354" s="533"/>
      <c r="U354" s="372">
        <f>+U355</f>
        <v>3708.8748499999997</v>
      </c>
      <c r="V354" s="372">
        <f>+V355</f>
        <v>2875.8834699999998</v>
      </c>
      <c r="W354" s="394">
        <f t="shared" si="31"/>
        <v>77.540590780516624</v>
      </c>
      <c r="X354" s="511"/>
      <c r="Y354" s="511"/>
      <c r="Z354" s="511"/>
      <c r="AA354" s="511"/>
      <c r="AB354" s="511"/>
      <c r="AC354" s="511"/>
      <c r="AD354" s="511"/>
      <c r="AE354" s="135"/>
      <c r="AF354" s="170"/>
    </row>
    <row r="355" spans="1:32" ht="21.75" customHeight="1" x14ac:dyDescent="0.2">
      <c r="A355" s="123"/>
      <c r="B355" s="530" t="s">
        <v>328</v>
      </c>
      <c r="C355" s="530"/>
      <c r="D355" s="530"/>
      <c r="E355" s="530"/>
      <c r="F355" s="530"/>
      <c r="G355" s="530"/>
      <c r="H355" s="530"/>
      <c r="I355" s="530"/>
      <c r="J355" s="530"/>
      <c r="K355" s="530"/>
      <c r="L355" s="530"/>
      <c r="M355" s="531"/>
      <c r="N355" s="376">
        <v>808</v>
      </c>
      <c r="O355" s="377">
        <v>1</v>
      </c>
      <c r="P355" s="377">
        <v>3</v>
      </c>
      <c r="Q355" s="378" t="s">
        <v>329</v>
      </c>
      <c r="R355" s="379">
        <v>0</v>
      </c>
      <c r="S355" s="532"/>
      <c r="T355" s="533"/>
      <c r="U355" s="372">
        <f>+U356+U361+U366+U371+U381</f>
        <v>3708.8748499999997</v>
      </c>
      <c r="V355" s="372">
        <f>+V356+V361+V366+V371+V381</f>
        <v>2875.8834699999998</v>
      </c>
      <c r="W355" s="394">
        <f t="shared" si="31"/>
        <v>77.540590780516624</v>
      </c>
      <c r="X355" s="511"/>
      <c r="Y355" s="511"/>
      <c r="Z355" s="511"/>
      <c r="AA355" s="511"/>
      <c r="AB355" s="511"/>
      <c r="AC355" s="511"/>
      <c r="AD355" s="511"/>
      <c r="AE355" s="135"/>
      <c r="AF355" s="170"/>
    </row>
    <row r="356" spans="1:32" ht="21.75" customHeight="1" x14ac:dyDescent="0.2">
      <c r="A356" s="123"/>
      <c r="B356" s="530" t="s">
        <v>330</v>
      </c>
      <c r="C356" s="530"/>
      <c r="D356" s="530"/>
      <c r="E356" s="530"/>
      <c r="F356" s="530"/>
      <c r="G356" s="530"/>
      <c r="H356" s="530"/>
      <c r="I356" s="530"/>
      <c r="J356" s="530"/>
      <c r="K356" s="530"/>
      <c r="L356" s="530"/>
      <c r="M356" s="531"/>
      <c r="N356" s="376">
        <v>808</v>
      </c>
      <c r="O356" s="377">
        <v>1</v>
      </c>
      <c r="P356" s="377">
        <v>3</v>
      </c>
      <c r="Q356" s="378" t="s">
        <v>331</v>
      </c>
      <c r="R356" s="379">
        <v>0</v>
      </c>
      <c r="S356" s="532"/>
      <c r="T356" s="533"/>
      <c r="U356" s="372">
        <f>+U357</f>
        <v>1091.3029199999999</v>
      </c>
      <c r="V356" s="372">
        <f>+V357</f>
        <v>932.88791000000003</v>
      </c>
      <c r="W356" s="394">
        <f t="shared" si="31"/>
        <v>85.48386455339093</v>
      </c>
      <c r="X356" s="511"/>
      <c r="Y356" s="511"/>
      <c r="Z356" s="511"/>
      <c r="AA356" s="511"/>
      <c r="AB356" s="511"/>
      <c r="AC356" s="511"/>
      <c r="AD356" s="511"/>
      <c r="AE356" s="135"/>
      <c r="AF356" s="170"/>
    </row>
    <row r="357" spans="1:32" ht="53.25" customHeight="1" x14ac:dyDescent="0.2">
      <c r="A357" s="123"/>
      <c r="B357" s="530" t="s">
        <v>17</v>
      </c>
      <c r="C357" s="530"/>
      <c r="D357" s="530"/>
      <c r="E357" s="530"/>
      <c r="F357" s="530"/>
      <c r="G357" s="530"/>
      <c r="H357" s="530"/>
      <c r="I357" s="530"/>
      <c r="J357" s="530"/>
      <c r="K357" s="530"/>
      <c r="L357" s="530"/>
      <c r="M357" s="531"/>
      <c r="N357" s="376">
        <v>808</v>
      </c>
      <c r="O357" s="377">
        <v>1</v>
      </c>
      <c r="P357" s="377">
        <v>3</v>
      </c>
      <c r="Q357" s="378" t="s">
        <v>331</v>
      </c>
      <c r="R357" s="379" t="s">
        <v>18</v>
      </c>
      <c r="S357" s="532"/>
      <c r="T357" s="533"/>
      <c r="U357" s="372">
        <f>+U358</f>
        <v>1091.3029199999999</v>
      </c>
      <c r="V357" s="372">
        <f>+V358</f>
        <v>932.88791000000003</v>
      </c>
      <c r="W357" s="394">
        <f t="shared" si="31"/>
        <v>85.48386455339093</v>
      </c>
      <c r="X357" s="511"/>
      <c r="Y357" s="511"/>
      <c r="Z357" s="511"/>
      <c r="AA357" s="511"/>
      <c r="AB357" s="511"/>
      <c r="AC357" s="511"/>
      <c r="AD357" s="511"/>
      <c r="AE357" s="135"/>
      <c r="AF357" s="170"/>
    </row>
    <row r="358" spans="1:32" ht="21.75" customHeight="1" x14ac:dyDescent="0.2">
      <c r="A358" s="123"/>
      <c r="B358" s="530" t="s">
        <v>38</v>
      </c>
      <c r="C358" s="530"/>
      <c r="D358" s="530"/>
      <c r="E358" s="530"/>
      <c r="F358" s="530"/>
      <c r="G358" s="530"/>
      <c r="H358" s="530"/>
      <c r="I358" s="530"/>
      <c r="J358" s="530"/>
      <c r="K358" s="530"/>
      <c r="L358" s="530"/>
      <c r="M358" s="531"/>
      <c r="N358" s="376">
        <v>808</v>
      </c>
      <c r="O358" s="377">
        <v>1</v>
      </c>
      <c r="P358" s="377">
        <v>3</v>
      </c>
      <c r="Q358" s="378" t="s">
        <v>331</v>
      </c>
      <c r="R358" s="379" t="s">
        <v>39</v>
      </c>
      <c r="S358" s="532"/>
      <c r="T358" s="533"/>
      <c r="U358" s="372">
        <f>+U359+U360</f>
        <v>1091.3029199999999</v>
      </c>
      <c r="V358" s="372">
        <f>+V359+V360</f>
        <v>932.88791000000003</v>
      </c>
      <c r="W358" s="394">
        <f t="shared" si="31"/>
        <v>85.48386455339093</v>
      </c>
      <c r="X358" s="511"/>
      <c r="Y358" s="511"/>
      <c r="Z358" s="511"/>
      <c r="AA358" s="511"/>
      <c r="AB358" s="511"/>
      <c r="AC358" s="511"/>
      <c r="AD358" s="511"/>
      <c r="AE358" s="135"/>
      <c r="AF358" s="170"/>
    </row>
    <row r="359" spans="1:32" ht="21.75" customHeight="1" x14ac:dyDescent="0.2">
      <c r="A359" s="123"/>
      <c r="B359" s="530" t="s">
        <v>326</v>
      </c>
      <c r="C359" s="530"/>
      <c r="D359" s="530"/>
      <c r="E359" s="530"/>
      <c r="F359" s="530"/>
      <c r="G359" s="530"/>
      <c r="H359" s="530"/>
      <c r="I359" s="530"/>
      <c r="J359" s="530"/>
      <c r="K359" s="530"/>
      <c r="L359" s="530"/>
      <c r="M359" s="531"/>
      <c r="N359" s="376">
        <v>808</v>
      </c>
      <c r="O359" s="377">
        <v>1</v>
      </c>
      <c r="P359" s="377">
        <v>3</v>
      </c>
      <c r="Q359" s="378" t="s">
        <v>331</v>
      </c>
      <c r="R359" s="379" t="s">
        <v>40</v>
      </c>
      <c r="S359" s="532"/>
      <c r="T359" s="533"/>
      <c r="U359" s="372">
        <v>838.17427999999995</v>
      </c>
      <c r="V359" s="372">
        <v>717.42543000000001</v>
      </c>
      <c r="W359" s="394">
        <f t="shared" si="31"/>
        <v>85.593825427332376</v>
      </c>
      <c r="X359" s="511"/>
      <c r="Y359" s="511"/>
      <c r="Z359" s="511"/>
      <c r="AA359" s="511"/>
      <c r="AB359" s="511"/>
      <c r="AC359" s="511"/>
      <c r="AD359" s="511"/>
      <c r="AE359" s="135"/>
      <c r="AF359" s="170"/>
    </row>
    <row r="360" spans="1:32" ht="32.25" customHeight="1" x14ac:dyDescent="0.2">
      <c r="A360" s="123"/>
      <c r="B360" s="530" t="s">
        <v>327</v>
      </c>
      <c r="C360" s="530"/>
      <c r="D360" s="530"/>
      <c r="E360" s="530"/>
      <c r="F360" s="530"/>
      <c r="G360" s="530"/>
      <c r="H360" s="530"/>
      <c r="I360" s="530"/>
      <c r="J360" s="530"/>
      <c r="K360" s="530"/>
      <c r="L360" s="530"/>
      <c r="M360" s="531"/>
      <c r="N360" s="376">
        <v>808</v>
      </c>
      <c r="O360" s="377">
        <v>1</v>
      </c>
      <c r="P360" s="377">
        <v>3</v>
      </c>
      <c r="Q360" s="378" t="s">
        <v>331</v>
      </c>
      <c r="R360" s="379" t="s">
        <v>42</v>
      </c>
      <c r="S360" s="532"/>
      <c r="T360" s="533"/>
      <c r="U360" s="372">
        <v>253.12863999999999</v>
      </c>
      <c r="V360" s="372">
        <v>215.46248</v>
      </c>
      <c r="W360" s="394">
        <f t="shared" si="31"/>
        <v>85.119755709982087</v>
      </c>
      <c r="X360" s="511"/>
      <c r="Y360" s="511"/>
      <c r="Z360" s="511"/>
      <c r="AA360" s="511"/>
      <c r="AB360" s="511"/>
      <c r="AC360" s="511"/>
      <c r="AD360" s="511"/>
      <c r="AE360" s="135"/>
      <c r="AF360" s="170"/>
    </row>
    <row r="361" spans="1:32" ht="21.75" customHeight="1" x14ac:dyDescent="0.2">
      <c r="A361" s="123"/>
      <c r="B361" s="530" t="s">
        <v>332</v>
      </c>
      <c r="C361" s="530"/>
      <c r="D361" s="530"/>
      <c r="E361" s="530"/>
      <c r="F361" s="530"/>
      <c r="G361" s="530"/>
      <c r="H361" s="530"/>
      <c r="I361" s="530"/>
      <c r="J361" s="530"/>
      <c r="K361" s="530"/>
      <c r="L361" s="530"/>
      <c r="M361" s="531"/>
      <c r="N361" s="376">
        <v>808</v>
      </c>
      <c r="O361" s="377">
        <v>1</v>
      </c>
      <c r="P361" s="377">
        <v>3</v>
      </c>
      <c r="Q361" s="378" t="s">
        <v>333</v>
      </c>
      <c r="R361" s="379">
        <v>0</v>
      </c>
      <c r="S361" s="532"/>
      <c r="T361" s="533"/>
      <c r="U361" s="372">
        <f>+U362</f>
        <v>937.67187000000001</v>
      </c>
      <c r="V361" s="372">
        <f>+V362</f>
        <v>727.01257999999996</v>
      </c>
      <c r="W361" s="394">
        <f t="shared" si="31"/>
        <v>77.533794417870283</v>
      </c>
      <c r="X361" s="511"/>
      <c r="Y361" s="511"/>
      <c r="Z361" s="511"/>
      <c r="AA361" s="511"/>
      <c r="AB361" s="511"/>
      <c r="AC361" s="511"/>
      <c r="AD361" s="511"/>
      <c r="AE361" s="135"/>
      <c r="AF361" s="170"/>
    </row>
    <row r="362" spans="1:32" ht="53.25" customHeight="1" x14ac:dyDescent="0.2">
      <c r="A362" s="123"/>
      <c r="B362" s="530" t="s">
        <v>17</v>
      </c>
      <c r="C362" s="530"/>
      <c r="D362" s="530"/>
      <c r="E362" s="530"/>
      <c r="F362" s="530"/>
      <c r="G362" s="530"/>
      <c r="H362" s="530"/>
      <c r="I362" s="530"/>
      <c r="J362" s="530"/>
      <c r="K362" s="530"/>
      <c r="L362" s="530"/>
      <c r="M362" s="531"/>
      <c r="N362" s="376">
        <v>808</v>
      </c>
      <c r="O362" s="377">
        <v>1</v>
      </c>
      <c r="P362" s="377">
        <v>3</v>
      </c>
      <c r="Q362" s="378" t="s">
        <v>333</v>
      </c>
      <c r="R362" s="379" t="s">
        <v>18</v>
      </c>
      <c r="S362" s="532"/>
      <c r="T362" s="533"/>
      <c r="U362" s="372">
        <f>+U363</f>
        <v>937.67187000000001</v>
      </c>
      <c r="V362" s="372">
        <f>+V363</f>
        <v>727.01257999999996</v>
      </c>
      <c r="W362" s="394">
        <f t="shared" si="31"/>
        <v>77.533794417870283</v>
      </c>
      <c r="X362" s="511"/>
      <c r="Y362" s="511"/>
      <c r="Z362" s="511"/>
      <c r="AA362" s="511"/>
      <c r="AB362" s="511"/>
      <c r="AC362" s="511"/>
      <c r="AD362" s="511"/>
      <c r="AE362" s="135"/>
      <c r="AF362" s="170"/>
    </row>
    <row r="363" spans="1:32" ht="21.75" customHeight="1" x14ac:dyDescent="0.2">
      <c r="A363" s="123"/>
      <c r="B363" s="530" t="s">
        <v>38</v>
      </c>
      <c r="C363" s="530"/>
      <c r="D363" s="530"/>
      <c r="E363" s="530"/>
      <c r="F363" s="530"/>
      <c r="G363" s="530"/>
      <c r="H363" s="530"/>
      <c r="I363" s="530"/>
      <c r="J363" s="530"/>
      <c r="K363" s="530"/>
      <c r="L363" s="530"/>
      <c r="M363" s="531"/>
      <c r="N363" s="376">
        <v>808</v>
      </c>
      <c r="O363" s="377">
        <v>1</v>
      </c>
      <c r="P363" s="377">
        <v>3</v>
      </c>
      <c r="Q363" s="378" t="s">
        <v>333</v>
      </c>
      <c r="R363" s="379" t="s">
        <v>39</v>
      </c>
      <c r="S363" s="532"/>
      <c r="T363" s="533"/>
      <c r="U363" s="372">
        <f>+U364+U365</f>
        <v>937.67187000000001</v>
      </c>
      <c r="V363" s="372">
        <f>+V364+V365</f>
        <v>727.01257999999996</v>
      </c>
      <c r="W363" s="394">
        <f t="shared" si="31"/>
        <v>77.533794417870283</v>
      </c>
      <c r="X363" s="511"/>
      <c r="Y363" s="511"/>
      <c r="Z363" s="511"/>
      <c r="AA363" s="511"/>
      <c r="AB363" s="511"/>
      <c r="AC363" s="511"/>
      <c r="AD363" s="511"/>
      <c r="AE363" s="135"/>
      <c r="AF363" s="170"/>
    </row>
    <row r="364" spans="1:32" ht="21.75" customHeight="1" x14ac:dyDescent="0.2">
      <c r="A364" s="123"/>
      <c r="B364" s="530" t="s">
        <v>326</v>
      </c>
      <c r="C364" s="530"/>
      <c r="D364" s="530"/>
      <c r="E364" s="530"/>
      <c r="F364" s="530"/>
      <c r="G364" s="530"/>
      <c r="H364" s="530"/>
      <c r="I364" s="530"/>
      <c r="J364" s="530"/>
      <c r="K364" s="530"/>
      <c r="L364" s="530"/>
      <c r="M364" s="531"/>
      <c r="N364" s="376">
        <v>808</v>
      </c>
      <c r="O364" s="377">
        <v>1</v>
      </c>
      <c r="P364" s="377">
        <v>3</v>
      </c>
      <c r="Q364" s="378" t="s">
        <v>333</v>
      </c>
      <c r="R364" s="379" t="s">
        <v>40</v>
      </c>
      <c r="S364" s="532"/>
      <c r="T364" s="533"/>
      <c r="U364" s="372">
        <v>720.17809</v>
      </c>
      <c r="V364" s="372">
        <v>559.30305999999996</v>
      </c>
      <c r="W364" s="394">
        <f t="shared" si="31"/>
        <v>77.661771132193152</v>
      </c>
      <c r="X364" s="511"/>
      <c r="Y364" s="511"/>
      <c r="Z364" s="511"/>
      <c r="AA364" s="511"/>
      <c r="AB364" s="511"/>
      <c r="AC364" s="511"/>
      <c r="AD364" s="511"/>
      <c r="AE364" s="135"/>
      <c r="AF364" s="170"/>
    </row>
    <row r="365" spans="1:32" ht="32.25" customHeight="1" x14ac:dyDescent="0.2">
      <c r="A365" s="123"/>
      <c r="B365" s="530" t="s">
        <v>327</v>
      </c>
      <c r="C365" s="530"/>
      <c r="D365" s="530"/>
      <c r="E365" s="530"/>
      <c r="F365" s="530"/>
      <c r="G365" s="530"/>
      <c r="H365" s="530"/>
      <c r="I365" s="530"/>
      <c r="J365" s="530"/>
      <c r="K365" s="530"/>
      <c r="L365" s="530"/>
      <c r="M365" s="531"/>
      <c r="N365" s="376">
        <v>808</v>
      </c>
      <c r="O365" s="377">
        <v>1</v>
      </c>
      <c r="P365" s="377">
        <v>3</v>
      </c>
      <c r="Q365" s="378" t="s">
        <v>333</v>
      </c>
      <c r="R365" s="379" t="s">
        <v>42</v>
      </c>
      <c r="S365" s="532"/>
      <c r="T365" s="533"/>
      <c r="U365" s="372">
        <v>217.49377999999999</v>
      </c>
      <c r="V365" s="372">
        <v>167.70952</v>
      </c>
      <c r="W365" s="394">
        <f t="shared" si="31"/>
        <v>77.110030456962946</v>
      </c>
      <c r="X365" s="511"/>
      <c r="Y365" s="511"/>
      <c r="Z365" s="511"/>
      <c r="AA365" s="511"/>
      <c r="AB365" s="511"/>
      <c r="AC365" s="511"/>
      <c r="AD365" s="511"/>
      <c r="AE365" s="135"/>
      <c r="AF365" s="170"/>
    </row>
    <row r="366" spans="1:32" ht="42.75" customHeight="1" x14ac:dyDescent="0.2">
      <c r="A366" s="123"/>
      <c r="B366" s="530" t="s">
        <v>334</v>
      </c>
      <c r="C366" s="530"/>
      <c r="D366" s="530"/>
      <c r="E366" s="530"/>
      <c r="F366" s="530"/>
      <c r="G366" s="530"/>
      <c r="H366" s="530"/>
      <c r="I366" s="530"/>
      <c r="J366" s="530"/>
      <c r="K366" s="530"/>
      <c r="L366" s="530"/>
      <c r="M366" s="531"/>
      <c r="N366" s="376">
        <v>808</v>
      </c>
      <c r="O366" s="377">
        <v>1</v>
      </c>
      <c r="P366" s="377">
        <v>3</v>
      </c>
      <c r="Q366" s="378" t="s">
        <v>335</v>
      </c>
      <c r="R366" s="379">
        <v>0</v>
      </c>
      <c r="S366" s="532"/>
      <c r="T366" s="533"/>
      <c r="U366" s="372">
        <f>+U367</f>
        <v>761.99122</v>
      </c>
      <c r="V366" s="372">
        <f>+V367</f>
        <v>571.19470000000001</v>
      </c>
      <c r="W366" s="394">
        <f t="shared" si="31"/>
        <v>74.960798104734067</v>
      </c>
      <c r="X366" s="511"/>
      <c r="Y366" s="511"/>
      <c r="Z366" s="511"/>
      <c r="AA366" s="511"/>
      <c r="AB366" s="511"/>
      <c r="AC366" s="511"/>
      <c r="AD366" s="511"/>
      <c r="AE366" s="135"/>
      <c r="AF366" s="170"/>
    </row>
    <row r="367" spans="1:32" ht="53.25" customHeight="1" x14ac:dyDescent="0.2">
      <c r="A367" s="123"/>
      <c r="B367" s="530" t="s">
        <v>17</v>
      </c>
      <c r="C367" s="530"/>
      <c r="D367" s="530"/>
      <c r="E367" s="530"/>
      <c r="F367" s="530"/>
      <c r="G367" s="530"/>
      <c r="H367" s="530"/>
      <c r="I367" s="530"/>
      <c r="J367" s="530"/>
      <c r="K367" s="530"/>
      <c r="L367" s="530"/>
      <c r="M367" s="531"/>
      <c r="N367" s="376">
        <v>808</v>
      </c>
      <c r="O367" s="377">
        <v>1</v>
      </c>
      <c r="P367" s="377">
        <v>3</v>
      </c>
      <c r="Q367" s="378" t="s">
        <v>335</v>
      </c>
      <c r="R367" s="379" t="s">
        <v>18</v>
      </c>
      <c r="S367" s="532"/>
      <c r="T367" s="533"/>
      <c r="U367" s="372">
        <f>+U368</f>
        <v>761.99122</v>
      </c>
      <c r="V367" s="372">
        <f>+V368</f>
        <v>571.19470000000001</v>
      </c>
      <c r="W367" s="394">
        <f t="shared" si="31"/>
        <v>74.960798104734067</v>
      </c>
      <c r="X367" s="511"/>
      <c r="Y367" s="511"/>
      <c r="Z367" s="511"/>
      <c r="AA367" s="511"/>
      <c r="AB367" s="511"/>
      <c r="AC367" s="511"/>
      <c r="AD367" s="511"/>
      <c r="AE367" s="135"/>
      <c r="AF367" s="170"/>
    </row>
    <row r="368" spans="1:32" ht="21.75" customHeight="1" x14ac:dyDescent="0.2">
      <c r="A368" s="123"/>
      <c r="B368" s="530" t="s">
        <v>38</v>
      </c>
      <c r="C368" s="530"/>
      <c r="D368" s="530"/>
      <c r="E368" s="530"/>
      <c r="F368" s="530"/>
      <c r="G368" s="530"/>
      <c r="H368" s="530"/>
      <c r="I368" s="530"/>
      <c r="J368" s="530"/>
      <c r="K368" s="530"/>
      <c r="L368" s="530"/>
      <c r="M368" s="531"/>
      <c r="N368" s="376">
        <v>808</v>
      </c>
      <c r="O368" s="377">
        <v>1</v>
      </c>
      <c r="P368" s="377">
        <v>3</v>
      </c>
      <c r="Q368" s="378" t="s">
        <v>335</v>
      </c>
      <c r="R368" s="379" t="s">
        <v>39</v>
      </c>
      <c r="S368" s="532"/>
      <c r="T368" s="533"/>
      <c r="U368" s="372">
        <f>+U369+U370</f>
        <v>761.99122</v>
      </c>
      <c r="V368" s="372">
        <f>+V369+V370</f>
        <v>571.19470000000001</v>
      </c>
      <c r="W368" s="394">
        <f t="shared" si="31"/>
        <v>74.960798104734067</v>
      </c>
      <c r="X368" s="511"/>
      <c r="Y368" s="511"/>
      <c r="Z368" s="511"/>
      <c r="AA368" s="511"/>
      <c r="AB368" s="511"/>
      <c r="AC368" s="511"/>
      <c r="AD368" s="511"/>
      <c r="AE368" s="135"/>
      <c r="AF368" s="170"/>
    </row>
    <row r="369" spans="1:32" ht="21.75" customHeight="1" x14ac:dyDescent="0.2">
      <c r="A369" s="123"/>
      <c r="B369" s="530" t="s">
        <v>326</v>
      </c>
      <c r="C369" s="530"/>
      <c r="D369" s="530"/>
      <c r="E369" s="530"/>
      <c r="F369" s="530"/>
      <c r="G369" s="530"/>
      <c r="H369" s="530"/>
      <c r="I369" s="530"/>
      <c r="J369" s="530"/>
      <c r="K369" s="530"/>
      <c r="L369" s="530"/>
      <c r="M369" s="531"/>
      <c r="N369" s="376">
        <v>808</v>
      </c>
      <c r="O369" s="377">
        <v>1</v>
      </c>
      <c r="P369" s="377">
        <v>3</v>
      </c>
      <c r="Q369" s="378" t="s">
        <v>335</v>
      </c>
      <c r="R369" s="379" t="s">
        <v>40</v>
      </c>
      <c r="S369" s="532"/>
      <c r="T369" s="533"/>
      <c r="U369" s="372">
        <v>585.24671000000001</v>
      </c>
      <c r="V369" s="372">
        <v>438.70560999999998</v>
      </c>
      <c r="W369" s="394">
        <f t="shared" si="31"/>
        <v>74.960799010728309</v>
      </c>
      <c r="X369" s="511"/>
      <c r="Y369" s="511"/>
      <c r="Z369" s="511"/>
      <c r="AA369" s="511"/>
      <c r="AB369" s="511"/>
      <c r="AC369" s="511"/>
      <c r="AD369" s="511"/>
      <c r="AE369" s="135"/>
      <c r="AF369" s="170"/>
    </row>
    <row r="370" spans="1:32" ht="32.25" customHeight="1" x14ac:dyDescent="0.2">
      <c r="A370" s="123"/>
      <c r="B370" s="530" t="s">
        <v>327</v>
      </c>
      <c r="C370" s="530"/>
      <c r="D370" s="530"/>
      <c r="E370" s="530"/>
      <c r="F370" s="530"/>
      <c r="G370" s="530"/>
      <c r="H370" s="530"/>
      <c r="I370" s="530"/>
      <c r="J370" s="530"/>
      <c r="K370" s="530"/>
      <c r="L370" s="530"/>
      <c r="M370" s="531"/>
      <c r="N370" s="376">
        <v>808</v>
      </c>
      <c r="O370" s="377">
        <v>1</v>
      </c>
      <c r="P370" s="377">
        <v>3</v>
      </c>
      <c r="Q370" s="378" t="s">
        <v>335</v>
      </c>
      <c r="R370" s="379" t="s">
        <v>42</v>
      </c>
      <c r="S370" s="532"/>
      <c r="T370" s="533"/>
      <c r="U370" s="372">
        <v>176.74450999999999</v>
      </c>
      <c r="V370" s="372">
        <v>132.48909</v>
      </c>
      <c r="W370" s="394">
        <f t="shared" si="31"/>
        <v>74.960795104753188</v>
      </c>
      <c r="X370" s="511"/>
      <c r="Y370" s="511"/>
      <c r="Z370" s="511"/>
      <c r="AA370" s="511"/>
      <c r="AB370" s="511"/>
      <c r="AC370" s="511"/>
      <c r="AD370" s="511"/>
      <c r="AE370" s="135"/>
      <c r="AF370" s="170"/>
    </row>
    <row r="371" spans="1:32" ht="32.25" customHeight="1" x14ac:dyDescent="0.2">
      <c r="A371" s="123"/>
      <c r="B371" s="530" t="s">
        <v>336</v>
      </c>
      <c r="C371" s="530"/>
      <c r="D371" s="530"/>
      <c r="E371" s="530"/>
      <c r="F371" s="530"/>
      <c r="G371" s="530"/>
      <c r="H371" s="530"/>
      <c r="I371" s="530"/>
      <c r="J371" s="530"/>
      <c r="K371" s="530"/>
      <c r="L371" s="530"/>
      <c r="M371" s="531"/>
      <c r="N371" s="376">
        <v>808</v>
      </c>
      <c r="O371" s="377">
        <v>1</v>
      </c>
      <c r="P371" s="377">
        <v>3</v>
      </c>
      <c r="Q371" s="378" t="s">
        <v>337</v>
      </c>
      <c r="R371" s="379">
        <v>0</v>
      </c>
      <c r="S371" s="532"/>
      <c r="T371" s="533"/>
      <c r="U371" s="372">
        <f>+U372+U376</f>
        <v>917.90884000000005</v>
      </c>
      <c r="V371" s="372">
        <f>+V372+V376</f>
        <v>644.78827999999999</v>
      </c>
      <c r="W371" s="394">
        <f t="shared" si="31"/>
        <v>70.245350289904593</v>
      </c>
      <c r="X371" s="511"/>
      <c r="Y371" s="511"/>
      <c r="Z371" s="511"/>
      <c r="AA371" s="511"/>
      <c r="AB371" s="511"/>
      <c r="AC371" s="511"/>
      <c r="AD371" s="511"/>
      <c r="AE371" s="135"/>
      <c r="AF371" s="170"/>
    </row>
    <row r="372" spans="1:32" ht="21.75" customHeight="1" x14ac:dyDescent="0.2">
      <c r="A372" s="123"/>
      <c r="B372" s="530" t="s">
        <v>338</v>
      </c>
      <c r="C372" s="530"/>
      <c r="D372" s="530"/>
      <c r="E372" s="530"/>
      <c r="F372" s="530"/>
      <c r="G372" s="530"/>
      <c r="H372" s="530"/>
      <c r="I372" s="530"/>
      <c r="J372" s="530"/>
      <c r="K372" s="530"/>
      <c r="L372" s="530"/>
      <c r="M372" s="531"/>
      <c r="N372" s="376">
        <v>808</v>
      </c>
      <c r="O372" s="377">
        <v>1</v>
      </c>
      <c r="P372" s="377">
        <v>3</v>
      </c>
      <c r="Q372" s="378" t="s">
        <v>337</v>
      </c>
      <c r="R372" s="379" t="s">
        <v>25</v>
      </c>
      <c r="S372" s="532"/>
      <c r="T372" s="533"/>
      <c r="U372" s="372">
        <f>+U373</f>
        <v>907.90884000000005</v>
      </c>
      <c r="V372" s="372">
        <f>+V373</f>
        <v>639.03305999999998</v>
      </c>
      <c r="W372" s="394">
        <f t="shared" si="31"/>
        <v>70.38515673005233</v>
      </c>
      <c r="X372" s="511"/>
      <c r="Y372" s="511"/>
      <c r="Z372" s="511"/>
      <c r="AA372" s="511"/>
      <c r="AB372" s="511"/>
      <c r="AC372" s="511"/>
      <c r="AD372" s="511"/>
      <c r="AE372" s="135"/>
      <c r="AF372" s="170"/>
    </row>
    <row r="373" spans="1:32" ht="21.75" customHeight="1" x14ac:dyDescent="0.2">
      <c r="A373" s="123"/>
      <c r="B373" s="530" t="s">
        <v>339</v>
      </c>
      <c r="C373" s="530"/>
      <c r="D373" s="530"/>
      <c r="E373" s="530"/>
      <c r="F373" s="530"/>
      <c r="G373" s="530"/>
      <c r="H373" s="530"/>
      <c r="I373" s="530"/>
      <c r="J373" s="530"/>
      <c r="K373" s="530"/>
      <c r="L373" s="530"/>
      <c r="M373" s="531"/>
      <c r="N373" s="376">
        <v>808</v>
      </c>
      <c r="O373" s="377">
        <v>1</v>
      </c>
      <c r="P373" s="377">
        <v>3</v>
      </c>
      <c r="Q373" s="378" t="s">
        <v>337</v>
      </c>
      <c r="R373" s="379" t="s">
        <v>27</v>
      </c>
      <c r="S373" s="532"/>
      <c r="T373" s="533"/>
      <c r="U373" s="372">
        <f>+U374+U375</f>
        <v>907.90884000000005</v>
      </c>
      <c r="V373" s="372">
        <f>+V374+V375</f>
        <v>639.03305999999998</v>
      </c>
      <c r="W373" s="394">
        <f t="shared" si="31"/>
        <v>70.38515673005233</v>
      </c>
      <c r="X373" s="511"/>
      <c r="Y373" s="511"/>
      <c r="Z373" s="511"/>
      <c r="AA373" s="511"/>
      <c r="AB373" s="511"/>
      <c r="AC373" s="511"/>
      <c r="AD373" s="511"/>
      <c r="AE373" s="135"/>
      <c r="AF373" s="170"/>
    </row>
    <row r="374" spans="1:32" ht="21.75" customHeight="1" x14ac:dyDescent="0.2">
      <c r="A374" s="123"/>
      <c r="B374" s="530" t="s">
        <v>340</v>
      </c>
      <c r="C374" s="530"/>
      <c r="D374" s="530"/>
      <c r="E374" s="530"/>
      <c r="F374" s="530"/>
      <c r="G374" s="530"/>
      <c r="H374" s="530"/>
      <c r="I374" s="530"/>
      <c r="J374" s="530"/>
      <c r="K374" s="530"/>
      <c r="L374" s="530"/>
      <c r="M374" s="531"/>
      <c r="N374" s="376">
        <v>808</v>
      </c>
      <c r="O374" s="377">
        <v>1</v>
      </c>
      <c r="P374" s="377">
        <v>3</v>
      </c>
      <c r="Q374" s="378" t="s">
        <v>337</v>
      </c>
      <c r="R374" s="379" t="s">
        <v>28</v>
      </c>
      <c r="S374" s="532"/>
      <c r="T374" s="533"/>
      <c r="U374" s="372">
        <v>132.89984000000001</v>
      </c>
      <c r="V374" s="372">
        <v>60.898060000000001</v>
      </c>
      <c r="W374" s="394">
        <f t="shared" si="31"/>
        <v>45.822523187386828</v>
      </c>
      <c r="X374" s="511"/>
      <c r="Y374" s="511"/>
      <c r="Z374" s="511"/>
      <c r="AA374" s="511"/>
      <c r="AB374" s="511"/>
      <c r="AC374" s="511"/>
      <c r="AD374" s="511"/>
      <c r="AE374" s="135"/>
      <c r="AF374" s="170"/>
    </row>
    <row r="375" spans="1:32" ht="12" customHeight="1" x14ac:dyDescent="0.2">
      <c r="A375" s="123"/>
      <c r="B375" s="530" t="s">
        <v>341</v>
      </c>
      <c r="C375" s="530"/>
      <c r="D375" s="530"/>
      <c r="E375" s="530"/>
      <c r="F375" s="530"/>
      <c r="G375" s="530"/>
      <c r="H375" s="530"/>
      <c r="I375" s="530"/>
      <c r="J375" s="530"/>
      <c r="K375" s="530"/>
      <c r="L375" s="530"/>
      <c r="M375" s="531"/>
      <c r="N375" s="376">
        <v>808</v>
      </c>
      <c r="O375" s="377">
        <v>1</v>
      </c>
      <c r="P375" s="377">
        <v>3</v>
      </c>
      <c r="Q375" s="378" t="s">
        <v>337</v>
      </c>
      <c r="R375" s="379" t="s">
        <v>29</v>
      </c>
      <c r="S375" s="532"/>
      <c r="T375" s="533"/>
      <c r="U375" s="372">
        <v>775.00900000000001</v>
      </c>
      <c r="V375" s="372">
        <v>578.13499999999999</v>
      </c>
      <c r="W375" s="394">
        <f t="shared" si="31"/>
        <v>74.597198226085112</v>
      </c>
      <c r="X375" s="511"/>
      <c r="Y375" s="511"/>
      <c r="Z375" s="511"/>
      <c r="AA375" s="511"/>
      <c r="AB375" s="511"/>
      <c r="AC375" s="511"/>
      <c r="AD375" s="511"/>
      <c r="AE375" s="135"/>
      <c r="AF375" s="170"/>
    </row>
    <row r="376" spans="1:32" ht="12" customHeight="1" x14ac:dyDescent="0.2">
      <c r="A376" s="123"/>
      <c r="B376" s="530" t="s">
        <v>30</v>
      </c>
      <c r="C376" s="530"/>
      <c r="D376" s="530"/>
      <c r="E376" s="530"/>
      <c r="F376" s="530"/>
      <c r="G376" s="530"/>
      <c r="H376" s="530"/>
      <c r="I376" s="530"/>
      <c r="J376" s="530"/>
      <c r="K376" s="530"/>
      <c r="L376" s="530"/>
      <c r="M376" s="531"/>
      <c r="N376" s="376">
        <v>808</v>
      </c>
      <c r="O376" s="377">
        <v>1</v>
      </c>
      <c r="P376" s="377">
        <v>3</v>
      </c>
      <c r="Q376" s="378" t="s">
        <v>337</v>
      </c>
      <c r="R376" s="379" t="s">
        <v>31</v>
      </c>
      <c r="S376" s="532"/>
      <c r="T376" s="533"/>
      <c r="U376" s="372">
        <f>+U377</f>
        <v>10</v>
      </c>
      <c r="V376" s="372">
        <f>+V377</f>
        <v>5.7552199999999996</v>
      </c>
      <c r="W376" s="394">
        <f t="shared" si="31"/>
        <v>57.552199999999999</v>
      </c>
      <c r="X376" s="511"/>
      <c r="Y376" s="511"/>
      <c r="Z376" s="511"/>
      <c r="AA376" s="511"/>
      <c r="AB376" s="511"/>
      <c r="AC376" s="511"/>
      <c r="AD376" s="511"/>
      <c r="AE376" s="135"/>
      <c r="AF376" s="170"/>
    </row>
    <row r="377" spans="1:32" ht="12" customHeight="1" x14ac:dyDescent="0.2">
      <c r="A377" s="123"/>
      <c r="B377" s="530" t="s">
        <v>342</v>
      </c>
      <c r="C377" s="530"/>
      <c r="D377" s="530"/>
      <c r="E377" s="530"/>
      <c r="F377" s="530"/>
      <c r="G377" s="530"/>
      <c r="H377" s="530"/>
      <c r="I377" s="530"/>
      <c r="J377" s="530"/>
      <c r="K377" s="530"/>
      <c r="L377" s="530"/>
      <c r="M377" s="531"/>
      <c r="N377" s="376">
        <v>808</v>
      </c>
      <c r="O377" s="377">
        <v>1</v>
      </c>
      <c r="P377" s="377">
        <v>3</v>
      </c>
      <c r="Q377" s="378" t="s">
        <v>337</v>
      </c>
      <c r="R377" s="379" t="s">
        <v>32</v>
      </c>
      <c r="S377" s="532"/>
      <c r="T377" s="533"/>
      <c r="U377" s="372">
        <f>+U378+U379+U380</f>
        <v>10</v>
      </c>
      <c r="V377" s="372">
        <f>+V378+V379+V380</f>
        <v>5.7552199999999996</v>
      </c>
      <c r="W377" s="394">
        <f t="shared" si="31"/>
        <v>57.552199999999999</v>
      </c>
      <c r="X377" s="511"/>
      <c r="Y377" s="511"/>
      <c r="Z377" s="511"/>
      <c r="AA377" s="511"/>
      <c r="AB377" s="511"/>
      <c r="AC377" s="511"/>
      <c r="AD377" s="511"/>
      <c r="AE377" s="135"/>
      <c r="AF377" s="170"/>
    </row>
    <row r="378" spans="1:32" ht="21.75" customHeight="1" x14ac:dyDescent="0.2">
      <c r="A378" s="123"/>
      <c r="B378" s="530" t="s">
        <v>33</v>
      </c>
      <c r="C378" s="530"/>
      <c r="D378" s="530"/>
      <c r="E378" s="530"/>
      <c r="F378" s="530"/>
      <c r="G378" s="530"/>
      <c r="H378" s="530"/>
      <c r="I378" s="530"/>
      <c r="J378" s="530"/>
      <c r="K378" s="530"/>
      <c r="L378" s="530"/>
      <c r="M378" s="531"/>
      <c r="N378" s="376">
        <v>808</v>
      </c>
      <c r="O378" s="377">
        <v>1</v>
      </c>
      <c r="P378" s="377">
        <v>3</v>
      </c>
      <c r="Q378" s="378" t="s">
        <v>337</v>
      </c>
      <c r="R378" s="379" t="s">
        <v>34</v>
      </c>
      <c r="S378" s="532"/>
      <c r="T378" s="533"/>
      <c r="U378" s="372">
        <v>6.5</v>
      </c>
      <c r="V378" s="372">
        <v>2.9079999999999999</v>
      </c>
      <c r="W378" s="394">
        <f t="shared" si="31"/>
        <v>44.738461538461536</v>
      </c>
      <c r="X378" s="511"/>
      <c r="Y378" s="511"/>
      <c r="Z378" s="511"/>
      <c r="AA378" s="511"/>
      <c r="AB378" s="511"/>
      <c r="AC378" s="511"/>
      <c r="AD378" s="511"/>
      <c r="AE378" s="135"/>
      <c r="AF378" s="170"/>
    </row>
    <row r="379" spans="1:32" ht="12" customHeight="1" x14ac:dyDescent="0.2">
      <c r="A379" s="123"/>
      <c r="B379" s="530" t="s">
        <v>343</v>
      </c>
      <c r="C379" s="530"/>
      <c r="D379" s="530"/>
      <c r="E379" s="530"/>
      <c r="F379" s="530"/>
      <c r="G379" s="530"/>
      <c r="H379" s="530"/>
      <c r="I379" s="530"/>
      <c r="J379" s="530"/>
      <c r="K379" s="530"/>
      <c r="L379" s="530"/>
      <c r="M379" s="531"/>
      <c r="N379" s="376">
        <v>808</v>
      </c>
      <c r="O379" s="377">
        <v>1</v>
      </c>
      <c r="P379" s="377">
        <v>3</v>
      </c>
      <c r="Q379" s="378" t="s">
        <v>337</v>
      </c>
      <c r="R379" s="379" t="s">
        <v>35</v>
      </c>
      <c r="S379" s="532"/>
      <c r="T379" s="533"/>
      <c r="U379" s="372">
        <v>2</v>
      </c>
      <c r="V379" s="372">
        <v>2</v>
      </c>
      <c r="W379" s="394">
        <f t="shared" si="31"/>
        <v>100</v>
      </c>
      <c r="X379" s="511"/>
      <c r="Y379" s="511"/>
      <c r="Z379" s="511"/>
      <c r="AA379" s="511"/>
      <c r="AB379" s="511"/>
      <c r="AC379" s="511"/>
      <c r="AD379" s="511"/>
      <c r="AE379" s="135"/>
      <c r="AF379" s="170"/>
    </row>
    <row r="380" spans="1:32" ht="12" customHeight="1" x14ac:dyDescent="0.2">
      <c r="A380" s="123"/>
      <c r="B380" s="530" t="s">
        <v>82</v>
      </c>
      <c r="C380" s="530"/>
      <c r="D380" s="530"/>
      <c r="E380" s="530"/>
      <c r="F380" s="530"/>
      <c r="G380" s="530"/>
      <c r="H380" s="530"/>
      <c r="I380" s="530"/>
      <c r="J380" s="530"/>
      <c r="K380" s="530"/>
      <c r="L380" s="530"/>
      <c r="M380" s="531"/>
      <c r="N380" s="376">
        <v>808</v>
      </c>
      <c r="O380" s="377">
        <v>1</v>
      </c>
      <c r="P380" s="377">
        <v>3</v>
      </c>
      <c r="Q380" s="378" t="s">
        <v>337</v>
      </c>
      <c r="R380" s="379" t="s">
        <v>83</v>
      </c>
      <c r="S380" s="532"/>
      <c r="T380" s="533"/>
      <c r="U380" s="372">
        <v>1.5</v>
      </c>
      <c r="V380" s="372">
        <v>0.84721999999999997</v>
      </c>
      <c r="W380" s="394">
        <f t="shared" si="31"/>
        <v>56.481333333333325</v>
      </c>
      <c r="X380" s="511"/>
      <c r="Y380" s="511"/>
      <c r="Z380" s="511"/>
      <c r="AA380" s="511"/>
      <c r="AB380" s="511"/>
      <c r="AC380" s="511"/>
      <c r="AD380" s="511"/>
      <c r="AE380" s="135"/>
      <c r="AF380" s="170"/>
    </row>
    <row r="381" spans="1:32" ht="42.75" hidden="1" customHeight="1" x14ac:dyDescent="0.2">
      <c r="A381" s="123"/>
      <c r="B381" s="530" t="s">
        <v>344</v>
      </c>
      <c r="C381" s="530"/>
      <c r="D381" s="530"/>
      <c r="E381" s="530"/>
      <c r="F381" s="530"/>
      <c r="G381" s="530"/>
      <c r="H381" s="530"/>
      <c r="I381" s="530"/>
      <c r="J381" s="530"/>
      <c r="K381" s="530"/>
      <c r="L381" s="530"/>
      <c r="M381" s="531"/>
      <c r="N381" s="376">
        <v>808</v>
      </c>
      <c r="O381" s="377">
        <v>1</v>
      </c>
      <c r="P381" s="377">
        <v>3</v>
      </c>
      <c r="Q381" s="378" t="s">
        <v>345</v>
      </c>
      <c r="R381" s="379">
        <v>0</v>
      </c>
      <c r="S381" s="532"/>
      <c r="T381" s="533"/>
      <c r="U381" s="372">
        <f t="shared" ref="U381:V383" si="33">+U382</f>
        <v>0</v>
      </c>
      <c r="V381" s="372">
        <f t="shared" si="33"/>
        <v>0</v>
      </c>
      <c r="W381" s="394" t="e">
        <f t="shared" si="31"/>
        <v>#DIV/0!</v>
      </c>
      <c r="X381" s="511"/>
      <c r="Y381" s="511"/>
      <c r="Z381" s="511"/>
      <c r="AA381" s="511"/>
      <c r="AB381" s="511"/>
      <c r="AC381" s="511"/>
      <c r="AD381" s="511"/>
      <c r="AE381" s="135"/>
      <c r="AF381" s="170"/>
    </row>
    <row r="382" spans="1:32" ht="53.25" hidden="1" customHeight="1" x14ac:dyDescent="0.2">
      <c r="A382" s="123"/>
      <c r="B382" s="530" t="s">
        <v>17</v>
      </c>
      <c r="C382" s="530"/>
      <c r="D382" s="530"/>
      <c r="E382" s="530"/>
      <c r="F382" s="530"/>
      <c r="G382" s="530"/>
      <c r="H382" s="530"/>
      <c r="I382" s="530"/>
      <c r="J382" s="530"/>
      <c r="K382" s="530"/>
      <c r="L382" s="530"/>
      <c r="M382" s="531"/>
      <c r="N382" s="376">
        <v>808</v>
      </c>
      <c r="O382" s="377">
        <v>1</v>
      </c>
      <c r="P382" s="377">
        <v>3</v>
      </c>
      <c r="Q382" s="378" t="s">
        <v>345</v>
      </c>
      <c r="R382" s="379" t="s">
        <v>18</v>
      </c>
      <c r="S382" s="532"/>
      <c r="T382" s="533"/>
      <c r="U382" s="372">
        <f t="shared" si="33"/>
        <v>0</v>
      </c>
      <c r="V382" s="372">
        <f t="shared" si="33"/>
        <v>0</v>
      </c>
      <c r="W382" s="394" t="e">
        <f t="shared" si="31"/>
        <v>#DIV/0!</v>
      </c>
      <c r="X382" s="511"/>
      <c r="Y382" s="511"/>
      <c r="Z382" s="511"/>
      <c r="AA382" s="511"/>
      <c r="AB382" s="511"/>
      <c r="AC382" s="511"/>
      <c r="AD382" s="511"/>
      <c r="AE382" s="135"/>
      <c r="AF382" s="170"/>
    </row>
    <row r="383" spans="1:32" ht="21.75" hidden="1" customHeight="1" x14ac:dyDescent="0.2">
      <c r="A383" s="123"/>
      <c r="B383" s="530" t="s">
        <v>38</v>
      </c>
      <c r="C383" s="530"/>
      <c r="D383" s="530"/>
      <c r="E383" s="530"/>
      <c r="F383" s="530"/>
      <c r="G383" s="530"/>
      <c r="H383" s="530"/>
      <c r="I383" s="530"/>
      <c r="J383" s="530"/>
      <c r="K383" s="530"/>
      <c r="L383" s="530"/>
      <c r="M383" s="531"/>
      <c r="N383" s="376">
        <v>808</v>
      </c>
      <c r="O383" s="377">
        <v>1</v>
      </c>
      <c r="P383" s="377">
        <v>3</v>
      </c>
      <c r="Q383" s="378" t="s">
        <v>345</v>
      </c>
      <c r="R383" s="379" t="s">
        <v>39</v>
      </c>
      <c r="S383" s="532"/>
      <c r="T383" s="533"/>
      <c r="U383" s="372">
        <f t="shared" si="33"/>
        <v>0</v>
      </c>
      <c r="V383" s="372">
        <f t="shared" si="33"/>
        <v>0</v>
      </c>
      <c r="W383" s="394" t="e">
        <f t="shared" si="31"/>
        <v>#DIV/0!</v>
      </c>
      <c r="X383" s="511"/>
      <c r="Y383" s="511"/>
      <c r="Z383" s="511"/>
      <c r="AA383" s="511"/>
      <c r="AB383" s="511"/>
      <c r="AC383" s="511"/>
      <c r="AD383" s="511"/>
      <c r="AE383" s="135"/>
      <c r="AF383" s="170"/>
    </row>
    <row r="384" spans="1:32" ht="32.25" hidden="1" customHeight="1" x14ac:dyDescent="0.2">
      <c r="A384" s="123"/>
      <c r="B384" s="530" t="s">
        <v>346</v>
      </c>
      <c r="C384" s="530"/>
      <c r="D384" s="530"/>
      <c r="E384" s="530"/>
      <c r="F384" s="530"/>
      <c r="G384" s="530"/>
      <c r="H384" s="530"/>
      <c r="I384" s="530"/>
      <c r="J384" s="530"/>
      <c r="K384" s="530"/>
      <c r="L384" s="530"/>
      <c r="M384" s="531"/>
      <c r="N384" s="376">
        <v>808</v>
      </c>
      <c r="O384" s="377">
        <v>1</v>
      </c>
      <c r="P384" s="377">
        <v>3</v>
      </c>
      <c r="Q384" s="378" t="s">
        <v>345</v>
      </c>
      <c r="R384" s="379" t="s">
        <v>41</v>
      </c>
      <c r="S384" s="532"/>
      <c r="T384" s="533"/>
      <c r="U384" s="372"/>
      <c r="V384" s="372"/>
      <c r="W384" s="394" t="e">
        <f t="shared" si="31"/>
        <v>#DIV/0!</v>
      </c>
      <c r="X384" s="511"/>
      <c r="Y384" s="511"/>
      <c r="Z384" s="511"/>
      <c r="AA384" s="511"/>
      <c r="AB384" s="511"/>
      <c r="AC384" s="511"/>
      <c r="AD384" s="511"/>
      <c r="AE384" s="135"/>
      <c r="AF384" s="170"/>
    </row>
    <row r="385" spans="1:32" ht="32.25" customHeight="1" x14ac:dyDescent="0.2">
      <c r="A385" s="123"/>
      <c r="B385" s="530" t="s">
        <v>79</v>
      </c>
      <c r="C385" s="530"/>
      <c r="D385" s="530"/>
      <c r="E385" s="530"/>
      <c r="F385" s="530"/>
      <c r="G385" s="530"/>
      <c r="H385" s="530"/>
      <c r="I385" s="530"/>
      <c r="J385" s="530"/>
      <c r="K385" s="530"/>
      <c r="L385" s="530"/>
      <c r="M385" s="531"/>
      <c r="N385" s="376">
        <v>808</v>
      </c>
      <c r="O385" s="377">
        <v>1</v>
      </c>
      <c r="P385" s="377">
        <v>6</v>
      </c>
      <c r="Q385" s="378">
        <v>0</v>
      </c>
      <c r="R385" s="379">
        <v>0</v>
      </c>
      <c r="S385" s="532"/>
      <c r="T385" s="533"/>
      <c r="U385" s="372">
        <f>+U386</f>
        <v>1393.2538900000002</v>
      </c>
      <c r="V385" s="372">
        <f>+V386</f>
        <v>1123.6546799999999</v>
      </c>
      <c r="W385" s="394">
        <f t="shared" si="31"/>
        <v>80.649671109118501</v>
      </c>
      <c r="X385" s="511"/>
      <c r="Y385" s="511"/>
      <c r="Z385" s="511"/>
      <c r="AA385" s="511"/>
      <c r="AB385" s="511"/>
      <c r="AC385" s="511"/>
      <c r="AD385" s="511"/>
      <c r="AE385" s="135"/>
      <c r="AF385" s="170"/>
    </row>
    <row r="386" spans="1:32" ht="32.25" customHeight="1" x14ac:dyDescent="0.2">
      <c r="A386" s="123"/>
      <c r="B386" s="530" t="s">
        <v>362</v>
      </c>
      <c r="C386" s="530"/>
      <c r="D386" s="530"/>
      <c r="E386" s="530"/>
      <c r="F386" s="530"/>
      <c r="G386" s="530"/>
      <c r="H386" s="530"/>
      <c r="I386" s="530"/>
      <c r="J386" s="530"/>
      <c r="K386" s="530"/>
      <c r="L386" s="530"/>
      <c r="M386" s="531"/>
      <c r="N386" s="376">
        <v>808</v>
      </c>
      <c r="O386" s="377">
        <v>1</v>
      </c>
      <c r="P386" s="377">
        <v>6</v>
      </c>
      <c r="Q386" s="378" t="s">
        <v>363</v>
      </c>
      <c r="R386" s="379">
        <v>0</v>
      </c>
      <c r="S386" s="532"/>
      <c r="T386" s="533"/>
      <c r="U386" s="372">
        <f>+U387+U392+U397+U402</f>
        <v>1393.2538900000002</v>
      </c>
      <c r="V386" s="372">
        <f>+V387+V392+V397+V402</f>
        <v>1123.6546799999999</v>
      </c>
      <c r="W386" s="394">
        <f t="shared" si="31"/>
        <v>80.649671109118501</v>
      </c>
      <c r="X386" s="511"/>
      <c r="Y386" s="511"/>
      <c r="Z386" s="511"/>
      <c r="AA386" s="511"/>
      <c r="AB386" s="511"/>
      <c r="AC386" s="511"/>
      <c r="AD386" s="511"/>
      <c r="AE386" s="135"/>
      <c r="AF386" s="170"/>
    </row>
    <row r="387" spans="1:32" ht="32.25" customHeight="1" x14ac:dyDescent="0.2">
      <c r="A387" s="123"/>
      <c r="B387" s="530" t="s">
        <v>364</v>
      </c>
      <c r="C387" s="530"/>
      <c r="D387" s="530"/>
      <c r="E387" s="530"/>
      <c r="F387" s="530"/>
      <c r="G387" s="530"/>
      <c r="H387" s="530"/>
      <c r="I387" s="530"/>
      <c r="J387" s="530"/>
      <c r="K387" s="530"/>
      <c r="L387" s="530"/>
      <c r="M387" s="531"/>
      <c r="N387" s="376">
        <v>808</v>
      </c>
      <c r="O387" s="377">
        <v>1</v>
      </c>
      <c r="P387" s="377">
        <v>6</v>
      </c>
      <c r="Q387" s="378" t="s">
        <v>365</v>
      </c>
      <c r="R387" s="379">
        <v>0</v>
      </c>
      <c r="S387" s="532"/>
      <c r="T387" s="533"/>
      <c r="U387" s="372">
        <f>+U388</f>
        <v>752.87909999999999</v>
      </c>
      <c r="V387" s="372">
        <f>+V388</f>
        <v>648.09476999999993</v>
      </c>
      <c r="W387" s="394">
        <f t="shared" si="31"/>
        <v>86.082183713161911</v>
      </c>
      <c r="X387" s="511"/>
      <c r="Y387" s="511"/>
      <c r="Z387" s="511"/>
      <c r="AA387" s="511"/>
      <c r="AB387" s="511"/>
      <c r="AC387" s="511"/>
      <c r="AD387" s="511"/>
      <c r="AE387" s="135"/>
      <c r="AF387" s="170"/>
    </row>
    <row r="388" spans="1:32" ht="53.25" customHeight="1" x14ac:dyDescent="0.2">
      <c r="A388" s="123"/>
      <c r="B388" s="530" t="s">
        <v>17</v>
      </c>
      <c r="C388" s="530"/>
      <c r="D388" s="530"/>
      <c r="E388" s="530"/>
      <c r="F388" s="530"/>
      <c r="G388" s="530"/>
      <c r="H388" s="530"/>
      <c r="I388" s="530"/>
      <c r="J388" s="530"/>
      <c r="K388" s="530"/>
      <c r="L388" s="530"/>
      <c r="M388" s="531"/>
      <c r="N388" s="376">
        <v>808</v>
      </c>
      <c r="O388" s="377">
        <v>1</v>
      </c>
      <c r="P388" s="377">
        <v>6</v>
      </c>
      <c r="Q388" s="378" t="s">
        <v>365</v>
      </c>
      <c r="R388" s="379" t="s">
        <v>18</v>
      </c>
      <c r="S388" s="532"/>
      <c r="T388" s="533"/>
      <c r="U388" s="372">
        <f>+U389</f>
        <v>752.87909999999999</v>
      </c>
      <c r="V388" s="372">
        <f>+V389</f>
        <v>648.09476999999993</v>
      </c>
      <c r="W388" s="394">
        <f t="shared" si="31"/>
        <v>86.082183713161911</v>
      </c>
      <c r="X388" s="511"/>
      <c r="Y388" s="511"/>
      <c r="Z388" s="511"/>
      <c r="AA388" s="511"/>
      <c r="AB388" s="511"/>
      <c r="AC388" s="511"/>
      <c r="AD388" s="511"/>
      <c r="AE388" s="135"/>
      <c r="AF388" s="170"/>
    </row>
    <row r="389" spans="1:32" ht="21.75" customHeight="1" x14ac:dyDescent="0.2">
      <c r="A389" s="123"/>
      <c r="B389" s="530" t="s">
        <v>38</v>
      </c>
      <c r="C389" s="530"/>
      <c r="D389" s="530"/>
      <c r="E389" s="530"/>
      <c r="F389" s="530"/>
      <c r="G389" s="530"/>
      <c r="H389" s="530"/>
      <c r="I389" s="530"/>
      <c r="J389" s="530"/>
      <c r="K389" s="530"/>
      <c r="L389" s="530"/>
      <c r="M389" s="531"/>
      <c r="N389" s="376">
        <v>808</v>
      </c>
      <c r="O389" s="377">
        <v>1</v>
      </c>
      <c r="P389" s="377">
        <v>6</v>
      </c>
      <c r="Q389" s="378" t="s">
        <v>365</v>
      </c>
      <c r="R389" s="379" t="s">
        <v>39</v>
      </c>
      <c r="S389" s="532"/>
      <c r="T389" s="533"/>
      <c r="U389" s="372">
        <f>+U390+U391</f>
        <v>752.87909999999999</v>
      </c>
      <c r="V389" s="372">
        <f>+V390+V391</f>
        <v>648.09476999999993</v>
      </c>
      <c r="W389" s="394">
        <f t="shared" si="31"/>
        <v>86.082183713161911</v>
      </c>
      <c r="X389" s="511"/>
      <c r="Y389" s="511"/>
      <c r="Z389" s="511"/>
      <c r="AA389" s="511"/>
      <c r="AB389" s="511"/>
      <c r="AC389" s="511"/>
      <c r="AD389" s="511"/>
      <c r="AE389" s="135"/>
      <c r="AF389" s="170"/>
    </row>
    <row r="390" spans="1:32" ht="21.75" customHeight="1" x14ac:dyDescent="0.2">
      <c r="A390" s="123"/>
      <c r="B390" s="530" t="s">
        <v>326</v>
      </c>
      <c r="C390" s="530"/>
      <c r="D390" s="530"/>
      <c r="E390" s="530"/>
      <c r="F390" s="530"/>
      <c r="G390" s="530"/>
      <c r="H390" s="530"/>
      <c r="I390" s="530"/>
      <c r="J390" s="530"/>
      <c r="K390" s="530"/>
      <c r="L390" s="530"/>
      <c r="M390" s="531"/>
      <c r="N390" s="376">
        <v>808</v>
      </c>
      <c r="O390" s="377">
        <v>1</v>
      </c>
      <c r="P390" s="377">
        <v>6</v>
      </c>
      <c r="Q390" s="378" t="s">
        <v>365</v>
      </c>
      <c r="R390" s="379" t="s">
        <v>40</v>
      </c>
      <c r="S390" s="532"/>
      <c r="T390" s="533"/>
      <c r="U390" s="372">
        <v>578.24815999999998</v>
      </c>
      <c r="V390" s="372">
        <v>498.69029999999998</v>
      </c>
      <c r="W390" s="394">
        <f t="shared" si="31"/>
        <v>86.241571438809245</v>
      </c>
      <c r="X390" s="511"/>
      <c r="Y390" s="511"/>
      <c r="Z390" s="511"/>
      <c r="AA390" s="511"/>
      <c r="AB390" s="511"/>
      <c r="AC390" s="511"/>
      <c r="AD390" s="511"/>
      <c r="AE390" s="135"/>
      <c r="AF390" s="170"/>
    </row>
    <row r="391" spans="1:32" ht="32.25" customHeight="1" x14ac:dyDescent="0.2">
      <c r="A391" s="123"/>
      <c r="B391" s="530" t="s">
        <v>327</v>
      </c>
      <c r="C391" s="530"/>
      <c r="D391" s="530"/>
      <c r="E391" s="530"/>
      <c r="F391" s="530"/>
      <c r="G391" s="530"/>
      <c r="H391" s="530"/>
      <c r="I391" s="530"/>
      <c r="J391" s="530"/>
      <c r="K391" s="530"/>
      <c r="L391" s="530"/>
      <c r="M391" s="531"/>
      <c r="N391" s="376">
        <v>808</v>
      </c>
      <c r="O391" s="377">
        <v>1</v>
      </c>
      <c r="P391" s="377">
        <v>6</v>
      </c>
      <c r="Q391" s="378" t="s">
        <v>365</v>
      </c>
      <c r="R391" s="379" t="s">
        <v>42</v>
      </c>
      <c r="S391" s="532"/>
      <c r="T391" s="533"/>
      <c r="U391" s="372">
        <v>174.63094000000001</v>
      </c>
      <c r="V391" s="372">
        <v>149.40447</v>
      </c>
      <c r="W391" s="394">
        <f t="shared" si="31"/>
        <v>85.554409774121353</v>
      </c>
      <c r="X391" s="511"/>
      <c r="Y391" s="511"/>
      <c r="Z391" s="511"/>
      <c r="AA391" s="511"/>
      <c r="AB391" s="511"/>
      <c r="AC391" s="511"/>
      <c r="AD391" s="511"/>
      <c r="AE391" s="135"/>
      <c r="AF391" s="170"/>
    </row>
    <row r="392" spans="1:32" ht="32.25" customHeight="1" x14ac:dyDescent="0.2">
      <c r="A392" s="123"/>
      <c r="B392" s="530" t="s">
        <v>366</v>
      </c>
      <c r="C392" s="530"/>
      <c r="D392" s="530"/>
      <c r="E392" s="530"/>
      <c r="F392" s="530"/>
      <c r="G392" s="530"/>
      <c r="H392" s="530"/>
      <c r="I392" s="530"/>
      <c r="J392" s="530"/>
      <c r="K392" s="530"/>
      <c r="L392" s="530"/>
      <c r="M392" s="531"/>
      <c r="N392" s="376">
        <v>808</v>
      </c>
      <c r="O392" s="377">
        <v>1</v>
      </c>
      <c r="P392" s="377">
        <v>6</v>
      </c>
      <c r="Q392" s="378" t="s">
        <v>367</v>
      </c>
      <c r="R392" s="379">
        <v>0</v>
      </c>
      <c r="S392" s="532"/>
      <c r="T392" s="533"/>
      <c r="U392" s="372">
        <f>+U393</f>
        <v>580.24431000000004</v>
      </c>
      <c r="V392" s="372">
        <f>+V393</f>
        <v>436.40986999999996</v>
      </c>
      <c r="W392" s="394">
        <f t="shared" si="31"/>
        <v>75.211400177280481</v>
      </c>
      <c r="X392" s="511"/>
      <c r="Y392" s="511"/>
      <c r="Z392" s="511"/>
      <c r="AA392" s="511"/>
      <c r="AB392" s="511"/>
      <c r="AC392" s="511"/>
      <c r="AD392" s="511"/>
      <c r="AE392" s="135"/>
      <c r="AF392" s="170"/>
    </row>
    <row r="393" spans="1:32" ht="53.25" customHeight="1" x14ac:dyDescent="0.2">
      <c r="A393" s="123"/>
      <c r="B393" s="530" t="s">
        <v>17</v>
      </c>
      <c r="C393" s="530"/>
      <c r="D393" s="530"/>
      <c r="E393" s="530"/>
      <c r="F393" s="530"/>
      <c r="G393" s="530"/>
      <c r="H393" s="530"/>
      <c r="I393" s="530"/>
      <c r="J393" s="530"/>
      <c r="K393" s="530"/>
      <c r="L393" s="530"/>
      <c r="M393" s="531"/>
      <c r="N393" s="376">
        <v>808</v>
      </c>
      <c r="O393" s="377">
        <v>1</v>
      </c>
      <c r="P393" s="377">
        <v>6</v>
      </c>
      <c r="Q393" s="378" t="s">
        <v>367</v>
      </c>
      <c r="R393" s="379" t="s">
        <v>18</v>
      </c>
      <c r="S393" s="532"/>
      <c r="T393" s="533"/>
      <c r="U393" s="372">
        <f>+U394</f>
        <v>580.24431000000004</v>
      </c>
      <c r="V393" s="372">
        <f>+V394</f>
        <v>436.40986999999996</v>
      </c>
      <c r="W393" s="394">
        <f t="shared" si="31"/>
        <v>75.211400177280481</v>
      </c>
      <c r="X393" s="511"/>
      <c r="Y393" s="511"/>
      <c r="Z393" s="511"/>
      <c r="AA393" s="511"/>
      <c r="AB393" s="511"/>
      <c r="AC393" s="511"/>
      <c r="AD393" s="511"/>
      <c r="AE393" s="135"/>
      <c r="AF393" s="170"/>
    </row>
    <row r="394" spans="1:32" ht="21.75" customHeight="1" x14ac:dyDescent="0.2">
      <c r="A394" s="123"/>
      <c r="B394" s="530" t="s">
        <v>38</v>
      </c>
      <c r="C394" s="530"/>
      <c r="D394" s="530"/>
      <c r="E394" s="530"/>
      <c r="F394" s="530"/>
      <c r="G394" s="530"/>
      <c r="H394" s="530"/>
      <c r="I394" s="530"/>
      <c r="J394" s="530"/>
      <c r="K394" s="530"/>
      <c r="L394" s="530"/>
      <c r="M394" s="531"/>
      <c r="N394" s="376">
        <v>808</v>
      </c>
      <c r="O394" s="377">
        <v>1</v>
      </c>
      <c r="P394" s="377">
        <v>6</v>
      </c>
      <c r="Q394" s="378" t="s">
        <v>367</v>
      </c>
      <c r="R394" s="379" t="s">
        <v>39</v>
      </c>
      <c r="S394" s="532"/>
      <c r="T394" s="533"/>
      <c r="U394" s="372">
        <f>+U395+U396</f>
        <v>580.24431000000004</v>
      </c>
      <c r="V394" s="372">
        <f>+V395+V396</f>
        <v>436.40986999999996</v>
      </c>
      <c r="W394" s="394">
        <f t="shared" si="31"/>
        <v>75.211400177280481</v>
      </c>
      <c r="X394" s="511"/>
      <c r="Y394" s="511"/>
      <c r="Z394" s="511"/>
      <c r="AA394" s="511"/>
      <c r="AB394" s="511"/>
      <c r="AC394" s="511"/>
      <c r="AD394" s="511"/>
      <c r="AE394" s="135"/>
      <c r="AF394" s="170"/>
    </row>
    <row r="395" spans="1:32" ht="21.75" customHeight="1" x14ac:dyDescent="0.2">
      <c r="A395" s="123"/>
      <c r="B395" s="530" t="s">
        <v>326</v>
      </c>
      <c r="C395" s="530"/>
      <c r="D395" s="530"/>
      <c r="E395" s="530"/>
      <c r="F395" s="530"/>
      <c r="G395" s="530"/>
      <c r="H395" s="530"/>
      <c r="I395" s="530"/>
      <c r="J395" s="530"/>
      <c r="K395" s="530"/>
      <c r="L395" s="530"/>
      <c r="M395" s="531"/>
      <c r="N395" s="376">
        <v>808</v>
      </c>
      <c r="O395" s="377">
        <v>1</v>
      </c>
      <c r="P395" s="377">
        <v>6</v>
      </c>
      <c r="Q395" s="378" t="s">
        <v>367</v>
      </c>
      <c r="R395" s="379" t="s">
        <v>40</v>
      </c>
      <c r="S395" s="532"/>
      <c r="T395" s="533"/>
      <c r="U395" s="372">
        <v>445.65615000000003</v>
      </c>
      <c r="V395" s="372">
        <v>336.10588999999999</v>
      </c>
      <c r="W395" s="394">
        <f t="shared" si="31"/>
        <v>75.418209756557815</v>
      </c>
      <c r="X395" s="511"/>
      <c r="Y395" s="511"/>
      <c r="Z395" s="511"/>
      <c r="AA395" s="511"/>
      <c r="AB395" s="511"/>
      <c r="AC395" s="511"/>
      <c r="AD395" s="511"/>
      <c r="AE395" s="135"/>
      <c r="AF395" s="170"/>
    </row>
    <row r="396" spans="1:32" ht="32.25" customHeight="1" x14ac:dyDescent="0.2">
      <c r="A396" s="123"/>
      <c r="B396" s="530" t="s">
        <v>327</v>
      </c>
      <c r="C396" s="530"/>
      <c r="D396" s="530"/>
      <c r="E396" s="530"/>
      <c r="F396" s="530"/>
      <c r="G396" s="530"/>
      <c r="H396" s="530"/>
      <c r="I396" s="530"/>
      <c r="J396" s="530"/>
      <c r="K396" s="530"/>
      <c r="L396" s="530"/>
      <c r="M396" s="531"/>
      <c r="N396" s="376">
        <v>808</v>
      </c>
      <c r="O396" s="377">
        <v>1</v>
      </c>
      <c r="P396" s="377">
        <v>6</v>
      </c>
      <c r="Q396" s="378" t="s">
        <v>367</v>
      </c>
      <c r="R396" s="379" t="s">
        <v>42</v>
      </c>
      <c r="S396" s="532"/>
      <c r="T396" s="533"/>
      <c r="U396" s="372">
        <v>134.58815999999999</v>
      </c>
      <c r="V396" s="372">
        <v>100.30398</v>
      </c>
      <c r="W396" s="394">
        <f t="shared" si="31"/>
        <v>74.52660025963651</v>
      </c>
      <c r="X396" s="511"/>
      <c r="Y396" s="511"/>
      <c r="Z396" s="511"/>
      <c r="AA396" s="511"/>
      <c r="AB396" s="511"/>
      <c r="AC396" s="511"/>
      <c r="AD396" s="511"/>
      <c r="AE396" s="135"/>
      <c r="AF396" s="170"/>
    </row>
    <row r="397" spans="1:32" ht="32.25" customHeight="1" x14ac:dyDescent="0.2">
      <c r="A397" s="123"/>
      <c r="B397" s="530" t="s">
        <v>368</v>
      </c>
      <c r="C397" s="530"/>
      <c r="D397" s="530"/>
      <c r="E397" s="530"/>
      <c r="F397" s="530"/>
      <c r="G397" s="530"/>
      <c r="H397" s="530"/>
      <c r="I397" s="530"/>
      <c r="J397" s="530"/>
      <c r="K397" s="530"/>
      <c r="L397" s="530"/>
      <c r="M397" s="531"/>
      <c r="N397" s="376">
        <v>808</v>
      </c>
      <c r="O397" s="377">
        <v>1</v>
      </c>
      <c r="P397" s="377">
        <v>6</v>
      </c>
      <c r="Q397" s="378" t="s">
        <v>369</v>
      </c>
      <c r="R397" s="379">
        <v>0</v>
      </c>
      <c r="S397" s="532"/>
      <c r="T397" s="533"/>
      <c r="U397" s="372">
        <f>+U398</f>
        <v>60.130480000000006</v>
      </c>
      <c r="V397" s="372">
        <f>+V398</f>
        <v>39.150039999999997</v>
      </c>
      <c r="W397" s="394">
        <f t="shared" si="31"/>
        <v>65.108477431079876</v>
      </c>
      <c r="X397" s="511"/>
      <c r="Y397" s="511"/>
      <c r="Z397" s="511"/>
      <c r="AA397" s="511"/>
      <c r="AB397" s="511"/>
      <c r="AC397" s="511"/>
      <c r="AD397" s="511"/>
      <c r="AE397" s="135"/>
      <c r="AF397" s="170"/>
    </row>
    <row r="398" spans="1:32" ht="21.75" customHeight="1" x14ac:dyDescent="0.2">
      <c r="A398" s="123"/>
      <c r="B398" s="530" t="s">
        <v>338</v>
      </c>
      <c r="C398" s="530"/>
      <c r="D398" s="530"/>
      <c r="E398" s="530"/>
      <c r="F398" s="530"/>
      <c r="G398" s="530"/>
      <c r="H398" s="530"/>
      <c r="I398" s="530"/>
      <c r="J398" s="530"/>
      <c r="K398" s="530"/>
      <c r="L398" s="530"/>
      <c r="M398" s="531"/>
      <c r="N398" s="376">
        <v>808</v>
      </c>
      <c r="O398" s="377">
        <v>1</v>
      </c>
      <c r="P398" s="377">
        <v>6</v>
      </c>
      <c r="Q398" s="378" t="s">
        <v>369</v>
      </c>
      <c r="R398" s="379" t="s">
        <v>25</v>
      </c>
      <c r="S398" s="532"/>
      <c r="T398" s="533"/>
      <c r="U398" s="372">
        <f>+U399</f>
        <v>60.130480000000006</v>
      </c>
      <c r="V398" s="372">
        <f>+V399</f>
        <v>39.150039999999997</v>
      </c>
      <c r="W398" s="394">
        <f t="shared" si="31"/>
        <v>65.108477431079876</v>
      </c>
      <c r="X398" s="511"/>
      <c r="Y398" s="511"/>
      <c r="Z398" s="511"/>
      <c r="AA398" s="511"/>
      <c r="AB398" s="511"/>
      <c r="AC398" s="511"/>
      <c r="AD398" s="511"/>
      <c r="AE398" s="135"/>
      <c r="AF398" s="170"/>
    </row>
    <row r="399" spans="1:32" ht="21.75" customHeight="1" x14ac:dyDescent="0.2">
      <c r="A399" s="123"/>
      <c r="B399" s="530" t="s">
        <v>339</v>
      </c>
      <c r="C399" s="530"/>
      <c r="D399" s="530"/>
      <c r="E399" s="530"/>
      <c r="F399" s="530"/>
      <c r="G399" s="530"/>
      <c r="H399" s="530"/>
      <c r="I399" s="530"/>
      <c r="J399" s="530"/>
      <c r="K399" s="530"/>
      <c r="L399" s="530"/>
      <c r="M399" s="531"/>
      <c r="N399" s="376">
        <v>808</v>
      </c>
      <c r="O399" s="377">
        <v>1</v>
      </c>
      <c r="P399" s="377">
        <v>6</v>
      </c>
      <c r="Q399" s="378" t="s">
        <v>369</v>
      </c>
      <c r="R399" s="379" t="s">
        <v>27</v>
      </c>
      <c r="S399" s="532"/>
      <c r="T399" s="533"/>
      <c r="U399" s="372">
        <f>+U400+U401</f>
        <v>60.130480000000006</v>
      </c>
      <c r="V399" s="372">
        <f>+V400+V401</f>
        <v>39.150039999999997</v>
      </c>
      <c r="W399" s="394">
        <f t="shared" si="31"/>
        <v>65.108477431079876</v>
      </c>
      <c r="X399" s="511"/>
      <c r="Y399" s="511"/>
      <c r="Z399" s="511"/>
      <c r="AA399" s="511"/>
      <c r="AB399" s="511"/>
      <c r="AC399" s="511"/>
      <c r="AD399" s="511"/>
      <c r="AE399" s="135"/>
      <c r="AF399" s="170"/>
    </row>
    <row r="400" spans="1:32" ht="21.75" customHeight="1" x14ac:dyDescent="0.2">
      <c r="A400" s="123"/>
      <c r="B400" s="530" t="s">
        <v>340</v>
      </c>
      <c r="C400" s="530"/>
      <c r="D400" s="530"/>
      <c r="E400" s="530"/>
      <c r="F400" s="530"/>
      <c r="G400" s="530"/>
      <c r="H400" s="530"/>
      <c r="I400" s="530"/>
      <c r="J400" s="530"/>
      <c r="K400" s="530"/>
      <c r="L400" s="530"/>
      <c r="M400" s="531"/>
      <c r="N400" s="376">
        <v>808</v>
      </c>
      <c r="O400" s="377">
        <v>1</v>
      </c>
      <c r="P400" s="377">
        <v>6</v>
      </c>
      <c r="Q400" s="378" t="s">
        <v>369</v>
      </c>
      <c r="R400" s="379" t="s">
        <v>28</v>
      </c>
      <c r="S400" s="532"/>
      <c r="T400" s="533"/>
      <c r="U400" s="372">
        <v>34.610480000000003</v>
      </c>
      <c r="V400" s="372">
        <v>29.050039999999999</v>
      </c>
      <c r="W400" s="394">
        <f t="shared" si="31"/>
        <v>83.934230325612347</v>
      </c>
      <c r="X400" s="511"/>
      <c r="Y400" s="511"/>
      <c r="Z400" s="511"/>
      <c r="AA400" s="511"/>
      <c r="AB400" s="511"/>
      <c r="AC400" s="511"/>
      <c r="AD400" s="511"/>
      <c r="AE400" s="135"/>
      <c r="AF400" s="170"/>
    </row>
    <row r="401" spans="1:32" ht="12" customHeight="1" x14ac:dyDescent="0.2">
      <c r="A401" s="123"/>
      <c r="B401" s="530" t="s">
        <v>341</v>
      </c>
      <c r="C401" s="530"/>
      <c r="D401" s="530"/>
      <c r="E401" s="530"/>
      <c r="F401" s="530"/>
      <c r="G401" s="530"/>
      <c r="H401" s="530"/>
      <c r="I401" s="530"/>
      <c r="J401" s="530"/>
      <c r="K401" s="530"/>
      <c r="L401" s="530"/>
      <c r="M401" s="531"/>
      <c r="N401" s="376">
        <v>808</v>
      </c>
      <c r="O401" s="377">
        <v>1</v>
      </c>
      <c r="P401" s="377">
        <v>6</v>
      </c>
      <c r="Q401" s="378" t="s">
        <v>369</v>
      </c>
      <c r="R401" s="379" t="s">
        <v>29</v>
      </c>
      <c r="S401" s="532"/>
      <c r="T401" s="533"/>
      <c r="U401" s="372">
        <v>25.52</v>
      </c>
      <c r="V401" s="372">
        <v>10.1</v>
      </c>
      <c r="W401" s="394">
        <f t="shared" si="31"/>
        <v>39.576802507836987</v>
      </c>
      <c r="X401" s="511"/>
      <c r="Y401" s="511"/>
      <c r="Z401" s="511"/>
      <c r="AA401" s="511"/>
      <c r="AB401" s="511"/>
      <c r="AC401" s="511"/>
      <c r="AD401" s="511"/>
      <c r="AE401" s="135"/>
      <c r="AF401" s="170"/>
    </row>
    <row r="402" spans="1:32" ht="32.25" hidden="1" customHeight="1" x14ac:dyDescent="0.2">
      <c r="A402" s="123"/>
      <c r="B402" s="530" t="s">
        <v>370</v>
      </c>
      <c r="C402" s="530"/>
      <c r="D402" s="530"/>
      <c r="E402" s="530"/>
      <c r="F402" s="530"/>
      <c r="G402" s="530"/>
      <c r="H402" s="530"/>
      <c r="I402" s="530"/>
      <c r="J402" s="530"/>
      <c r="K402" s="530"/>
      <c r="L402" s="530"/>
      <c r="M402" s="531"/>
      <c r="N402" s="376">
        <v>808</v>
      </c>
      <c r="O402" s="377">
        <v>1</v>
      </c>
      <c r="P402" s="377">
        <v>6</v>
      </c>
      <c r="Q402" s="378" t="s">
        <v>371</v>
      </c>
      <c r="R402" s="379">
        <v>0</v>
      </c>
      <c r="S402" s="532"/>
      <c r="T402" s="533"/>
      <c r="U402" s="372">
        <f t="shared" ref="U402:V404" si="34">+U403</f>
        <v>0</v>
      </c>
      <c r="V402" s="372">
        <f t="shared" si="34"/>
        <v>0</v>
      </c>
      <c r="W402" s="394" t="e">
        <f t="shared" ref="W402:W465" si="35">V402/U402*100</f>
        <v>#DIV/0!</v>
      </c>
      <c r="X402" s="511"/>
      <c r="Y402" s="511"/>
      <c r="Z402" s="511"/>
      <c r="AA402" s="511"/>
      <c r="AB402" s="511"/>
      <c r="AC402" s="511"/>
      <c r="AD402" s="511"/>
      <c r="AE402" s="135"/>
      <c r="AF402" s="170"/>
    </row>
    <row r="403" spans="1:32" ht="53.25" hidden="1" customHeight="1" x14ac:dyDescent="0.2">
      <c r="A403" s="123"/>
      <c r="B403" s="530" t="s">
        <v>17</v>
      </c>
      <c r="C403" s="530"/>
      <c r="D403" s="530"/>
      <c r="E403" s="530"/>
      <c r="F403" s="530"/>
      <c r="G403" s="530"/>
      <c r="H403" s="530"/>
      <c r="I403" s="530"/>
      <c r="J403" s="530"/>
      <c r="K403" s="530"/>
      <c r="L403" s="530"/>
      <c r="M403" s="531"/>
      <c r="N403" s="376">
        <v>808</v>
      </c>
      <c r="O403" s="377">
        <v>1</v>
      </c>
      <c r="P403" s="377">
        <v>6</v>
      </c>
      <c r="Q403" s="378" t="s">
        <v>371</v>
      </c>
      <c r="R403" s="379" t="s">
        <v>18</v>
      </c>
      <c r="S403" s="532"/>
      <c r="T403" s="533"/>
      <c r="U403" s="372">
        <f t="shared" si="34"/>
        <v>0</v>
      </c>
      <c r="V403" s="372">
        <f t="shared" si="34"/>
        <v>0</v>
      </c>
      <c r="W403" s="394" t="e">
        <f t="shared" si="35"/>
        <v>#DIV/0!</v>
      </c>
      <c r="X403" s="511"/>
      <c r="Y403" s="511"/>
      <c r="Z403" s="511"/>
      <c r="AA403" s="511"/>
      <c r="AB403" s="511"/>
      <c r="AC403" s="511"/>
      <c r="AD403" s="511"/>
      <c r="AE403" s="135"/>
      <c r="AF403" s="170"/>
    </row>
    <row r="404" spans="1:32" ht="21.75" hidden="1" customHeight="1" x14ac:dyDescent="0.2">
      <c r="A404" s="123"/>
      <c r="B404" s="530" t="s">
        <v>38</v>
      </c>
      <c r="C404" s="530"/>
      <c r="D404" s="530"/>
      <c r="E404" s="530"/>
      <c r="F404" s="530"/>
      <c r="G404" s="530"/>
      <c r="H404" s="530"/>
      <c r="I404" s="530"/>
      <c r="J404" s="530"/>
      <c r="K404" s="530"/>
      <c r="L404" s="530"/>
      <c r="M404" s="531"/>
      <c r="N404" s="376">
        <v>808</v>
      </c>
      <c r="O404" s="377">
        <v>1</v>
      </c>
      <c r="P404" s="377">
        <v>6</v>
      </c>
      <c r="Q404" s="378" t="s">
        <v>371</v>
      </c>
      <c r="R404" s="379" t="s">
        <v>39</v>
      </c>
      <c r="S404" s="532"/>
      <c r="T404" s="533"/>
      <c r="U404" s="372">
        <f t="shared" si="34"/>
        <v>0</v>
      </c>
      <c r="V404" s="372">
        <f t="shared" si="34"/>
        <v>0</v>
      </c>
      <c r="W404" s="394" t="e">
        <f t="shared" si="35"/>
        <v>#DIV/0!</v>
      </c>
      <c r="X404" s="511"/>
      <c r="Y404" s="511"/>
      <c r="Z404" s="511"/>
      <c r="AA404" s="511"/>
      <c r="AB404" s="511"/>
      <c r="AC404" s="511"/>
      <c r="AD404" s="511"/>
      <c r="AE404" s="135"/>
      <c r="AF404" s="170"/>
    </row>
    <row r="405" spans="1:32" ht="32.25" hidden="1" customHeight="1" x14ac:dyDescent="0.2">
      <c r="A405" s="123"/>
      <c r="B405" s="530" t="s">
        <v>346</v>
      </c>
      <c r="C405" s="530"/>
      <c r="D405" s="530"/>
      <c r="E405" s="530"/>
      <c r="F405" s="530"/>
      <c r="G405" s="530"/>
      <c r="H405" s="530"/>
      <c r="I405" s="530"/>
      <c r="J405" s="530"/>
      <c r="K405" s="530"/>
      <c r="L405" s="530"/>
      <c r="M405" s="531"/>
      <c r="N405" s="376">
        <v>808</v>
      </c>
      <c r="O405" s="377">
        <v>1</v>
      </c>
      <c r="P405" s="377">
        <v>6</v>
      </c>
      <c r="Q405" s="378" t="s">
        <v>371</v>
      </c>
      <c r="R405" s="379" t="s">
        <v>41</v>
      </c>
      <c r="S405" s="532"/>
      <c r="T405" s="533"/>
      <c r="U405" s="372"/>
      <c r="V405" s="372"/>
      <c r="W405" s="394" t="e">
        <f t="shared" si="35"/>
        <v>#DIV/0!</v>
      </c>
      <c r="X405" s="511"/>
      <c r="Y405" s="511"/>
      <c r="Z405" s="511"/>
      <c r="AA405" s="511"/>
      <c r="AB405" s="511"/>
      <c r="AC405" s="511"/>
      <c r="AD405" s="511"/>
      <c r="AE405" s="135"/>
      <c r="AF405" s="170"/>
    </row>
    <row r="406" spans="1:32" ht="12" customHeight="1" x14ac:dyDescent="0.2">
      <c r="A406" s="123"/>
      <c r="B406" s="530" t="s">
        <v>296</v>
      </c>
      <c r="C406" s="530"/>
      <c r="D406" s="530"/>
      <c r="E406" s="530"/>
      <c r="F406" s="530"/>
      <c r="G406" s="530"/>
      <c r="H406" s="530"/>
      <c r="I406" s="530"/>
      <c r="J406" s="530"/>
      <c r="K406" s="530"/>
      <c r="L406" s="530"/>
      <c r="M406" s="531"/>
      <c r="N406" s="376">
        <v>808</v>
      </c>
      <c r="O406" s="377">
        <v>1</v>
      </c>
      <c r="P406" s="377">
        <v>7</v>
      </c>
      <c r="Q406" s="378">
        <v>0</v>
      </c>
      <c r="R406" s="379">
        <v>0</v>
      </c>
      <c r="S406" s="532"/>
      <c r="T406" s="533"/>
      <c r="U406" s="372">
        <f t="shared" ref="U406:V409" si="36">+U407</f>
        <v>113</v>
      </c>
      <c r="V406" s="372">
        <f t="shared" si="36"/>
        <v>113</v>
      </c>
      <c r="W406" s="394">
        <f t="shared" si="35"/>
        <v>100</v>
      </c>
      <c r="X406" s="511"/>
      <c r="Y406" s="511"/>
      <c r="Z406" s="511"/>
      <c r="AA406" s="511"/>
      <c r="AB406" s="511"/>
      <c r="AC406" s="511"/>
      <c r="AD406" s="511"/>
      <c r="AE406" s="135"/>
      <c r="AF406" s="170"/>
    </row>
    <row r="407" spans="1:32" ht="21.75" customHeight="1" x14ac:dyDescent="0.2">
      <c r="A407" s="123"/>
      <c r="B407" s="530" t="s">
        <v>372</v>
      </c>
      <c r="C407" s="530"/>
      <c r="D407" s="530"/>
      <c r="E407" s="530"/>
      <c r="F407" s="530"/>
      <c r="G407" s="530"/>
      <c r="H407" s="530"/>
      <c r="I407" s="530"/>
      <c r="J407" s="530"/>
      <c r="K407" s="530"/>
      <c r="L407" s="530"/>
      <c r="M407" s="531"/>
      <c r="N407" s="376">
        <v>808</v>
      </c>
      <c r="O407" s="377">
        <v>1</v>
      </c>
      <c r="P407" s="377">
        <v>7</v>
      </c>
      <c r="Q407" s="378" t="s">
        <v>373</v>
      </c>
      <c r="R407" s="379">
        <v>0</v>
      </c>
      <c r="S407" s="532"/>
      <c r="T407" s="533"/>
      <c r="U407" s="372">
        <f t="shared" si="36"/>
        <v>113</v>
      </c>
      <c r="V407" s="372">
        <f t="shared" si="36"/>
        <v>113</v>
      </c>
      <c r="W407" s="394">
        <f t="shared" si="35"/>
        <v>100</v>
      </c>
      <c r="X407" s="511"/>
      <c r="Y407" s="511"/>
      <c r="Z407" s="511"/>
      <c r="AA407" s="511"/>
      <c r="AB407" s="511"/>
      <c r="AC407" s="511"/>
      <c r="AD407" s="511"/>
      <c r="AE407" s="135"/>
      <c r="AF407" s="170"/>
    </row>
    <row r="408" spans="1:32" ht="21.75" customHeight="1" x14ac:dyDescent="0.2">
      <c r="A408" s="123"/>
      <c r="B408" s="530" t="s">
        <v>374</v>
      </c>
      <c r="C408" s="530"/>
      <c r="D408" s="530"/>
      <c r="E408" s="530"/>
      <c r="F408" s="530"/>
      <c r="G408" s="530"/>
      <c r="H408" s="530"/>
      <c r="I408" s="530"/>
      <c r="J408" s="530"/>
      <c r="K408" s="530"/>
      <c r="L408" s="530"/>
      <c r="M408" s="531"/>
      <c r="N408" s="376">
        <v>808</v>
      </c>
      <c r="O408" s="377">
        <v>1</v>
      </c>
      <c r="P408" s="377">
        <v>7</v>
      </c>
      <c r="Q408" s="378" t="s">
        <v>375</v>
      </c>
      <c r="R408" s="379">
        <v>0</v>
      </c>
      <c r="S408" s="532"/>
      <c r="T408" s="533"/>
      <c r="U408" s="372">
        <f t="shared" si="36"/>
        <v>113</v>
      </c>
      <c r="V408" s="372">
        <f t="shared" si="36"/>
        <v>113</v>
      </c>
      <c r="W408" s="394">
        <f t="shared" si="35"/>
        <v>100</v>
      </c>
      <c r="X408" s="511"/>
      <c r="Y408" s="511"/>
      <c r="Z408" s="511"/>
      <c r="AA408" s="511"/>
      <c r="AB408" s="511"/>
      <c r="AC408" s="511"/>
      <c r="AD408" s="511"/>
      <c r="AE408" s="135"/>
      <c r="AF408" s="170"/>
    </row>
    <row r="409" spans="1:32" ht="12" customHeight="1" x14ac:dyDescent="0.2">
      <c r="A409" s="123"/>
      <c r="B409" s="530" t="s">
        <v>30</v>
      </c>
      <c r="C409" s="530"/>
      <c r="D409" s="530"/>
      <c r="E409" s="530"/>
      <c r="F409" s="530"/>
      <c r="G409" s="530"/>
      <c r="H409" s="530"/>
      <c r="I409" s="530"/>
      <c r="J409" s="530"/>
      <c r="K409" s="530"/>
      <c r="L409" s="530"/>
      <c r="M409" s="531"/>
      <c r="N409" s="376">
        <v>808</v>
      </c>
      <c r="O409" s="377">
        <v>1</v>
      </c>
      <c r="P409" s="377">
        <v>7</v>
      </c>
      <c r="Q409" s="378" t="s">
        <v>375</v>
      </c>
      <c r="R409" s="379" t="s">
        <v>31</v>
      </c>
      <c r="S409" s="532"/>
      <c r="T409" s="533"/>
      <c r="U409" s="372">
        <f t="shared" si="36"/>
        <v>113</v>
      </c>
      <c r="V409" s="372">
        <f t="shared" si="36"/>
        <v>113</v>
      </c>
      <c r="W409" s="394">
        <f t="shared" si="35"/>
        <v>100</v>
      </c>
      <c r="X409" s="511"/>
      <c r="Y409" s="511"/>
      <c r="Z409" s="511"/>
      <c r="AA409" s="511"/>
      <c r="AB409" s="511"/>
      <c r="AC409" s="511"/>
      <c r="AD409" s="511"/>
      <c r="AE409" s="135"/>
      <c r="AF409" s="170"/>
    </row>
    <row r="410" spans="1:32" ht="12" customHeight="1" x14ac:dyDescent="0.2">
      <c r="A410" s="123"/>
      <c r="B410" s="530" t="s">
        <v>297</v>
      </c>
      <c r="C410" s="530"/>
      <c r="D410" s="530"/>
      <c r="E410" s="530"/>
      <c r="F410" s="530"/>
      <c r="G410" s="530"/>
      <c r="H410" s="530"/>
      <c r="I410" s="530"/>
      <c r="J410" s="530"/>
      <c r="K410" s="530"/>
      <c r="L410" s="530"/>
      <c r="M410" s="531"/>
      <c r="N410" s="376">
        <v>808</v>
      </c>
      <c r="O410" s="377">
        <v>1</v>
      </c>
      <c r="P410" s="377">
        <v>7</v>
      </c>
      <c r="Q410" s="378" t="s">
        <v>375</v>
      </c>
      <c r="R410" s="379" t="s">
        <v>298</v>
      </c>
      <c r="S410" s="532"/>
      <c r="T410" s="533"/>
      <c r="U410" s="372">
        <v>113</v>
      </c>
      <c r="V410" s="372">
        <v>113</v>
      </c>
      <c r="W410" s="394">
        <f t="shared" si="35"/>
        <v>100</v>
      </c>
      <c r="X410" s="511"/>
      <c r="Y410" s="511"/>
      <c r="Z410" s="511"/>
      <c r="AA410" s="511"/>
      <c r="AB410" s="511"/>
      <c r="AC410" s="511"/>
      <c r="AD410" s="511"/>
      <c r="AE410" s="135"/>
      <c r="AF410" s="170"/>
    </row>
    <row r="411" spans="1:32" ht="12" customHeight="1" x14ac:dyDescent="0.2">
      <c r="A411" s="123"/>
      <c r="B411" s="530" t="s">
        <v>536</v>
      </c>
      <c r="C411" s="530"/>
      <c r="D411" s="530"/>
      <c r="E411" s="530"/>
      <c r="F411" s="530"/>
      <c r="G411" s="530"/>
      <c r="H411" s="530"/>
      <c r="I411" s="530"/>
      <c r="J411" s="530"/>
      <c r="K411" s="530"/>
      <c r="L411" s="530"/>
      <c r="M411" s="531"/>
      <c r="N411" s="376">
        <v>991</v>
      </c>
      <c r="O411" s="377">
        <v>0</v>
      </c>
      <c r="P411" s="377">
        <v>0</v>
      </c>
      <c r="Q411" s="378">
        <v>0</v>
      </c>
      <c r="R411" s="379">
        <v>0</v>
      </c>
      <c r="S411" s="532"/>
      <c r="T411" s="533"/>
      <c r="U411" s="372">
        <f>+U412+U497+U509+U522+U537+U567+U594+U601+U625+U646</f>
        <v>43705.34751</v>
      </c>
      <c r="V411" s="372">
        <f>+V412+V497+V509+V522+V537+V567+V594+V601+V625+V646</f>
        <v>27391.969389999995</v>
      </c>
      <c r="W411" s="394">
        <f t="shared" si="35"/>
        <v>62.674182795898325</v>
      </c>
      <c r="X411" s="511"/>
      <c r="Y411" s="511"/>
      <c r="Z411" s="511"/>
      <c r="AA411" s="511"/>
      <c r="AB411" s="511"/>
      <c r="AC411" s="511"/>
      <c r="AD411" s="511"/>
      <c r="AE411" s="135"/>
      <c r="AF411" s="170"/>
    </row>
    <row r="412" spans="1:32" ht="12" customHeight="1" x14ac:dyDescent="0.2">
      <c r="A412" s="123"/>
      <c r="B412" s="530" t="s">
        <v>321</v>
      </c>
      <c r="C412" s="530"/>
      <c r="D412" s="530"/>
      <c r="E412" s="530"/>
      <c r="F412" s="530"/>
      <c r="G412" s="530"/>
      <c r="H412" s="530"/>
      <c r="I412" s="530"/>
      <c r="J412" s="530"/>
      <c r="K412" s="530"/>
      <c r="L412" s="530"/>
      <c r="M412" s="531"/>
      <c r="N412" s="376">
        <v>991</v>
      </c>
      <c r="O412" s="377">
        <v>1</v>
      </c>
      <c r="P412" s="377">
        <v>0</v>
      </c>
      <c r="Q412" s="378">
        <v>0</v>
      </c>
      <c r="R412" s="379">
        <v>0</v>
      </c>
      <c r="S412" s="532"/>
      <c r="T412" s="533"/>
      <c r="U412" s="372">
        <f>+U413+U420+U446+U452+U457</f>
        <v>23754.093279999997</v>
      </c>
      <c r="V412" s="372">
        <f>+V413+V420+V446+V452+V457</f>
        <v>17606.252919999999</v>
      </c>
      <c r="W412" s="394">
        <f t="shared" si="35"/>
        <v>74.11881696542703</v>
      </c>
      <c r="X412" s="511"/>
      <c r="Y412" s="511"/>
      <c r="Z412" s="511"/>
      <c r="AA412" s="511"/>
      <c r="AB412" s="511"/>
      <c r="AC412" s="511"/>
      <c r="AD412" s="511"/>
      <c r="AE412" s="135"/>
      <c r="AF412" s="170"/>
    </row>
    <row r="413" spans="1:32" ht="21.75" customHeight="1" x14ac:dyDescent="0.2">
      <c r="A413" s="123"/>
      <c r="B413" s="530" t="s">
        <v>80</v>
      </c>
      <c r="C413" s="530"/>
      <c r="D413" s="530"/>
      <c r="E413" s="530"/>
      <c r="F413" s="530"/>
      <c r="G413" s="530"/>
      <c r="H413" s="530"/>
      <c r="I413" s="530"/>
      <c r="J413" s="530"/>
      <c r="K413" s="530"/>
      <c r="L413" s="530"/>
      <c r="M413" s="531"/>
      <c r="N413" s="376">
        <v>991</v>
      </c>
      <c r="O413" s="377">
        <v>1</v>
      </c>
      <c r="P413" s="377">
        <v>2</v>
      </c>
      <c r="Q413" s="378">
        <v>0</v>
      </c>
      <c r="R413" s="379">
        <v>0</v>
      </c>
      <c r="S413" s="532"/>
      <c r="T413" s="533"/>
      <c r="U413" s="372">
        <f t="shared" ref="U413:V416" si="37">+U414</f>
        <v>1033.55234</v>
      </c>
      <c r="V413" s="372">
        <f t="shared" si="37"/>
        <v>869.38018999999997</v>
      </c>
      <c r="W413" s="394">
        <f t="shared" si="35"/>
        <v>84.11573912163945</v>
      </c>
      <c r="X413" s="511"/>
      <c r="Y413" s="511"/>
      <c r="Z413" s="511"/>
      <c r="AA413" s="511"/>
      <c r="AB413" s="511"/>
      <c r="AC413" s="511"/>
      <c r="AD413" s="511"/>
      <c r="AE413" s="135"/>
      <c r="AF413" s="170"/>
    </row>
    <row r="414" spans="1:32" ht="32.25" customHeight="1" x14ac:dyDescent="0.2">
      <c r="A414" s="123"/>
      <c r="B414" s="530" t="s">
        <v>322</v>
      </c>
      <c r="C414" s="530"/>
      <c r="D414" s="530"/>
      <c r="E414" s="530"/>
      <c r="F414" s="530"/>
      <c r="G414" s="530"/>
      <c r="H414" s="530"/>
      <c r="I414" s="530"/>
      <c r="J414" s="530"/>
      <c r="K414" s="530"/>
      <c r="L414" s="530"/>
      <c r="M414" s="531"/>
      <c r="N414" s="376">
        <v>991</v>
      </c>
      <c r="O414" s="377">
        <v>1</v>
      </c>
      <c r="P414" s="377">
        <v>2</v>
      </c>
      <c r="Q414" s="378" t="s">
        <v>323</v>
      </c>
      <c r="R414" s="379">
        <v>0</v>
      </c>
      <c r="S414" s="532"/>
      <c r="T414" s="533"/>
      <c r="U414" s="372">
        <f t="shared" si="37"/>
        <v>1033.55234</v>
      </c>
      <c r="V414" s="372">
        <f t="shared" si="37"/>
        <v>869.38018999999997</v>
      </c>
      <c r="W414" s="394">
        <f t="shared" si="35"/>
        <v>84.11573912163945</v>
      </c>
      <c r="X414" s="511"/>
      <c r="Y414" s="511"/>
      <c r="Z414" s="511"/>
      <c r="AA414" s="511"/>
      <c r="AB414" s="511"/>
      <c r="AC414" s="511"/>
      <c r="AD414" s="511"/>
      <c r="AE414" s="135"/>
      <c r="AF414" s="170"/>
    </row>
    <row r="415" spans="1:32" ht="21.75" customHeight="1" x14ac:dyDescent="0.2">
      <c r="A415" s="123"/>
      <c r="B415" s="530" t="s">
        <v>324</v>
      </c>
      <c r="C415" s="530"/>
      <c r="D415" s="530"/>
      <c r="E415" s="530"/>
      <c r="F415" s="530"/>
      <c r="G415" s="530"/>
      <c r="H415" s="530"/>
      <c r="I415" s="530"/>
      <c r="J415" s="530"/>
      <c r="K415" s="530"/>
      <c r="L415" s="530"/>
      <c r="M415" s="531"/>
      <c r="N415" s="376">
        <v>991</v>
      </c>
      <c r="O415" s="377">
        <v>1</v>
      </c>
      <c r="P415" s="377">
        <v>2</v>
      </c>
      <c r="Q415" s="378" t="s">
        <v>325</v>
      </c>
      <c r="R415" s="379">
        <v>0</v>
      </c>
      <c r="S415" s="532"/>
      <c r="T415" s="533"/>
      <c r="U415" s="372">
        <f t="shared" si="37"/>
        <v>1033.55234</v>
      </c>
      <c r="V415" s="372">
        <f t="shared" si="37"/>
        <v>869.38018999999997</v>
      </c>
      <c r="W415" s="394">
        <f t="shared" si="35"/>
        <v>84.11573912163945</v>
      </c>
      <c r="X415" s="511"/>
      <c r="Y415" s="511"/>
      <c r="Z415" s="511"/>
      <c r="AA415" s="511"/>
      <c r="AB415" s="511"/>
      <c r="AC415" s="511"/>
      <c r="AD415" s="511"/>
      <c r="AE415" s="135"/>
      <c r="AF415" s="170"/>
    </row>
    <row r="416" spans="1:32" ht="53.25" customHeight="1" x14ac:dyDescent="0.2">
      <c r="A416" s="123"/>
      <c r="B416" s="530" t="s">
        <v>17</v>
      </c>
      <c r="C416" s="530"/>
      <c r="D416" s="530"/>
      <c r="E416" s="530"/>
      <c r="F416" s="530"/>
      <c r="G416" s="530"/>
      <c r="H416" s="530"/>
      <c r="I416" s="530"/>
      <c r="J416" s="530"/>
      <c r="K416" s="530"/>
      <c r="L416" s="530"/>
      <c r="M416" s="531"/>
      <c r="N416" s="376">
        <v>991</v>
      </c>
      <c r="O416" s="377">
        <v>1</v>
      </c>
      <c r="P416" s="377">
        <v>2</v>
      </c>
      <c r="Q416" s="378" t="s">
        <v>325</v>
      </c>
      <c r="R416" s="379" t="s">
        <v>18</v>
      </c>
      <c r="S416" s="532"/>
      <c r="T416" s="533"/>
      <c r="U416" s="372">
        <f t="shared" si="37"/>
        <v>1033.55234</v>
      </c>
      <c r="V416" s="372">
        <f t="shared" si="37"/>
        <v>869.38018999999997</v>
      </c>
      <c r="W416" s="394">
        <f t="shared" si="35"/>
        <v>84.11573912163945</v>
      </c>
      <c r="X416" s="511"/>
      <c r="Y416" s="511"/>
      <c r="Z416" s="511"/>
      <c r="AA416" s="511"/>
      <c r="AB416" s="511"/>
      <c r="AC416" s="511"/>
      <c r="AD416" s="511"/>
      <c r="AE416" s="135"/>
      <c r="AF416" s="170"/>
    </row>
    <row r="417" spans="1:32" ht="21.75" customHeight="1" x14ac:dyDescent="0.2">
      <c r="A417" s="123"/>
      <c r="B417" s="530" t="s">
        <v>38</v>
      </c>
      <c r="C417" s="530"/>
      <c r="D417" s="530"/>
      <c r="E417" s="530"/>
      <c r="F417" s="530"/>
      <c r="G417" s="530"/>
      <c r="H417" s="530"/>
      <c r="I417" s="530"/>
      <c r="J417" s="530"/>
      <c r="K417" s="530"/>
      <c r="L417" s="530"/>
      <c r="M417" s="531"/>
      <c r="N417" s="376">
        <v>991</v>
      </c>
      <c r="O417" s="377">
        <v>1</v>
      </c>
      <c r="P417" s="377">
        <v>2</v>
      </c>
      <c r="Q417" s="378" t="s">
        <v>325</v>
      </c>
      <c r="R417" s="379" t="s">
        <v>39</v>
      </c>
      <c r="S417" s="532"/>
      <c r="T417" s="533"/>
      <c r="U417" s="372">
        <f>+U418+U419</f>
        <v>1033.55234</v>
      </c>
      <c r="V417" s="372">
        <f>+V418+V419</f>
        <v>869.38018999999997</v>
      </c>
      <c r="W417" s="394">
        <f t="shared" si="35"/>
        <v>84.11573912163945</v>
      </c>
      <c r="X417" s="511"/>
      <c r="Y417" s="511"/>
      <c r="Z417" s="511"/>
      <c r="AA417" s="511"/>
      <c r="AB417" s="511"/>
      <c r="AC417" s="511"/>
      <c r="AD417" s="511"/>
      <c r="AE417" s="135"/>
      <c r="AF417" s="170"/>
    </row>
    <row r="418" spans="1:32" ht="21.75" customHeight="1" x14ac:dyDescent="0.2">
      <c r="A418" s="123"/>
      <c r="B418" s="530" t="s">
        <v>326</v>
      </c>
      <c r="C418" s="530"/>
      <c r="D418" s="530"/>
      <c r="E418" s="530"/>
      <c r="F418" s="530"/>
      <c r="G418" s="530"/>
      <c r="H418" s="530"/>
      <c r="I418" s="530"/>
      <c r="J418" s="530"/>
      <c r="K418" s="530"/>
      <c r="L418" s="530"/>
      <c r="M418" s="531"/>
      <c r="N418" s="376">
        <v>991</v>
      </c>
      <c r="O418" s="377">
        <v>1</v>
      </c>
      <c r="P418" s="377">
        <v>2</v>
      </c>
      <c r="Q418" s="378" t="s">
        <v>325</v>
      </c>
      <c r="R418" s="379" t="s">
        <v>40</v>
      </c>
      <c r="S418" s="532"/>
      <c r="T418" s="533"/>
      <c r="U418" s="372">
        <v>793.81899999999996</v>
      </c>
      <c r="V418" s="372">
        <v>668.65045999999995</v>
      </c>
      <c r="W418" s="394">
        <f t="shared" si="35"/>
        <v>84.232105807495159</v>
      </c>
      <c r="X418" s="511"/>
      <c r="Y418" s="511"/>
      <c r="Z418" s="511"/>
      <c r="AA418" s="511"/>
      <c r="AB418" s="511"/>
      <c r="AC418" s="511"/>
      <c r="AD418" s="511"/>
      <c r="AE418" s="135"/>
      <c r="AF418" s="170"/>
    </row>
    <row r="419" spans="1:32" ht="32.25" customHeight="1" x14ac:dyDescent="0.2">
      <c r="A419" s="123"/>
      <c r="B419" s="530" t="s">
        <v>327</v>
      </c>
      <c r="C419" s="530"/>
      <c r="D419" s="530"/>
      <c r="E419" s="530"/>
      <c r="F419" s="530"/>
      <c r="G419" s="530"/>
      <c r="H419" s="530"/>
      <c r="I419" s="530"/>
      <c r="J419" s="530"/>
      <c r="K419" s="530"/>
      <c r="L419" s="530"/>
      <c r="M419" s="531"/>
      <c r="N419" s="376">
        <v>991</v>
      </c>
      <c r="O419" s="377">
        <v>1</v>
      </c>
      <c r="P419" s="377">
        <v>2</v>
      </c>
      <c r="Q419" s="378" t="s">
        <v>325</v>
      </c>
      <c r="R419" s="379" t="s">
        <v>42</v>
      </c>
      <c r="S419" s="532"/>
      <c r="T419" s="533"/>
      <c r="U419" s="372">
        <v>239.73334</v>
      </c>
      <c r="V419" s="372">
        <v>200.72972999999999</v>
      </c>
      <c r="W419" s="394">
        <f t="shared" si="35"/>
        <v>83.730418973013926</v>
      </c>
      <c r="X419" s="511"/>
      <c r="Y419" s="511"/>
      <c r="Z419" s="511"/>
      <c r="AA419" s="511"/>
      <c r="AB419" s="511"/>
      <c r="AC419" s="511"/>
      <c r="AD419" s="511"/>
      <c r="AE419" s="135"/>
      <c r="AF419" s="170"/>
    </row>
    <row r="420" spans="1:32" ht="42.75" customHeight="1" x14ac:dyDescent="0.2">
      <c r="A420" s="123"/>
      <c r="B420" s="530" t="s">
        <v>81</v>
      </c>
      <c r="C420" s="530"/>
      <c r="D420" s="530"/>
      <c r="E420" s="530"/>
      <c r="F420" s="530"/>
      <c r="G420" s="530"/>
      <c r="H420" s="530"/>
      <c r="I420" s="530"/>
      <c r="J420" s="530"/>
      <c r="K420" s="530"/>
      <c r="L420" s="530"/>
      <c r="M420" s="531"/>
      <c r="N420" s="376">
        <v>991</v>
      </c>
      <c r="O420" s="377">
        <v>1</v>
      </c>
      <c r="P420" s="377">
        <v>4</v>
      </c>
      <c r="Q420" s="378">
        <v>0</v>
      </c>
      <c r="R420" s="379">
        <v>0</v>
      </c>
      <c r="S420" s="532"/>
      <c r="T420" s="533"/>
      <c r="U420" s="372">
        <f>U421+U426</f>
        <v>17320.774149999997</v>
      </c>
      <c r="V420" s="372">
        <f>V421+V426</f>
        <v>12725.91186</v>
      </c>
      <c r="W420" s="394">
        <f t="shared" si="35"/>
        <v>73.471957718471842</v>
      </c>
      <c r="X420" s="511"/>
      <c r="Y420" s="511"/>
      <c r="Z420" s="511"/>
      <c r="AA420" s="511"/>
      <c r="AB420" s="511"/>
      <c r="AC420" s="511"/>
      <c r="AD420" s="511"/>
      <c r="AE420" s="135"/>
      <c r="AF420" s="170"/>
    </row>
    <row r="421" spans="1:32" s="381" customFormat="1" ht="32.25" customHeight="1" x14ac:dyDescent="0.2">
      <c r="A421" s="375"/>
      <c r="B421" s="544" t="s">
        <v>155</v>
      </c>
      <c r="C421" s="545"/>
      <c r="D421" s="545"/>
      <c r="E421" s="545"/>
      <c r="F421" s="545"/>
      <c r="G421" s="545"/>
      <c r="H421" s="545"/>
      <c r="I421" s="545"/>
      <c r="J421" s="545"/>
      <c r="K421" s="545"/>
      <c r="L421" s="545"/>
      <c r="M421" s="546"/>
      <c r="N421" s="376">
        <v>991</v>
      </c>
      <c r="O421" s="377">
        <v>1</v>
      </c>
      <c r="P421" s="377">
        <v>4</v>
      </c>
      <c r="Q421" s="378" t="s">
        <v>445</v>
      </c>
      <c r="R421" s="379">
        <v>0</v>
      </c>
      <c r="S421" s="532"/>
      <c r="T421" s="533"/>
      <c r="U421" s="372">
        <f t="shared" ref="U421:V424" si="38">+U422</f>
        <v>55.519999999999996</v>
      </c>
      <c r="V421" s="372">
        <f t="shared" si="38"/>
        <v>22.7</v>
      </c>
      <c r="W421" s="394">
        <f t="shared" si="35"/>
        <v>40.886167146974067</v>
      </c>
      <c r="X421" s="547"/>
      <c r="Y421" s="547"/>
      <c r="Z421" s="547"/>
      <c r="AA421" s="547"/>
      <c r="AB421" s="547"/>
      <c r="AC421" s="547"/>
      <c r="AD421" s="547"/>
      <c r="AE421" s="380"/>
    </row>
    <row r="422" spans="1:32" s="381" customFormat="1" ht="21.75" customHeight="1" x14ac:dyDescent="0.2">
      <c r="A422" s="375"/>
      <c r="B422" s="544" t="s">
        <v>26</v>
      </c>
      <c r="C422" s="545"/>
      <c r="D422" s="545"/>
      <c r="E422" s="545"/>
      <c r="F422" s="545"/>
      <c r="G422" s="545"/>
      <c r="H422" s="545"/>
      <c r="I422" s="545"/>
      <c r="J422" s="545"/>
      <c r="K422" s="545"/>
      <c r="L422" s="545"/>
      <c r="M422" s="546"/>
      <c r="N422" s="376">
        <v>991</v>
      </c>
      <c r="O422" s="377">
        <v>1</v>
      </c>
      <c r="P422" s="377">
        <v>4</v>
      </c>
      <c r="Q422" s="378" t="s">
        <v>446</v>
      </c>
      <c r="R422" s="379">
        <v>0</v>
      </c>
      <c r="S422" s="532"/>
      <c r="T422" s="533"/>
      <c r="U422" s="372">
        <f t="shared" si="38"/>
        <v>55.519999999999996</v>
      </c>
      <c r="V422" s="372">
        <f t="shared" si="38"/>
        <v>22.7</v>
      </c>
      <c r="W422" s="394">
        <f t="shared" si="35"/>
        <v>40.886167146974067</v>
      </c>
      <c r="X422" s="547"/>
      <c r="Y422" s="547"/>
      <c r="Z422" s="547"/>
      <c r="AA422" s="547"/>
      <c r="AB422" s="547"/>
      <c r="AC422" s="547"/>
      <c r="AD422" s="547"/>
      <c r="AE422" s="380"/>
    </row>
    <row r="423" spans="1:32" s="381" customFormat="1" ht="21.75" customHeight="1" x14ac:dyDescent="0.2">
      <c r="A423" s="375"/>
      <c r="B423" s="544" t="s">
        <v>338</v>
      </c>
      <c r="C423" s="545"/>
      <c r="D423" s="545"/>
      <c r="E423" s="545"/>
      <c r="F423" s="545"/>
      <c r="G423" s="545"/>
      <c r="H423" s="545"/>
      <c r="I423" s="545"/>
      <c r="J423" s="545"/>
      <c r="K423" s="545"/>
      <c r="L423" s="545"/>
      <c r="M423" s="546"/>
      <c r="N423" s="376">
        <v>991</v>
      </c>
      <c r="O423" s="377">
        <v>1</v>
      </c>
      <c r="P423" s="377">
        <v>4</v>
      </c>
      <c r="Q423" s="378" t="s">
        <v>446</v>
      </c>
      <c r="R423" s="379" t="s">
        <v>25</v>
      </c>
      <c r="S423" s="532"/>
      <c r="T423" s="533"/>
      <c r="U423" s="372">
        <f t="shared" si="38"/>
        <v>55.519999999999996</v>
      </c>
      <c r="V423" s="372">
        <f t="shared" si="38"/>
        <v>22.7</v>
      </c>
      <c r="W423" s="394">
        <f t="shared" si="35"/>
        <v>40.886167146974067</v>
      </c>
      <c r="X423" s="547"/>
      <c r="Y423" s="547"/>
      <c r="Z423" s="547"/>
      <c r="AA423" s="547"/>
      <c r="AB423" s="547"/>
      <c r="AC423" s="547"/>
      <c r="AD423" s="547"/>
      <c r="AE423" s="380"/>
    </row>
    <row r="424" spans="1:32" s="381" customFormat="1" ht="21.75" customHeight="1" x14ac:dyDescent="0.2">
      <c r="A424" s="375"/>
      <c r="B424" s="544" t="s">
        <v>339</v>
      </c>
      <c r="C424" s="545"/>
      <c r="D424" s="545"/>
      <c r="E424" s="545"/>
      <c r="F424" s="545"/>
      <c r="G424" s="545"/>
      <c r="H424" s="545"/>
      <c r="I424" s="545"/>
      <c r="J424" s="545"/>
      <c r="K424" s="545"/>
      <c r="L424" s="545"/>
      <c r="M424" s="546"/>
      <c r="N424" s="376">
        <v>991</v>
      </c>
      <c r="O424" s="377">
        <v>1</v>
      </c>
      <c r="P424" s="377">
        <v>4</v>
      </c>
      <c r="Q424" s="378" t="s">
        <v>446</v>
      </c>
      <c r="R424" s="379" t="s">
        <v>27</v>
      </c>
      <c r="S424" s="532"/>
      <c r="T424" s="533"/>
      <c r="U424" s="372">
        <f t="shared" si="38"/>
        <v>55.519999999999996</v>
      </c>
      <c r="V424" s="372">
        <f t="shared" si="38"/>
        <v>22.7</v>
      </c>
      <c r="W424" s="394">
        <f t="shared" si="35"/>
        <v>40.886167146974067</v>
      </c>
      <c r="X424" s="547"/>
      <c r="Y424" s="547"/>
      <c r="Z424" s="547"/>
      <c r="AA424" s="547"/>
      <c r="AB424" s="547"/>
      <c r="AC424" s="547"/>
      <c r="AD424" s="547"/>
      <c r="AE424" s="380"/>
    </row>
    <row r="425" spans="1:32" s="381" customFormat="1" ht="12" customHeight="1" x14ac:dyDescent="0.2">
      <c r="A425" s="375"/>
      <c r="B425" s="544" t="s">
        <v>341</v>
      </c>
      <c r="C425" s="545"/>
      <c r="D425" s="545"/>
      <c r="E425" s="545"/>
      <c r="F425" s="545"/>
      <c r="G425" s="545"/>
      <c r="H425" s="545"/>
      <c r="I425" s="545"/>
      <c r="J425" s="545"/>
      <c r="K425" s="545"/>
      <c r="L425" s="545"/>
      <c r="M425" s="546"/>
      <c r="N425" s="376">
        <v>991</v>
      </c>
      <c r="O425" s="377">
        <v>1</v>
      </c>
      <c r="P425" s="377">
        <v>4</v>
      </c>
      <c r="Q425" s="378" t="s">
        <v>446</v>
      </c>
      <c r="R425" s="379" t="s">
        <v>29</v>
      </c>
      <c r="S425" s="532"/>
      <c r="T425" s="533"/>
      <c r="U425" s="372">
        <f>29.7+25.82</f>
        <v>55.519999999999996</v>
      </c>
      <c r="V425" s="372">
        <v>22.7</v>
      </c>
      <c r="W425" s="394">
        <f t="shared" si="35"/>
        <v>40.886167146974067</v>
      </c>
      <c r="X425" s="547"/>
      <c r="Y425" s="547"/>
      <c r="Z425" s="547"/>
      <c r="AA425" s="547"/>
      <c r="AB425" s="547"/>
      <c r="AC425" s="547"/>
      <c r="AD425" s="547"/>
      <c r="AE425" s="380"/>
    </row>
    <row r="426" spans="1:32" ht="32.25" customHeight="1" x14ac:dyDescent="0.2">
      <c r="A426" s="123"/>
      <c r="B426" s="530" t="s">
        <v>322</v>
      </c>
      <c r="C426" s="530"/>
      <c r="D426" s="530"/>
      <c r="E426" s="530"/>
      <c r="F426" s="530"/>
      <c r="G426" s="530"/>
      <c r="H426" s="530"/>
      <c r="I426" s="530"/>
      <c r="J426" s="530"/>
      <c r="K426" s="530"/>
      <c r="L426" s="530"/>
      <c r="M426" s="531"/>
      <c r="N426" s="376">
        <v>991</v>
      </c>
      <c r="O426" s="377">
        <v>1</v>
      </c>
      <c r="P426" s="377">
        <v>4</v>
      </c>
      <c r="Q426" s="378" t="s">
        <v>323</v>
      </c>
      <c r="R426" s="379">
        <v>0</v>
      </c>
      <c r="S426" s="532"/>
      <c r="T426" s="533"/>
      <c r="U426" s="372">
        <f>+U427+U432+U442</f>
        <v>17265.254149999997</v>
      </c>
      <c r="V426" s="372">
        <f>+V427+V432+V442</f>
        <v>12703.211859999999</v>
      </c>
      <c r="W426" s="394">
        <f t="shared" si="35"/>
        <v>73.576744075904628</v>
      </c>
      <c r="X426" s="511"/>
      <c r="Y426" s="511"/>
      <c r="Z426" s="511"/>
      <c r="AA426" s="511"/>
      <c r="AB426" s="511"/>
      <c r="AC426" s="511"/>
      <c r="AD426" s="511"/>
      <c r="AE426" s="135"/>
      <c r="AF426" s="170"/>
    </row>
    <row r="427" spans="1:32" ht="21.75" customHeight="1" x14ac:dyDescent="0.2">
      <c r="A427" s="123"/>
      <c r="B427" s="530" t="s">
        <v>347</v>
      </c>
      <c r="C427" s="530"/>
      <c r="D427" s="530"/>
      <c r="E427" s="530"/>
      <c r="F427" s="530"/>
      <c r="G427" s="530"/>
      <c r="H427" s="530"/>
      <c r="I427" s="530"/>
      <c r="J427" s="530"/>
      <c r="K427" s="530"/>
      <c r="L427" s="530"/>
      <c r="M427" s="531"/>
      <c r="N427" s="376">
        <v>991</v>
      </c>
      <c r="O427" s="377">
        <v>1</v>
      </c>
      <c r="P427" s="377">
        <v>4</v>
      </c>
      <c r="Q427" s="378" t="s">
        <v>348</v>
      </c>
      <c r="R427" s="379">
        <v>0</v>
      </c>
      <c r="S427" s="532"/>
      <c r="T427" s="533"/>
      <c r="U427" s="372">
        <f>+U428</f>
        <v>11824.878189999999</v>
      </c>
      <c r="V427" s="372">
        <f>+V428</f>
        <v>9328.7900499999996</v>
      </c>
      <c r="W427" s="394">
        <f t="shared" si="35"/>
        <v>78.891214777071625</v>
      </c>
      <c r="X427" s="511"/>
      <c r="Y427" s="511"/>
      <c r="Z427" s="511"/>
      <c r="AA427" s="511"/>
      <c r="AB427" s="511"/>
      <c r="AC427" s="511"/>
      <c r="AD427" s="511"/>
      <c r="AE427" s="135"/>
      <c r="AF427" s="170"/>
    </row>
    <row r="428" spans="1:32" ht="53.25" customHeight="1" x14ac:dyDescent="0.2">
      <c r="A428" s="123"/>
      <c r="B428" s="530" t="s">
        <v>17</v>
      </c>
      <c r="C428" s="530"/>
      <c r="D428" s="530"/>
      <c r="E428" s="530"/>
      <c r="F428" s="530"/>
      <c r="G428" s="530"/>
      <c r="H428" s="530"/>
      <c r="I428" s="530"/>
      <c r="J428" s="530"/>
      <c r="K428" s="530"/>
      <c r="L428" s="530"/>
      <c r="M428" s="531"/>
      <c r="N428" s="376">
        <v>991</v>
      </c>
      <c r="O428" s="377">
        <v>1</v>
      </c>
      <c r="P428" s="377">
        <v>4</v>
      </c>
      <c r="Q428" s="378" t="s">
        <v>348</v>
      </c>
      <c r="R428" s="379" t="s">
        <v>18</v>
      </c>
      <c r="S428" s="532"/>
      <c r="T428" s="533"/>
      <c r="U428" s="372">
        <f>+U429</f>
        <v>11824.878189999999</v>
      </c>
      <c r="V428" s="372">
        <f>+V429</f>
        <v>9328.7900499999996</v>
      </c>
      <c r="W428" s="394">
        <f t="shared" si="35"/>
        <v>78.891214777071625</v>
      </c>
      <c r="X428" s="511"/>
      <c r="Y428" s="511"/>
      <c r="Z428" s="511"/>
      <c r="AA428" s="511"/>
      <c r="AB428" s="511"/>
      <c r="AC428" s="511"/>
      <c r="AD428" s="511"/>
      <c r="AE428" s="135"/>
      <c r="AF428" s="170"/>
    </row>
    <row r="429" spans="1:32" ht="21.75" customHeight="1" x14ac:dyDescent="0.2">
      <c r="A429" s="123"/>
      <c r="B429" s="530" t="s">
        <v>38</v>
      </c>
      <c r="C429" s="530"/>
      <c r="D429" s="530"/>
      <c r="E429" s="530"/>
      <c r="F429" s="530"/>
      <c r="G429" s="530"/>
      <c r="H429" s="530"/>
      <c r="I429" s="530"/>
      <c r="J429" s="530"/>
      <c r="K429" s="530"/>
      <c r="L429" s="530"/>
      <c r="M429" s="531"/>
      <c r="N429" s="376">
        <v>991</v>
      </c>
      <c r="O429" s="377">
        <v>1</v>
      </c>
      <c r="P429" s="377">
        <v>4</v>
      </c>
      <c r="Q429" s="378" t="s">
        <v>348</v>
      </c>
      <c r="R429" s="379" t="s">
        <v>39</v>
      </c>
      <c r="S429" s="532"/>
      <c r="T429" s="533"/>
      <c r="U429" s="372">
        <f>+U430+U431</f>
        <v>11824.878189999999</v>
      </c>
      <c r="V429" s="372">
        <f>+V430+V431</f>
        <v>9328.7900499999996</v>
      </c>
      <c r="W429" s="394">
        <f t="shared" si="35"/>
        <v>78.891214777071625</v>
      </c>
      <c r="X429" s="511"/>
      <c r="Y429" s="511"/>
      <c r="Z429" s="511"/>
      <c r="AA429" s="511"/>
      <c r="AB429" s="511"/>
      <c r="AC429" s="511"/>
      <c r="AD429" s="511"/>
      <c r="AE429" s="135"/>
      <c r="AF429" s="170"/>
    </row>
    <row r="430" spans="1:32" ht="21.75" customHeight="1" x14ac:dyDescent="0.2">
      <c r="A430" s="123"/>
      <c r="B430" s="530" t="s">
        <v>326</v>
      </c>
      <c r="C430" s="530"/>
      <c r="D430" s="530"/>
      <c r="E430" s="530"/>
      <c r="F430" s="530"/>
      <c r="G430" s="530"/>
      <c r="H430" s="530"/>
      <c r="I430" s="530"/>
      <c r="J430" s="530"/>
      <c r="K430" s="530"/>
      <c r="L430" s="530"/>
      <c r="M430" s="531"/>
      <c r="N430" s="376">
        <v>991</v>
      </c>
      <c r="O430" s="377">
        <v>1</v>
      </c>
      <c r="P430" s="377">
        <v>4</v>
      </c>
      <c r="Q430" s="378" t="s">
        <v>348</v>
      </c>
      <c r="R430" s="379" t="s">
        <v>40</v>
      </c>
      <c r="S430" s="532"/>
      <c r="T430" s="533"/>
      <c r="U430" s="372">
        <v>9082.0877</v>
      </c>
      <c r="V430" s="372">
        <v>7181.1880899999996</v>
      </c>
      <c r="W430" s="394">
        <f t="shared" si="35"/>
        <v>79.069794602401828</v>
      </c>
      <c r="X430" s="511"/>
      <c r="Y430" s="511"/>
      <c r="Z430" s="511"/>
      <c r="AA430" s="511"/>
      <c r="AB430" s="511"/>
      <c r="AC430" s="511"/>
      <c r="AD430" s="511"/>
      <c r="AE430" s="135"/>
      <c r="AF430" s="170"/>
    </row>
    <row r="431" spans="1:32" ht="32.25" customHeight="1" x14ac:dyDescent="0.2">
      <c r="A431" s="123"/>
      <c r="B431" s="530" t="s">
        <v>327</v>
      </c>
      <c r="C431" s="530"/>
      <c r="D431" s="530"/>
      <c r="E431" s="530"/>
      <c r="F431" s="530"/>
      <c r="G431" s="530"/>
      <c r="H431" s="530"/>
      <c r="I431" s="530"/>
      <c r="J431" s="530"/>
      <c r="K431" s="530"/>
      <c r="L431" s="530"/>
      <c r="M431" s="531"/>
      <c r="N431" s="376">
        <v>991</v>
      </c>
      <c r="O431" s="377">
        <v>1</v>
      </c>
      <c r="P431" s="377">
        <v>4</v>
      </c>
      <c r="Q431" s="378" t="s">
        <v>348</v>
      </c>
      <c r="R431" s="379" t="s">
        <v>42</v>
      </c>
      <c r="S431" s="532"/>
      <c r="T431" s="533"/>
      <c r="U431" s="372">
        <v>2742.7904899999999</v>
      </c>
      <c r="V431" s="372">
        <v>2147.60196</v>
      </c>
      <c r="W431" s="394">
        <f t="shared" si="35"/>
        <v>78.299890853128929</v>
      </c>
      <c r="X431" s="511"/>
      <c r="Y431" s="511"/>
      <c r="Z431" s="511"/>
      <c r="AA431" s="511"/>
      <c r="AB431" s="511"/>
      <c r="AC431" s="511"/>
      <c r="AD431" s="511"/>
      <c r="AE431" s="135"/>
      <c r="AF431" s="170"/>
    </row>
    <row r="432" spans="1:32" ht="32.25" customHeight="1" x14ac:dyDescent="0.2">
      <c r="A432" s="123"/>
      <c r="B432" s="530" t="s">
        <v>349</v>
      </c>
      <c r="C432" s="530"/>
      <c r="D432" s="530"/>
      <c r="E432" s="530"/>
      <c r="F432" s="530"/>
      <c r="G432" s="530"/>
      <c r="H432" s="530"/>
      <c r="I432" s="530"/>
      <c r="J432" s="530"/>
      <c r="K432" s="530"/>
      <c r="L432" s="530"/>
      <c r="M432" s="531"/>
      <c r="N432" s="376">
        <v>991</v>
      </c>
      <c r="O432" s="377">
        <v>1</v>
      </c>
      <c r="P432" s="377">
        <v>4</v>
      </c>
      <c r="Q432" s="378" t="s">
        <v>350</v>
      </c>
      <c r="R432" s="379">
        <v>0</v>
      </c>
      <c r="S432" s="532"/>
      <c r="T432" s="533"/>
      <c r="U432" s="372">
        <f>+U433+U437</f>
        <v>5415.5759600000001</v>
      </c>
      <c r="V432" s="372">
        <f>+V433+V437</f>
        <v>3374.4218100000003</v>
      </c>
      <c r="W432" s="394">
        <f t="shared" si="35"/>
        <v>62.309564761418287</v>
      </c>
      <c r="X432" s="511"/>
      <c r="Y432" s="511"/>
      <c r="Z432" s="511"/>
      <c r="AA432" s="511"/>
      <c r="AB432" s="511"/>
      <c r="AC432" s="511"/>
      <c r="AD432" s="511"/>
      <c r="AE432" s="135"/>
      <c r="AF432" s="170"/>
    </row>
    <row r="433" spans="1:32" ht="21.75" customHeight="1" x14ac:dyDescent="0.2">
      <c r="A433" s="123"/>
      <c r="B433" s="530" t="s">
        <v>338</v>
      </c>
      <c r="C433" s="530"/>
      <c r="D433" s="530"/>
      <c r="E433" s="530"/>
      <c r="F433" s="530"/>
      <c r="G433" s="530"/>
      <c r="H433" s="530"/>
      <c r="I433" s="530"/>
      <c r="J433" s="530"/>
      <c r="K433" s="530"/>
      <c r="L433" s="530"/>
      <c r="M433" s="531"/>
      <c r="N433" s="376">
        <v>991</v>
      </c>
      <c r="O433" s="377">
        <v>1</v>
      </c>
      <c r="P433" s="377">
        <v>4</v>
      </c>
      <c r="Q433" s="378" t="s">
        <v>350</v>
      </c>
      <c r="R433" s="379" t="s">
        <v>25</v>
      </c>
      <c r="S433" s="532"/>
      <c r="T433" s="533"/>
      <c r="U433" s="372">
        <f>+U434</f>
        <v>4978.5759600000001</v>
      </c>
      <c r="V433" s="372">
        <f>+V434</f>
        <v>2993.5617300000004</v>
      </c>
      <c r="W433" s="394">
        <f t="shared" si="35"/>
        <v>60.128875285855841</v>
      </c>
      <c r="X433" s="511"/>
      <c r="Y433" s="511"/>
      <c r="Z433" s="511"/>
      <c r="AA433" s="511"/>
      <c r="AB433" s="511"/>
      <c r="AC433" s="511"/>
      <c r="AD433" s="511"/>
      <c r="AE433" s="135"/>
      <c r="AF433" s="170"/>
    </row>
    <row r="434" spans="1:32" ht="21.75" customHeight="1" x14ac:dyDescent="0.2">
      <c r="A434" s="123"/>
      <c r="B434" s="530" t="s">
        <v>339</v>
      </c>
      <c r="C434" s="530"/>
      <c r="D434" s="530"/>
      <c r="E434" s="530"/>
      <c r="F434" s="530"/>
      <c r="G434" s="530"/>
      <c r="H434" s="530"/>
      <c r="I434" s="530"/>
      <c r="J434" s="530"/>
      <c r="K434" s="530"/>
      <c r="L434" s="530"/>
      <c r="M434" s="531"/>
      <c r="N434" s="376">
        <v>991</v>
      </c>
      <c r="O434" s="377">
        <v>1</v>
      </c>
      <c r="P434" s="377">
        <v>4</v>
      </c>
      <c r="Q434" s="378" t="s">
        <v>350</v>
      </c>
      <c r="R434" s="379" t="s">
        <v>27</v>
      </c>
      <c r="S434" s="532"/>
      <c r="T434" s="533"/>
      <c r="U434" s="372">
        <f>+U435+U436</f>
        <v>4978.5759600000001</v>
      </c>
      <c r="V434" s="372">
        <f>+V435+V436</f>
        <v>2993.5617300000004</v>
      </c>
      <c r="W434" s="394">
        <f t="shared" si="35"/>
        <v>60.128875285855841</v>
      </c>
      <c r="X434" s="511"/>
      <c r="Y434" s="511"/>
      <c r="Z434" s="511"/>
      <c r="AA434" s="511"/>
      <c r="AB434" s="511"/>
      <c r="AC434" s="511"/>
      <c r="AD434" s="511"/>
      <c r="AE434" s="135"/>
      <c r="AF434" s="170"/>
    </row>
    <row r="435" spans="1:32" ht="21.75" customHeight="1" x14ac:dyDescent="0.2">
      <c r="A435" s="123"/>
      <c r="B435" s="530" t="s">
        <v>340</v>
      </c>
      <c r="C435" s="530"/>
      <c r="D435" s="530"/>
      <c r="E435" s="530"/>
      <c r="F435" s="530"/>
      <c r="G435" s="530"/>
      <c r="H435" s="530"/>
      <c r="I435" s="530"/>
      <c r="J435" s="530"/>
      <c r="K435" s="530"/>
      <c r="L435" s="530"/>
      <c r="M435" s="531"/>
      <c r="N435" s="376">
        <v>991</v>
      </c>
      <c r="O435" s="377">
        <v>1</v>
      </c>
      <c r="P435" s="377">
        <v>4</v>
      </c>
      <c r="Q435" s="378" t="s">
        <v>350</v>
      </c>
      <c r="R435" s="379" t="s">
        <v>28</v>
      </c>
      <c r="S435" s="532"/>
      <c r="T435" s="533"/>
      <c r="U435" s="372">
        <v>802.88</v>
      </c>
      <c r="V435" s="372">
        <v>663.32920000000001</v>
      </c>
      <c r="W435" s="394">
        <f t="shared" si="35"/>
        <v>82.618722598644879</v>
      </c>
      <c r="X435" s="511"/>
      <c r="Y435" s="511"/>
      <c r="Z435" s="511"/>
      <c r="AA435" s="511"/>
      <c r="AB435" s="511"/>
      <c r="AC435" s="511"/>
      <c r="AD435" s="511"/>
      <c r="AE435" s="135"/>
      <c r="AF435" s="170"/>
    </row>
    <row r="436" spans="1:32" ht="12" customHeight="1" x14ac:dyDescent="0.2">
      <c r="A436" s="123"/>
      <c r="B436" s="530" t="s">
        <v>341</v>
      </c>
      <c r="C436" s="530"/>
      <c r="D436" s="530"/>
      <c r="E436" s="530"/>
      <c r="F436" s="530"/>
      <c r="G436" s="530"/>
      <c r="H436" s="530"/>
      <c r="I436" s="530"/>
      <c r="J436" s="530"/>
      <c r="K436" s="530"/>
      <c r="L436" s="530"/>
      <c r="M436" s="531"/>
      <c r="N436" s="376">
        <v>991</v>
      </c>
      <c r="O436" s="377">
        <v>1</v>
      </c>
      <c r="P436" s="377">
        <v>4</v>
      </c>
      <c r="Q436" s="378" t="s">
        <v>350</v>
      </c>
      <c r="R436" s="379" t="s">
        <v>29</v>
      </c>
      <c r="S436" s="532"/>
      <c r="T436" s="533"/>
      <c r="U436" s="372">
        <v>4175.69596</v>
      </c>
      <c r="V436" s="372">
        <v>2330.2325300000002</v>
      </c>
      <c r="W436" s="394">
        <f t="shared" si="35"/>
        <v>55.80465034623834</v>
      </c>
      <c r="X436" s="511"/>
      <c r="Y436" s="511"/>
      <c r="Z436" s="511"/>
      <c r="AA436" s="511"/>
      <c r="AB436" s="511"/>
      <c r="AC436" s="511"/>
      <c r="AD436" s="511"/>
      <c r="AE436" s="135"/>
      <c r="AF436" s="170"/>
    </row>
    <row r="437" spans="1:32" ht="12" customHeight="1" x14ac:dyDescent="0.2">
      <c r="A437" s="123"/>
      <c r="B437" s="530" t="s">
        <v>30</v>
      </c>
      <c r="C437" s="530"/>
      <c r="D437" s="530"/>
      <c r="E437" s="530"/>
      <c r="F437" s="530"/>
      <c r="G437" s="530"/>
      <c r="H437" s="530"/>
      <c r="I437" s="530"/>
      <c r="J437" s="530"/>
      <c r="K437" s="530"/>
      <c r="L437" s="530"/>
      <c r="M437" s="531"/>
      <c r="N437" s="376">
        <v>991</v>
      </c>
      <c r="O437" s="377">
        <v>1</v>
      </c>
      <c r="P437" s="377">
        <v>4</v>
      </c>
      <c r="Q437" s="378" t="s">
        <v>350</v>
      </c>
      <c r="R437" s="379" t="s">
        <v>31</v>
      </c>
      <c r="S437" s="532"/>
      <c r="T437" s="533"/>
      <c r="U437" s="372">
        <f>+U438</f>
        <v>437</v>
      </c>
      <c r="V437" s="372">
        <f>+V438</f>
        <v>380.86007999999998</v>
      </c>
      <c r="W437" s="394">
        <f t="shared" si="35"/>
        <v>87.153336384439356</v>
      </c>
      <c r="X437" s="511"/>
      <c r="Y437" s="511"/>
      <c r="Z437" s="511"/>
      <c r="AA437" s="511"/>
      <c r="AB437" s="511"/>
      <c r="AC437" s="511"/>
      <c r="AD437" s="511"/>
      <c r="AE437" s="135"/>
      <c r="AF437" s="170"/>
    </row>
    <row r="438" spans="1:32" ht="12" customHeight="1" x14ac:dyDescent="0.2">
      <c r="A438" s="123"/>
      <c r="B438" s="530" t="s">
        <v>342</v>
      </c>
      <c r="C438" s="530"/>
      <c r="D438" s="530"/>
      <c r="E438" s="530"/>
      <c r="F438" s="530"/>
      <c r="G438" s="530"/>
      <c r="H438" s="530"/>
      <c r="I438" s="530"/>
      <c r="J438" s="530"/>
      <c r="K438" s="530"/>
      <c r="L438" s="530"/>
      <c r="M438" s="531"/>
      <c r="N438" s="376">
        <v>991</v>
      </c>
      <c r="O438" s="377">
        <v>1</v>
      </c>
      <c r="P438" s="377">
        <v>4</v>
      </c>
      <c r="Q438" s="378" t="s">
        <v>350</v>
      </c>
      <c r="R438" s="379" t="s">
        <v>32</v>
      </c>
      <c r="S438" s="532"/>
      <c r="T438" s="533"/>
      <c r="U438" s="372">
        <f>+U439+U440+U441</f>
        <v>437</v>
      </c>
      <c r="V438" s="372">
        <f>+V439+V440+V441</f>
        <v>380.86007999999998</v>
      </c>
      <c r="W438" s="394">
        <f t="shared" si="35"/>
        <v>87.153336384439356</v>
      </c>
      <c r="X438" s="511"/>
      <c r="Y438" s="511"/>
      <c r="Z438" s="511"/>
      <c r="AA438" s="511"/>
      <c r="AB438" s="511"/>
      <c r="AC438" s="511"/>
      <c r="AD438" s="511"/>
      <c r="AE438" s="135"/>
      <c r="AF438" s="170"/>
    </row>
    <row r="439" spans="1:32" ht="21.75" customHeight="1" x14ac:dyDescent="0.2">
      <c r="A439" s="123"/>
      <c r="B439" s="530" t="s">
        <v>33</v>
      </c>
      <c r="C439" s="530"/>
      <c r="D439" s="530"/>
      <c r="E439" s="530"/>
      <c r="F439" s="530"/>
      <c r="G439" s="530"/>
      <c r="H439" s="530"/>
      <c r="I439" s="530"/>
      <c r="J439" s="530"/>
      <c r="K439" s="530"/>
      <c r="L439" s="530"/>
      <c r="M439" s="531"/>
      <c r="N439" s="376">
        <v>991</v>
      </c>
      <c r="O439" s="377">
        <v>1</v>
      </c>
      <c r="P439" s="377">
        <v>4</v>
      </c>
      <c r="Q439" s="378" t="s">
        <v>350</v>
      </c>
      <c r="R439" s="379" t="s">
        <v>34</v>
      </c>
      <c r="S439" s="532"/>
      <c r="T439" s="533"/>
      <c r="U439" s="372">
        <v>177</v>
      </c>
      <c r="V439" s="372">
        <v>153.26499999999999</v>
      </c>
      <c r="W439" s="394">
        <f t="shared" si="35"/>
        <v>86.590395480225979</v>
      </c>
      <c r="X439" s="511"/>
      <c r="Y439" s="511"/>
      <c r="Z439" s="511"/>
      <c r="AA439" s="511"/>
      <c r="AB439" s="511"/>
      <c r="AC439" s="511"/>
      <c r="AD439" s="511"/>
      <c r="AE439" s="135"/>
      <c r="AF439" s="170"/>
    </row>
    <row r="440" spans="1:32" ht="12" customHeight="1" x14ac:dyDescent="0.2">
      <c r="A440" s="123"/>
      <c r="B440" s="530" t="s">
        <v>343</v>
      </c>
      <c r="C440" s="530"/>
      <c r="D440" s="530"/>
      <c r="E440" s="530"/>
      <c r="F440" s="530"/>
      <c r="G440" s="530"/>
      <c r="H440" s="530"/>
      <c r="I440" s="530"/>
      <c r="J440" s="530"/>
      <c r="K440" s="530"/>
      <c r="L440" s="530"/>
      <c r="M440" s="531"/>
      <c r="N440" s="376">
        <v>991</v>
      </c>
      <c r="O440" s="377">
        <v>1</v>
      </c>
      <c r="P440" s="377">
        <v>4</v>
      </c>
      <c r="Q440" s="378" t="s">
        <v>350</v>
      </c>
      <c r="R440" s="379" t="s">
        <v>35</v>
      </c>
      <c r="S440" s="532"/>
      <c r="T440" s="533"/>
      <c r="U440" s="372">
        <v>60</v>
      </c>
      <c r="V440" s="372">
        <v>29.152000000000001</v>
      </c>
      <c r="W440" s="394">
        <f t="shared" si="35"/>
        <v>48.586666666666666</v>
      </c>
      <c r="X440" s="511"/>
      <c r="Y440" s="511"/>
      <c r="Z440" s="511"/>
      <c r="AA440" s="511"/>
      <c r="AB440" s="511"/>
      <c r="AC440" s="511"/>
      <c r="AD440" s="511"/>
      <c r="AE440" s="135"/>
      <c r="AF440" s="170"/>
    </row>
    <row r="441" spans="1:32" ht="12" customHeight="1" x14ac:dyDescent="0.2">
      <c r="A441" s="123"/>
      <c r="B441" s="530" t="s">
        <v>82</v>
      </c>
      <c r="C441" s="530"/>
      <c r="D441" s="530"/>
      <c r="E441" s="530"/>
      <c r="F441" s="530"/>
      <c r="G441" s="530"/>
      <c r="H441" s="530"/>
      <c r="I441" s="530"/>
      <c r="J441" s="530"/>
      <c r="K441" s="530"/>
      <c r="L441" s="530"/>
      <c r="M441" s="531"/>
      <c r="N441" s="376">
        <v>991</v>
      </c>
      <c r="O441" s="377">
        <v>1</v>
      </c>
      <c r="P441" s="377">
        <v>4</v>
      </c>
      <c r="Q441" s="378" t="s">
        <v>350</v>
      </c>
      <c r="R441" s="379" t="s">
        <v>83</v>
      </c>
      <c r="S441" s="532"/>
      <c r="T441" s="533"/>
      <c r="U441" s="372">
        <v>200</v>
      </c>
      <c r="V441" s="372">
        <v>198.44308000000001</v>
      </c>
      <c r="W441" s="394">
        <f t="shared" si="35"/>
        <v>99.221540000000005</v>
      </c>
      <c r="X441" s="511"/>
      <c r="Y441" s="511"/>
      <c r="Z441" s="511"/>
      <c r="AA441" s="511"/>
      <c r="AB441" s="511"/>
      <c r="AC441" s="511"/>
      <c r="AD441" s="511"/>
      <c r="AE441" s="135"/>
      <c r="AF441" s="170"/>
    </row>
    <row r="442" spans="1:32" ht="32.25" customHeight="1" x14ac:dyDescent="0.2">
      <c r="A442" s="123"/>
      <c r="B442" s="530" t="s">
        <v>544</v>
      </c>
      <c r="C442" s="530"/>
      <c r="D442" s="530"/>
      <c r="E442" s="530"/>
      <c r="F442" s="530"/>
      <c r="G442" s="530"/>
      <c r="H442" s="530"/>
      <c r="I442" s="530"/>
      <c r="J442" s="530"/>
      <c r="K442" s="530"/>
      <c r="L442" s="530"/>
      <c r="M442" s="531"/>
      <c r="N442" s="376">
        <v>991</v>
      </c>
      <c r="O442" s="377">
        <v>1</v>
      </c>
      <c r="P442" s="377">
        <v>4</v>
      </c>
      <c r="Q442" s="378" t="s">
        <v>545</v>
      </c>
      <c r="R442" s="379">
        <v>0</v>
      </c>
      <c r="S442" s="532"/>
      <c r="T442" s="533"/>
      <c r="U442" s="372">
        <f t="shared" ref="U442:V444" si="39">+U443</f>
        <v>24.8</v>
      </c>
      <c r="V442" s="372">
        <f t="shared" si="39"/>
        <v>0</v>
      </c>
      <c r="W442" s="394">
        <f t="shared" si="35"/>
        <v>0</v>
      </c>
      <c r="X442" s="511"/>
      <c r="Y442" s="511"/>
      <c r="Z442" s="511"/>
      <c r="AA442" s="511"/>
      <c r="AB442" s="511"/>
      <c r="AC442" s="511"/>
      <c r="AD442" s="511"/>
      <c r="AE442" s="135"/>
      <c r="AF442" s="170"/>
    </row>
    <row r="443" spans="1:32" ht="53.25" customHeight="1" x14ac:dyDescent="0.2">
      <c r="A443" s="123"/>
      <c r="B443" s="530" t="s">
        <v>17</v>
      </c>
      <c r="C443" s="530"/>
      <c r="D443" s="530"/>
      <c r="E443" s="530"/>
      <c r="F443" s="530"/>
      <c r="G443" s="530"/>
      <c r="H443" s="530"/>
      <c r="I443" s="530"/>
      <c r="J443" s="530"/>
      <c r="K443" s="530"/>
      <c r="L443" s="530"/>
      <c r="M443" s="531"/>
      <c r="N443" s="376">
        <v>991</v>
      </c>
      <c r="O443" s="377">
        <v>1</v>
      </c>
      <c r="P443" s="377">
        <v>4</v>
      </c>
      <c r="Q443" s="378" t="s">
        <v>545</v>
      </c>
      <c r="R443" s="379" t="s">
        <v>18</v>
      </c>
      <c r="S443" s="532"/>
      <c r="T443" s="533"/>
      <c r="U443" s="372">
        <f t="shared" si="39"/>
        <v>24.8</v>
      </c>
      <c r="V443" s="372">
        <f t="shared" si="39"/>
        <v>0</v>
      </c>
      <c r="W443" s="394">
        <f t="shared" si="35"/>
        <v>0</v>
      </c>
      <c r="X443" s="511"/>
      <c r="Y443" s="511"/>
      <c r="Z443" s="511"/>
      <c r="AA443" s="511"/>
      <c r="AB443" s="511"/>
      <c r="AC443" s="511"/>
      <c r="AD443" s="511"/>
      <c r="AE443" s="135"/>
      <c r="AF443" s="170"/>
    </row>
    <row r="444" spans="1:32" ht="21.75" customHeight="1" x14ac:dyDescent="0.2">
      <c r="A444" s="123"/>
      <c r="B444" s="530" t="s">
        <v>38</v>
      </c>
      <c r="C444" s="530"/>
      <c r="D444" s="530"/>
      <c r="E444" s="530"/>
      <c r="F444" s="530"/>
      <c r="G444" s="530"/>
      <c r="H444" s="530"/>
      <c r="I444" s="530"/>
      <c r="J444" s="530"/>
      <c r="K444" s="530"/>
      <c r="L444" s="530"/>
      <c r="M444" s="531"/>
      <c r="N444" s="376">
        <v>991</v>
      </c>
      <c r="O444" s="377">
        <v>1</v>
      </c>
      <c r="P444" s="377">
        <v>4</v>
      </c>
      <c r="Q444" s="378" t="s">
        <v>545</v>
      </c>
      <c r="R444" s="379" t="s">
        <v>39</v>
      </c>
      <c r="S444" s="532"/>
      <c r="T444" s="533"/>
      <c r="U444" s="372">
        <f t="shared" si="39"/>
        <v>24.8</v>
      </c>
      <c r="V444" s="372">
        <f t="shared" si="39"/>
        <v>0</v>
      </c>
      <c r="W444" s="394">
        <f t="shared" si="35"/>
        <v>0</v>
      </c>
      <c r="X444" s="511"/>
      <c r="Y444" s="511"/>
      <c r="Z444" s="511"/>
      <c r="AA444" s="511"/>
      <c r="AB444" s="511"/>
      <c r="AC444" s="511"/>
      <c r="AD444" s="511"/>
      <c r="AE444" s="135"/>
      <c r="AF444" s="170"/>
    </row>
    <row r="445" spans="1:32" ht="32.25" customHeight="1" x14ac:dyDescent="0.2">
      <c r="A445" s="123"/>
      <c r="B445" s="530" t="s">
        <v>346</v>
      </c>
      <c r="C445" s="530"/>
      <c r="D445" s="530"/>
      <c r="E445" s="530"/>
      <c r="F445" s="530"/>
      <c r="G445" s="530"/>
      <c r="H445" s="530"/>
      <c r="I445" s="530"/>
      <c r="J445" s="530"/>
      <c r="K445" s="530"/>
      <c r="L445" s="530"/>
      <c r="M445" s="531"/>
      <c r="N445" s="376">
        <v>991</v>
      </c>
      <c r="O445" s="377">
        <v>1</v>
      </c>
      <c r="P445" s="377">
        <v>4</v>
      </c>
      <c r="Q445" s="378" t="s">
        <v>545</v>
      </c>
      <c r="R445" s="379" t="s">
        <v>41</v>
      </c>
      <c r="S445" s="532"/>
      <c r="T445" s="533"/>
      <c r="U445" s="372">
        <v>24.8</v>
      </c>
      <c r="V445" s="372"/>
      <c r="W445" s="394">
        <f t="shared" si="35"/>
        <v>0</v>
      </c>
      <c r="X445" s="511"/>
      <c r="Y445" s="511"/>
      <c r="Z445" s="511"/>
      <c r="AA445" s="511"/>
      <c r="AB445" s="511"/>
      <c r="AC445" s="511"/>
      <c r="AD445" s="511"/>
      <c r="AE445" s="135"/>
      <c r="AF445" s="170"/>
    </row>
    <row r="446" spans="1:32" ht="12" customHeight="1" x14ac:dyDescent="0.2">
      <c r="A446" s="123"/>
      <c r="B446" s="530" t="s">
        <v>351</v>
      </c>
      <c r="C446" s="530"/>
      <c r="D446" s="530"/>
      <c r="E446" s="530"/>
      <c r="F446" s="530"/>
      <c r="G446" s="530"/>
      <c r="H446" s="530"/>
      <c r="I446" s="530"/>
      <c r="J446" s="530"/>
      <c r="K446" s="530"/>
      <c r="L446" s="530"/>
      <c r="M446" s="531"/>
      <c r="N446" s="376">
        <v>991</v>
      </c>
      <c r="O446" s="377">
        <v>1</v>
      </c>
      <c r="P446" s="377">
        <v>5</v>
      </c>
      <c r="Q446" s="378">
        <v>0</v>
      </c>
      <c r="R446" s="379">
        <v>0</v>
      </c>
      <c r="S446" s="532"/>
      <c r="T446" s="533"/>
      <c r="U446" s="372">
        <f t="shared" ref="U446:V450" si="40">+U447</f>
        <v>15.9</v>
      </c>
      <c r="V446" s="372">
        <f t="shared" si="40"/>
        <v>0</v>
      </c>
      <c r="W446" s="394">
        <f t="shared" si="35"/>
        <v>0</v>
      </c>
      <c r="X446" s="511"/>
      <c r="Y446" s="511"/>
      <c r="Z446" s="511"/>
      <c r="AA446" s="511"/>
      <c r="AB446" s="511"/>
      <c r="AC446" s="511"/>
      <c r="AD446" s="511"/>
      <c r="AE446" s="135"/>
      <c r="AF446" s="170"/>
    </row>
    <row r="447" spans="1:32" ht="32.25" customHeight="1" x14ac:dyDescent="0.2">
      <c r="A447" s="123"/>
      <c r="B447" s="530" t="s">
        <v>352</v>
      </c>
      <c r="C447" s="530"/>
      <c r="D447" s="530"/>
      <c r="E447" s="530"/>
      <c r="F447" s="530"/>
      <c r="G447" s="530"/>
      <c r="H447" s="530"/>
      <c r="I447" s="530"/>
      <c r="J447" s="530"/>
      <c r="K447" s="530"/>
      <c r="L447" s="530"/>
      <c r="M447" s="531"/>
      <c r="N447" s="376">
        <v>991</v>
      </c>
      <c r="O447" s="377">
        <v>1</v>
      </c>
      <c r="P447" s="377">
        <v>5</v>
      </c>
      <c r="Q447" s="378" t="s">
        <v>353</v>
      </c>
      <c r="R447" s="379">
        <v>0</v>
      </c>
      <c r="S447" s="532"/>
      <c r="T447" s="533"/>
      <c r="U447" s="372">
        <f t="shared" si="40"/>
        <v>15.9</v>
      </c>
      <c r="V447" s="372">
        <f t="shared" si="40"/>
        <v>0</v>
      </c>
      <c r="W447" s="394">
        <f t="shared" si="35"/>
        <v>0</v>
      </c>
      <c r="X447" s="511"/>
      <c r="Y447" s="511"/>
      <c r="Z447" s="511"/>
      <c r="AA447" s="511"/>
      <c r="AB447" s="511"/>
      <c r="AC447" s="511"/>
      <c r="AD447" s="511"/>
      <c r="AE447" s="135"/>
      <c r="AF447" s="170"/>
    </row>
    <row r="448" spans="1:32" ht="42.75" customHeight="1" x14ac:dyDescent="0.2">
      <c r="A448" s="123"/>
      <c r="B448" s="530" t="s">
        <v>354</v>
      </c>
      <c r="C448" s="530"/>
      <c r="D448" s="530"/>
      <c r="E448" s="530"/>
      <c r="F448" s="530"/>
      <c r="G448" s="530"/>
      <c r="H448" s="530"/>
      <c r="I448" s="530"/>
      <c r="J448" s="530"/>
      <c r="K448" s="530"/>
      <c r="L448" s="530"/>
      <c r="M448" s="531"/>
      <c r="N448" s="376">
        <v>991</v>
      </c>
      <c r="O448" s="377">
        <v>1</v>
      </c>
      <c r="P448" s="377">
        <v>5</v>
      </c>
      <c r="Q448" s="378" t="s">
        <v>355</v>
      </c>
      <c r="R448" s="379">
        <v>0</v>
      </c>
      <c r="S448" s="532"/>
      <c r="T448" s="533"/>
      <c r="U448" s="372">
        <f t="shared" si="40"/>
        <v>15.9</v>
      </c>
      <c r="V448" s="372">
        <f t="shared" si="40"/>
        <v>0</v>
      </c>
      <c r="W448" s="394">
        <f t="shared" si="35"/>
        <v>0</v>
      </c>
      <c r="X448" s="511"/>
      <c r="Y448" s="511"/>
      <c r="Z448" s="511"/>
      <c r="AA448" s="511"/>
      <c r="AB448" s="511"/>
      <c r="AC448" s="511"/>
      <c r="AD448" s="511"/>
      <c r="AE448" s="135"/>
      <c r="AF448" s="170"/>
    </row>
    <row r="449" spans="1:32" ht="21.75" customHeight="1" x14ac:dyDescent="0.2">
      <c r="A449" s="123"/>
      <c r="B449" s="530" t="s">
        <v>338</v>
      </c>
      <c r="C449" s="530"/>
      <c r="D449" s="530"/>
      <c r="E449" s="530"/>
      <c r="F449" s="530"/>
      <c r="G449" s="530"/>
      <c r="H449" s="530"/>
      <c r="I449" s="530"/>
      <c r="J449" s="530"/>
      <c r="K449" s="530"/>
      <c r="L449" s="530"/>
      <c r="M449" s="531"/>
      <c r="N449" s="376">
        <v>991</v>
      </c>
      <c r="O449" s="377">
        <v>1</v>
      </c>
      <c r="P449" s="377">
        <v>5</v>
      </c>
      <c r="Q449" s="378" t="s">
        <v>355</v>
      </c>
      <c r="R449" s="379" t="s">
        <v>25</v>
      </c>
      <c r="S449" s="532"/>
      <c r="T449" s="533"/>
      <c r="U449" s="372">
        <f t="shared" si="40"/>
        <v>15.9</v>
      </c>
      <c r="V449" s="372">
        <f t="shared" si="40"/>
        <v>0</v>
      </c>
      <c r="W449" s="394">
        <f t="shared" si="35"/>
        <v>0</v>
      </c>
      <c r="X449" s="511"/>
      <c r="Y449" s="511"/>
      <c r="Z449" s="511"/>
      <c r="AA449" s="511"/>
      <c r="AB449" s="511"/>
      <c r="AC449" s="511"/>
      <c r="AD449" s="511"/>
      <c r="AE449" s="135"/>
      <c r="AF449" s="170"/>
    </row>
    <row r="450" spans="1:32" ht="21.75" customHeight="1" x14ac:dyDescent="0.2">
      <c r="A450" s="123"/>
      <c r="B450" s="530" t="s">
        <v>339</v>
      </c>
      <c r="C450" s="530"/>
      <c r="D450" s="530"/>
      <c r="E450" s="530"/>
      <c r="F450" s="530"/>
      <c r="G450" s="530"/>
      <c r="H450" s="530"/>
      <c r="I450" s="530"/>
      <c r="J450" s="530"/>
      <c r="K450" s="530"/>
      <c r="L450" s="530"/>
      <c r="M450" s="531"/>
      <c r="N450" s="376">
        <v>991</v>
      </c>
      <c r="O450" s="377">
        <v>1</v>
      </c>
      <c r="P450" s="377">
        <v>5</v>
      </c>
      <c r="Q450" s="378" t="s">
        <v>355</v>
      </c>
      <c r="R450" s="379" t="s">
        <v>27</v>
      </c>
      <c r="S450" s="532"/>
      <c r="T450" s="533"/>
      <c r="U450" s="372">
        <f t="shared" si="40"/>
        <v>15.9</v>
      </c>
      <c r="V450" s="372">
        <f t="shared" si="40"/>
        <v>0</v>
      </c>
      <c r="W450" s="394">
        <f t="shared" si="35"/>
        <v>0</v>
      </c>
      <c r="X450" s="511"/>
      <c r="Y450" s="511"/>
      <c r="Z450" s="511"/>
      <c r="AA450" s="511"/>
      <c r="AB450" s="511"/>
      <c r="AC450" s="511"/>
      <c r="AD450" s="511"/>
      <c r="AE450" s="135"/>
      <c r="AF450" s="170"/>
    </row>
    <row r="451" spans="1:32" ht="12" customHeight="1" x14ac:dyDescent="0.2">
      <c r="A451" s="123"/>
      <c r="B451" s="530" t="s">
        <v>341</v>
      </c>
      <c r="C451" s="530"/>
      <c r="D451" s="530"/>
      <c r="E451" s="530"/>
      <c r="F451" s="530"/>
      <c r="G451" s="530"/>
      <c r="H451" s="530"/>
      <c r="I451" s="530"/>
      <c r="J451" s="530"/>
      <c r="K451" s="530"/>
      <c r="L451" s="530"/>
      <c r="M451" s="531"/>
      <c r="N451" s="376">
        <v>991</v>
      </c>
      <c r="O451" s="377">
        <v>1</v>
      </c>
      <c r="P451" s="377">
        <v>5</v>
      </c>
      <c r="Q451" s="378" t="s">
        <v>355</v>
      </c>
      <c r="R451" s="379" t="s">
        <v>29</v>
      </c>
      <c r="S451" s="532"/>
      <c r="T451" s="533"/>
      <c r="U451" s="372">
        <v>15.9</v>
      </c>
      <c r="V451" s="372"/>
      <c r="W451" s="394">
        <f t="shared" si="35"/>
        <v>0</v>
      </c>
      <c r="X451" s="511"/>
      <c r="Y451" s="511"/>
      <c r="Z451" s="511"/>
      <c r="AA451" s="511"/>
      <c r="AB451" s="511"/>
      <c r="AC451" s="511"/>
      <c r="AD451" s="511"/>
      <c r="AE451" s="135"/>
      <c r="AF451" s="170"/>
    </row>
    <row r="452" spans="1:32" ht="12" customHeight="1" x14ac:dyDescent="0.2">
      <c r="A452" s="123"/>
      <c r="B452" s="530" t="s">
        <v>85</v>
      </c>
      <c r="C452" s="530"/>
      <c r="D452" s="530"/>
      <c r="E452" s="530"/>
      <c r="F452" s="530"/>
      <c r="G452" s="530"/>
      <c r="H452" s="530"/>
      <c r="I452" s="530"/>
      <c r="J452" s="530"/>
      <c r="K452" s="530"/>
      <c r="L452" s="530"/>
      <c r="M452" s="531"/>
      <c r="N452" s="376">
        <v>991</v>
      </c>
      <c r="O452" s="377">
        <v>1</v>
      </c>
      <c r="P452" s="377">
        <v>11</v>
      </c>
      <c r="Q452" s="378">
        <v>0</v>
      </c>
      <c r="R452" s="379">
        <v>0</v>
      </c>
      <c r="S452" s="532"/>
      <c r="T452" s="533"/>
      <c r="U452" s="372">
        <f t="shared" ref="U452:V455" si="41">+U453</f>
        <v>192</v>
      </c>
      <c r="V452" s="372">
        <f t="shared" si="41"/>
        <v>142</v>
      </c>
      <c r="W452" s="394">
        <f t="shared" si="35"/>
        <v>73.958333333333343</v>
      </c>
      <c r="X452" s="511"/>
      <c r="Y452" s="511"/>
      <c r="Z452" s="511"/>
      <c r="AA452" s="511"/>
      <c r="AB452" s="511"/>
      <c r="AC452" s="511"/>
      <c r="AD452" s="511"/>
      <c r="AE452" s="135"/>
      <c r="AF452" s="170"/>
    </row>
    <row r="453" spans="1:32" ht="21.75" customHeight="1" x14ac:dyDescent="0.2">
      <c r="A453" s="123"/>
      <c r="B453" s="530" t="s">
        <v>376</v>
      </c>
      <c r="C453" s="530"/>
      <c r="D453" s="530"/>
      <c r="E453" s="530"/>
      <c r="F453" s="530"/>
      <c r="G453" s="530"/>
      <c r="H453" s="530"/>
      <c r="I453" s="530"/>
      <c r="J453" s="530"/>
      <c r="K453" s="530"/>
      <c r="L453" s="530"/>
      <c r="M453" s="531"/>
      <c r="N453" s="376">
        <v>991</v>
      </c>
      <c r="O453" s="377">
        <v>1</v>
      </c>
      <c r="P453" s="377">
        <v>11</v>
      </c>
      <c r="Q453" s="378" t="s">
        <v>377</v>
      </c>
      <c r="R453" s="379">
        <v>0</v>
      </c>
      <c r="S453" s="532"/>
      <c r="T453" s="533"/>
      <c r="U453" s="372">
        <f t="shared" si="41"/>
        <v>192</v>
      </c>
      <c r="V453" s="372">
        <f t="shared" si="41"/>
        <v>142</v>
      </c>
      <c r="W453" s="394">
        <f t="shared" si="35"/>
        <v>73.958333333333343</v>
      </c>
      <c r="X453" s="511"/>
      <c r="Y453" s="511"/>
      <c r="Z453" s="511"/>
      <c r="AA453" s="511"/>
      <c r="AB453" s="511"/>
      <c r="AC453" s="511"/>
      <c r="AD453" s="511"/>
      <c r="AE453" s="135"/>
      <c r="AF453" s="170"/>
    </row>
    <row r="454" spans="1:32" ht="12" customHeight="1" x14ac:dyDescent="0.2">
      <c r="A454" s="123"/>
      <c r="B454" s="530" t="s">
        <v>378</v>
      </c>
      <c r="C454" s="530"/>
      <c r="D454" s="530"/>
      <c r="E454" s="530"/>
      <c r="F454" s="530"/>
      <c r="G454" s="530"/>
      <c r="H454" s="530"/>
      <c r="I454" s="530"/>
      <c r="J454" s="530"/>
      <c r="K454" s="530"/>
      <c r="L454" s="530"/>
      <c r="M454" s="531"/>
      <c r="N454" s="376">
        <v>991</v>
      </c>
      <c r="O454" s="377">
        <v>1</v>
      </c>
      <c r="P454" s="377">
        <v>11</v>
      </c>
      <c r="Q454" s="378" t="s">
        <v>379</v>
      </c>
      <c r="R454" s="379">
        <v>0</v>
      </c>
      <c r="S454" s="532"/>
      <c r="T454" s="533"/>
      <c r="U454" s="372">
        <f t="shared" si="41"/>
        <v>192</v>
      </c>
      <c r="V454" s="372">
        <f t="shared" si="41"/>
        <v>142</v>
      </c>
      <c r="W454" s="394">
        <f t="shared" si="35"/>
        <v>73.958333333333343</v>
      </c>
      <c r="X454" s="511"/>
      <c r="Y454" s="511"/>
      <c r="Z454" s="511"/>
      <c r="AA454" s="511"/>
      <c r="AB454" s="511"/>
      <c r="AC454" s="511"/>
      <c r="AD454" s="511"/>
      <c r="AE454" s="135"/>
      <c r="AF454" s="170"/>
    </row>
    <row r="455" spans="1:32" ht="12" customHeight="1" x14ac:dyDescent="0.2">
      <c r="A455" s="123"/>
      <c r="B455" s="530" t="s">
        <v>30</v>
      </c>
      <c r="C455" s="530"/>
      <c r="D455" s="530"/>
      <c r="E455" s="530"/>
      <c r="F455" s="530"/>
      <c r="G455" s="530"/>
      <c r="H455" s="530"/>
      <c r="I455" s="530"/>
      <c r="J455" s="530"/>
      <c r="K455" s="530"/>
      <c r="L455" s="530"/>
      <c r="M455" s="531"/>
      <c r="N455" s="376">
        <v>991</v>
      </c>
      <c r="O455" s="377">
        <v>1</v>
      </c>
      <c r="P455" s="377">
        <v>11</v>
      </c>
      <c r="Q455" s="378" t="s">
        <v>379</v>
      </c>
      <c r="R455" s="379" t="s">
        <v>31</v>
      </c>
      <c r="S455" s="532"/>
      <c r="T455" s="533"/>
      <c r="U455" s="372">
        <f t="shared" si="41"/>
        <v>192</v>
      </c>
      <c r="V455" s="372">
        <f t="shared" si="41"/>
        <v>142</v>
      </c>
      <c r="W455" s="394">
        <f t="shared" si="35"/>
        <v>73.958333333333343</v>
      </c>
      <c r="X455" s="511"/>
      <c r="Y455" s="511"/>
      <c r="Z455" s="511"/>
      <c r="AA455" s="511"/>
      <c r="AB455" s="511"/>
      <c r="AC455" s="511"/>
      <c r="AD455" s="511"/>
      <c r="AE455" s="135"/>
      <c r="AF455" s="170"/>
    </row>
    <row r="456" spans="1:32" ht="12" customHeight="1" x14ac:dyDescent="0.2">
      <c r="A456" s="123"/>
      <c r="B456" s="530" t="s">
        <v>84</v>
      </c>
      <c r="C456" s="530"/>
      <c r="D456" s="530"/>
      <c r="E456" s="530"/>
      <c r="F456" s="530"/>
      <c r="G456" s="530"/>
      <c r="H456" s="530"/>
      <c r="I456" s="530"/>
      <c r="J456" s="530"/>
      <c r="K456" s="530"/>
      <c r="L456" s="530"/>
      <c r="M456" s="531"/>
      <c r="N456" s="376">
        <v>991</v>
      </c>
      <c r="O456" s="377">
        <v>1</v>
      </c>
      <c r="P456" s="377">
        <v>11</v>
      </c>
      <c r="Q456" s="378" t="s">
        <v>379</v>
      </c>
      <c r="R456" s="379" t="s">
        <v>380</v>
      </c>
      <c r="S456" s="532"/>
      <c r="T456" s="533"/>
      <c r="U456" s="372">
        <v>192</v>
      </c>
      <c r="V456" s="372">
        <v>142</v>
      </c>
      <c r="W456" s="394">
        <f t="shared" si="35"/>
        <v>73.958333333333343</v>
      </c>
      <c r="X456" s="511"/>
      <c r="Y456" s="511"/>
      <c r="Z456" s="511"/>
      <c r="AA456" s="511"/>
      <c r="AB456" s="511"/>
      <c r="AC456" s="511"/>
      <c r="AD456" s="511"/>
      <c r="AE456" s="135"/>
      <c r="AF456" s="170"/>
    </row>
    <row r="457" spans="1:32" ht="12" customHeight="1" x14ac:dyDescent="0.2">
      <c r="A457" s="123"/>
      <c r="B457" s="530" t="s">
        <v>86</v>
      </c>
      <c r="C457" s="530"/>
      <c r="D457" s="530"/>
      <c r="E457" s="530"/>
      <c r="F457" s="530"/>
      <c r="G457" s="530"/>
      <c r="H457" s="530"/>
      <c r="I457" s="530"/>
      <c r="J457" s="530"/>
      <c r="K457" s="530"/>
      <c r="L457" s="530"/>
      <c r="M457" s="531"/>
      <c r="N457" s="376">
        <v>991</v>
      </c>
      <c r="O457" s="377">
        <v>1</v>
      </c>
      <c r="P457" s="377">
        <v>13</v>
      </c>
      <c r="Q457" s="378">
        <v>0</v>
      </c>
      <c r="R457" s="379">
        <v>0</v>
      </c>
      <c r="S457" s="532"/>
      <c r="T457" s="533"/>
      <c r="U457" s="372">
        <f>+U458+U464+U470+U475+U481</f>
        <v>5191.86679</v>
      </c>
      <c r="V457" s="372">
        <f>+V458+V464+V470+V475+V481</f>
        <v>3868.9608699999999</v>
      </c>
      <c r="W457" s="394">
        <f t="shared" si="35"/>
        <v>74.519648259311367</v>
      </c>
      <c r="X457" s="511"/>
      <c r="Y457" s="511"/>
      <c r="Z457" s="511"/>
      <c r="AA457" s="511"/>
      <c r="AB457" s="511"/>
      <c r="AC457" s="511"/>
      <c r="AD457" s="511"/>
      <c r="AE457" s="135"/>
      <c r="AF457" s="170"/>
    </row>
    <row r="458" spans="1:32" ht="21.75" customHeight="1" x14ac:dyDescent="0.2">
      <c r="A458" s="123"/>
      <c r="B458" s="530" t="s">
        <v>381</v>
      </c>
      <c r="C458" s="530"/>
      <c r="D458" s="530"/>
      <c r="E458" s="530"/>
      <c r="F458" s="530"/>
      <c r="G458" s="530"/>
      <c r="H458" s="530"/>
      <c r="I458" s="530"/>
      <c r="J458" s="530"/>
      <c r="K458" s="530"/>
      <c r="L458" s="530"/>
      <c r="M458" s="531"/>
      <c r="N458" s="376">
        <v>991</v>
      </c>
      <c r="O458" s="377">
        <v>1</v>
      </c>
      <c r="P458" s="377">
        <v>13</v>
      </c>
      <c r="Q458" s="378" t="s">
        <v>382</v>
      </c>
      <c r="R458" s="379">
        <v>0</v>
      </c>
      <c r="S458" s="532"/>
      <c r="T458" s="533"/>
      <c r="U458" s="372">
        <f t="shared" ref="U458:V462" si="42">+U459</f>
        <v>223.8</v>
      </c>
      <c r="V458" s="372">
        <f t="shared" si="42"/>
        <v>223.8</v>
      </c>
      <c r="W458" s="394">
        <f t="shared" si="35"/>
        <v>100</v>
      </c>
      <c r="X458" s="511"/>
      <c r="Y458" s="511"/>
      <c r="Z458" s="511"/>
      <c r="AA458" s="511"/>
      <c r="AB458" s="511"/>
      <c r="AC458" s="511"/>
      <c r="AD458" s="511"/>
      <c r="AE458" s="135"/>
      <c r="AF458" s="170"/>
    </row>
    <row r="459" spans="1:32" ht="12" customHeight="1" x14ac:dyDescent="0.2">
      <c r="A459" s="123"/>
      <c r="B459" s="530" t="s">
        <v>383</v>
      </c>
      <c r="C459" s="530"/>
      <c r="D459" s="530"/>
      <c r="E459" s="530"/>
      <c r="F459" s="530"/>
      <c r="G459" s="530"/>
      <c r="H459" s="530"/>
      <c r="I459" s="530"/>
      <c r="J459" s="530"/>
      <c r="K459" s="530"/>
      <c r="L459" s="530"/>
      <c r="M459" s="531"/>
      <c r="N459" s="376">
        <v>991</v>
      </c>
      <c r="O459" s="377">
        <v>1</v>
      </c>
      <c r="P459" s="377">
        <v>13</v>
      </c>
      <c r="Q459" s="378" t="s">
        <v>384</v>
      </c>
      <c r="R459" s="379">
        <v>0</v>
      </c>
      <c r="S459" s="532"/>
      <c r="T459" s="533"/>
      <c r="U459" s="372">
        <f t="shared" si="42"/>
        <v>223.8</v>
      </c>
      <c r="V459" s="372">
        <f t="shared" si="42"/>
        <v>223.8</v>
      </c>
      <c r="W459" s="394">
        <f t="shared" si="35"/>
        <v>100</v>
      </c>
      <c r="X459" s="511"/>
      <c r="Y459" s="511"/>
      <c r="Z459" s="511"/>
      <c r="AA459" s="511"/>
      <c r="AB459" s="511"/>
      <c r="AC459" s="511"/>
      <c r="AD459" s="511"/>
      <c r="AE459" s="135"/>
      <c r="AF459" s="170"/>
    </row>
    <row r="460" spans="1:32" ht="32.25" customHeight="1" x14ac:dyDescent="0.2">
      <c r="A460" s="123"/>
      <c r="B460" s="530" t="s">
        <v>385</v>
      </c>
      <c r="C460" s="530"/>
      <c r="D460" s="530"/>
      <c r="E460" s="530"/>
      <c r="F460" s="530"/>
      <c r="G460" s="530"/>
      <c r="H460" s="530"/>
      <c r="I460" s="530"/>
      <c r="J460" s="530"/>
      <c r="K460" s="530"/>
      <c r="L460" s="530"/>
      <c r="M460" s="531"/>
      <c r="N460" s="376">
        <v>991</v>
      </c>
      <c r="O460" s="377">
        <v>1</v>
      </c>
      <c r="P460" s="377">
        <v>13</v>
      </c>
      <c r="Q460" s="378" t="s">
        <v>386</v>
      </c>
      <c r="R460" s="379">
        <v>0</v>
      </c>
      <c r="S460" s="532"/>
      <c r="T460" s="533"/>
      <c r="U460" s="372">
        <f t="shared" si="42"/>
        <v>223.8</v>
      </c>
      <c r="V460" s="372">
        <f t="shared" si="42"/>
        <v>223.8</v>
      </c>
      <c r="W460" s="394">
        <f t="shared" si="35"/>
        <v>100</v>
      </c>
      <c r="X460" s="511"/>
      <c r="Y460" s="511"/>
      <c r="Z460" s="511"/>
      <c r="AA460" s="511"/>
      <c r="AB460" s="511"/>
      <c r="AC460" s="511"/>
      <c r="AD460" s="511"/>
      <c r="AE460" s="135"/>
      <c r="AF460" s="170"/>
    </row>
    <row r="461" spans="1:32" ht="21.75" customHeight="1" x14ac:dyDescent="0.2">
      <c r="A461" s="123"/>
      <c r="B461" s="530" t="s">
        <v>338</v>
      </c>
      <c r="C461" s="530"/>
      <c r="D461" s="530"/>
      <c r="E461" s="530"/>
      <c r="F461" s="530"/>
      <c r="G461" s="530"/>
      <c r="H461" s="530"/>
      <c r="I461" s="530"/>
      <c r="J461" s="530"/>
      <c r="K461" s="530"/>
      <c r="L461" s="530"/>
      <c r="M461" s="531"/>
      <c r="N461" s="376">
        <v>991</v>
      </c>
      <c r="O461" s="377">
        <v>1</v>
      </c>
      <c r="P461" s="377">
        <v>13</v>
      </c>
      <c r="Q461" s="378" t="s">
        <v>386</v>
      </c>
      <c r="R461" s="379" t="s">
        <v>25</v>
      </c>
      <c r="S461" s="532"/>
      <c r="T461" s="533"/>
      <c r="U461" s="372">
        <f t="shared" si="42"/>
        <v>223.8</v>
      </c>
      <c r="V461" s="372">
        <f t="shared" si="42"/>
        <v>223.8</v>
      </c>
      <c r="W461" s="394">
        <f t="shared" si="35"/>
        <v>100</v>
      </c>
      <c r="X461" s="511"/>
      <c r="Y461" s="511"/>
      <c r="Z461" s="511"/>
      <c r="AA461" s="511"/>
      <c r="AB461" s="511"/>
      <c r="AC461" s="511"/>
      <c r="AD461" s="511"/>
      <c r="AE461" s="135"/>
      <c r="AF461" s="170"/>
    </row>
    <row r="462" spans="1:32" ht="21.75" customHeight="1" x14ac:dyDescent="0.2">
      <c r="A462" s="123"/>
      <c r="B462" s="530" t="s">
        <v>339</v>
      </c>
      <c r="C462" s="530"/>
      <c r="D462" s="530"/>
      <c r="E462" s="530"/>
      <c r="F462" s="530"/>
      <c r="G462" s="530"/>
      <c r="H462" s="530"/>
      <c r="I462" s="530"/>
      <c r="J462" s="530"/>
      <c r="K462" s="530"/>
      <c r="L462" s="530"/>
      <c r="M462" s="531"/>
      <c r="N462" s="376">
        <v>991</v>
      </c>
      <c r="O462" s="377">
        <v>1</v>
      </c>
      <c r="P462" s="377">
        <v>13</v>
      </c>
      <c r="Q462" s="378" t="s">
        <v>386</v>
      </c>
      <c r="R462" s="379" t="s">
        <v>27</v>
      </c>
      <c r="S462" s="532"/>
      <c r="T462" s="533"/>
      <c r="U462" s="372">
        <f t="shared" si="42"/>
        <v>223.8</v>
      </c>
      <c r="V462" s="372">
        <f t="shared" si="42"/>
        <v>223.8</v>
      </c>
      <c r="W462" s="394">
        <f t="shared" si="35"/>
        <v>100</v>
      </c>
      <c r="X462" s="511"/>
      <c r="Y462" s="511"/>
      <c r="Z462" s="511"/>
      <c r="AA462" s="511"/>
      <c r="AB462" s="511"/>
      <c r="AC462" s="511"/>
      <c r="AD462" s="511"/>
      <c r="AE462" s="135"/>
      <c r="AF462" s="170"/>
    </row>
    <row r="463" spans="1:32" ht="12" customHeight="1" x14ac:dyDescent="0.2">
      <c r="A463" s="123"/>
      <c r="B463" s="530" t="s">
        <v>341</v>
      </c>
      <c r="C463" s="530"/>
      <c r="D463" s="530"/>
      <c r="E463" s="530"/>
      <c r="F463" s="530"/>
      <c r="G463" s="530"/>
      <c r="H463" s="530"/>
      <c r="I463" s="530"/>
      <c r="J463" s="530"/>
      <c r="K463" s="530"/>
      <c r="L463" s="530"/>
      <c r="M463" s="531"/>
      <c r="N463" s="376">
        <v>991</v>
      </c>
      <c r="O463" s="377">
        <v>1</v>
      </c>
      <c r="P463" s="377">
        <v>13</v>
      </c>
      <c r="Q463" s="378" t="s">
        <v>386</v>
      </c>
      <c r="R463" s="379" t="s">
        <v>29</v>
      </c>
      <c r="S463" s="532"/>
      <c r="T463" s="533"/>
      <c r="U463" s="372">
        <v>223.8</v>
      </c>
      <c r="V463" s="372">
        <v>223.8</v>
      </c>
      <c r="W463" s="394">
        <f t="shared" si="35"/>
        <v>100</v>
      </c>
      <c r="X463" s="511"/>
      <c r="Y463" s="511"/>
      <c r="Z463" s="511"/>
      <c r="AA463" s="511"/>
      <c r="AB463" s="511"/>
      <c r="AC463" s="511"/>
      <c r="AD463" s="511"/>
      <c r="AE463" s="135"/>
      <c r="AF463" s="170"/>
    </row>
    <row r="464" spans="1:32" s="374" customFormat="1" ht="32.25" customHeight="1" x14ac:dyDescent="0.2">
      <c r="A464" s="371"/>
      <c r="B464" s="548" t="s">
        <v>497</v>
      </c>
      <c r="C464" s="542"/>
      <c r="D464" s="542"/>
      <c r="E464" s="542"/>
      <c r="F464" s="542"/>
      <c r="G464" s="542"/>
      <c r="H464" s="542"/>
      <c r="I464" s="542"/>
      <c r="J464" s="542"/>
      <c r="K464" s="542"/>
      <c r="L464" s="542"/>
      <c r="M464" s="543"/>
      <c r="N464" s="376">
        <v>991</v>
      </c>
      <c r="O464" s="377">
        <v>1</v>
      </c>
      <c r="P464" s="377">
        <v>13</v>
      </c>
      <c r="Q464" s="378" t="s">
        <v>498</v>
      </c>
      <c r="R464" s="379">
        <v>0</v>
      </c>
      <c r="S464" s="532"/>
      <c r="T464" s="533"/>
      <c r="U464" s="372">
        <f t="shared" ref="U464:V468" si="43">+U465</f>
        <v>46.6</v>
      </c>
      <c r="V464" s="372">
        <f t="shared" si="43"/>
        <v>46.521000000000001</v>
      </c>
      <c r="W464" s="394">
        <f t="shared" si="35"/>
        <v>99.830472103004283</v>
      </c>
      <c r="X464" s="541"/>
      <c r="Y464" s="541"/>
      <c r="Z464" s="541"/>
      <c r="AA464" s="541"/>
      <c r="AB464" s="541"/>
      <c r="AC464" s="541"/>
      <c r="AD464" s="541"/>
      <c r="AE464" s="373"/>
    </row>
    <row r="465" spans="1:32" s="374" customFormat="1" ht="12" customHeight="1" x14ac:dyDescent="0.2">
      <c r="A465" s="371"/>
      <c r="B465" s="548" t="s">
        <v>499</v>
      </c>
      <c r="C465" s="542"/>
      <c r="D465" s="542"/>
      <c r="E465" s="542"/>
      <c r="F465" s="542"/>
      <c r="G465" s="542"/>
      <c r="H465" s="542"/>
      <c r="I465" s="542"/>
      <c r="J465" s="542"/>
      <c r="K465" s="542"/>
      <c r="L465" s="542"/>
      <c r="M465" s="543"/>
      <c r="N465" s="376">
        <v>991</v>
      </c>
      <c r="O465" s="377">
        <v>1</v>
      </c>
      <c r="P465" s="377">
        <v>13</v>
      </c>
      <c r="Q465" s="378" t="s">
        <v>500</v>
      </c>
      <c r="R465" s="379">
        <v>0</v>
      </c>
      <c r="S465" s="532"/>
      <c r="T465" s="533"/>
      <c r="U465" s="372">
        <f t="shared" si="43"/>
        <v>46.6</v>
      </c>
      <c r="V465" s="372">
        <f t="shared" si="43"/>
        <v>46.521000000000001</v>
      </c>
      <c r="W465" s="394">
        <f t="shared" si="35"/>
        <v>99.830472103004283</v>
      </c>
      <c r="X465" s="541"/>
      <c r="Y465" s="541"/>
      <c r="Z465" s="541"/>
      <c r="AA465" s="541"/>
      <c r="AB465" s="541"/>
      <c r="AC465" s="541"/>
      <c r="AD465" s="541"/>
      <c r="AE465" s="373"/>
    </row>
    <row r="466" spans="1:32" s="374" customFormat="1" ht="12" customHeight="1" x14ac:dyDescent="0.2">
      <c r="A466" s="371"/>
      <c r="B466" s="548" t="s">
        <v>100</v>
      </c>
      <c r="C466" s="542"/>
      <c r="D466" s="542"/>
      <c r="E466" s="542"/>
      <c r="F466" s="542"/>
      <c r="G466" s="542"/>
      <c r="H466" s="542"/>
      <c r="I466" s="542"/>
      <c r="J466" s="542"/>
      <c r="K466" s="542"/>
      <c r="L466" s="542"/>
      <c r="M466" s="543"/>
      <c r="N466" s="376">
        <v>991</v>
      </c>
      <c r="O466" s="377">
        <v>1</v>
      </c>
      <c r="P466" s="377">
        <v>13</v>
      </c>
      <c r="Q466" s="378" t="s">
        <v>516</v>
      </c>
      <c r="R466" s="379">
        <v>0</v>
      </c>
      <c r="S466" s="532"/>
      <c r="T466" s="533"/>
      <c r="U466" s="372">
        <f t="shared" si="43"/>
        <v>46.6</v>
      </c>
      <c r="V466" s="372">
        <f t="shared" si="43"/>
        <v>46.521000000000001</v>
      </c>
      <c r="W466" s="394">
        <f t="shared" ref="W466:W529" si="44">V466/U466*100</f>
        <v>99.830472103004283</v>
      </c>
      <c r="X466" s="541"/>
      <c r="Y466" s="541"/>
      <c r="Z466" s="541"/>
      <c r="AA466" s="541"/>
      <c r="AB466" s="541"/>
      <c r="AC466" s="541"/>
      <c r="AD466" s="541"/>
      <c r="AE466" s="373"/>
    </row>
    <row r="467" spans="1:32" s="374" customFormat="1" ht="53.25" customHeight="1" x14ac:dyDescent="0.2">
      <c r="A467" s="371"/>
      <c r="B467" s="548" t="s">
        <v>17</v>
      </c>
      <c r="C467" s="542"/>
      <c r="D467" s="542"/>
      <c r="E467" s="542"/>
      <c r="F467" s="542"/>
      <c r="G467" s="542"/>
      <c r="H467" s="542"/>
      <c r="I467" s="542"/>
      <c r="J467" s="542"/>
      <c r="K467" s="542"/>
      <c r="L467" s="542"/>
      <c r="M467" s="543"/>
      <c r="N467" s="376">
        <v>991</v>
      </c>
      <c r="O467" s="377">
        <v>1</v>
      </c>
      <c r="P467" s="377">
        <v>13</v>
      </c>
      <c r="Q467" s="378" t="s">
        <v>516</v>
      </c>
      <c r="R467" s="379" t="s">
        <v>18</v>
      </c>
      <c r="S467" s="532"/>
      <c r="T467" s="533"/>
      <c r="U467" s="372">
        <f t="shared" si="43"/>
        <v>46.6</v>
      </c>
      <c r="V467" s="372">
        <f t="shared" si="43"/>
        <v>46.521000000000001</v>
      </c>
      <c r="W467" s="394">
        <f t="shared" si="44"/>
        <v>99.830472103004283</v>
      </c>
      <c r="X467" s="541"/>
      <c r="Y467" s="541"/>
      <c r="Z467" s="541"/>
      <c r="AA467" s="541"/>
      <c r="AB467" s="541"/>
      <c r="AC467" s="541"/>
      <c r="AD467" s="541"/>
      <c r="AE467" s="373"/>
    </row>
    <row r="468" spans="1:32" s="374" customFormat="1" ht="21.75" customHeight="1" x14ac:dyDescent="0.2">
      <c r="A468" s="371"/>
      <c r="B468" s="548" t="s">
        <v>38</v>
      </c>
      <c r="C468" s="542"/>
      <c r="D468" s="542"/>
      <c r="E468" s="542"/>
      <c r="F468" s="542"/>
      <c r="G468" s="542"/>
      <c r="H468" s="542"/>
      <c r="I468" s="542"/>
      <c r="J468" s="542"/>
      <c r="K468" s="542"/>
      <c r="L468" s="542"/>
      <c r="M468" s="543"/>
      <c r="N468" s="376">
        <v>991</v>
      </c>
      <c r="O468" s="377">
        <v>1</v>
      </c>
      <c r="P468" s="377">
        <v>13</v>
      </c>
      <c r="Q468" s="378" t="s">
        <v>516</v>
      </c>
      <c r="R468" s="379" t="s">
        <v>39</v>
      </c>
      <c r="S468" s="532"/>
      <c r="T468" s="533"/>
      <c r="U468" s="372">
        <f t="shared" si="43"/>
        <v>46.6</v>
      </c>
      <c r="V468" s="372">
        <f t="shared" si="43"/>
        <v>46.521000000000001</v>
      </c>
      <c r="W468" s="394">
        <f t="shared" si="44"/>
        <v>99.830472103004283</v>
      </c>
      <c r="X468" s="541"/>
      <c r="Y468" s="541"/>
      <c r="Z468" s="541"/>
      <c r="AA468" s="541"/>
      <c r="AB468" s="541"/>
      <c r="AC468" s="541"/>
      <c r="AD468" s="541"/>
      <c r="AE468" s="373"/>
    </row>
    <row r="469" spans="1:32" s="374" customFormat="1" ht="42.75" customHeight="1" x14ac:dyDescent="0.2">
      <c r="A469" s="371"/>
      <c r="B469" s="548" t="s">
        <v>514</v>
      </c>
      <c r="C469" s="542"/>
      <c r="D469" s="542"/>
      <c r="E469" s="542"/>
      <c r="F469" s="542"/>
      <c r="G469" s="542"/>
      <c r="H469" s="542"/>
      <c r="I469" s="542"/>
      <c r="J469" s="542"/>
      <c r="K469" s="542"/>
      <c r="L469" s="542"/>
      <c r="M469" s="543"/>
      <c r="N469" s="376">
        <v>991</v>
      </c>
      <c r="O469" s="377">
        <v>1</v>
      </c>
      <c r="P469" s="377">
        <v>13</v>
      </c>
      <c r="Q469" s="378" t="s">
        <v>516</v>
      </c>
      <c r="R469" s="379" t="s">
        <v>515</v>
      </c>
      <c r="S469" s="532"/>
      <c r="T469" s="533"/>
      <c r="U469" s="372">
        <v>46.6</v>
      </c>
      <c r="V469" s="372">
        <v>46.521000000000001</v>
      </c>
      <c r="W469" s="394">
        <f t="shared" si="44"/>
        <v>99.830472103004283</v>
      </c>
      <c r="X469" s="541"/>
      <c r="Y469" s="541"/>
      <c r="Z469" s="541"/>
      <c r="AA469" s="541"/>
      <c r="AB469" s="541"/>
      <c r="AC469" s="541"/>
      <c r="AD469" s="541"/>
      <c r="AE469" s="373"/>
    </row>
    <row r="470" spans="1:32" ht="32.25" hidden="1" customHeight="1" x14ac:dyDescent="0.2">
      <c r="A470" s="123"/>
      <c r="B470" s="530" t="s">
        <v>387</v>
      </c>
      <c r="C470" s="530"/>
      <c r="D470" s="530"/>
      <c r="E470" s="530"/>
      <c r="F470" s="530"/>
      <c r="G470" s="530"/>
      <c r="H470" s="530"/>
      <c r="I470" s="530"/>
      <c r="J470" s="530"/>
      <c r="K470" s="530"/>
      <c r="L470" s="530"/>
      <c r="M470" s="531"/>
      <c r="N470" s="376">
        <v>991</v>
      </c>
      <c r="O470" s="377">
        <v>1</v>
      </c>
      <c r="P470" s="377">
        <v>13</v>
      </c>
      <c r="Q470" s="378" t="s">
        <v>388</v>
      </c>
      <c r="R470" s="379">
        <v>0</v>
      </c>
      <c r="S470" s="532"/>
      <c r="T470" s="533"/>
      <c r="U470" s="372">
        <f t="shared" ref="U470:V473" si="45">+U471</f>
        <v>0</v>
      </c>
      <c r="V470" s="372">
        <f t="shared" si="45"/>
        <v>0</v>
      </c>
      <c r="W470" s="394" t="e">
        <f t="shared" si="44"/>
        <v>#DIV/0!</v>
      </c>
      <c r="X470" s="511"/>
      <c r="Y470" s="511"/>
      <c r="Z470" s="511"/>
      <c r="AA470" s="511"/>
      <c r="AB470" s="511"/>
      <c r="AC470" s="511"/>
      <c r="AD470" s="511"/>
      <c r="AE470" s="135"/>
      <c r="AF470" s="170"/>
    </row>
    <row r="471" spans="1:32" ht="42.75" hidden="1" customHeight="1" x14ac:dyDescent="0.2">
      <c r="A471" s="123"/>
      <c r="B471" s="530" t="s">
        <v>88</v>
      </c>
      <c r="C471" s="530"/>
      <c r="D471" s="530"/>
      <c r="E471" s="530"/>
      <c r="F471" s="530"/>
      <c r="G471" s="530"/>
      <c r="H471" s="530"/>
      <c r="I471" s="530"/>
      <c r="J471" s="530"/>
      <c r="K471" s="530"/>
      <c r="L471" s="530"/>
      <c r="M471" s="531"/>
      <c r="N471" s="376">
        <v>991</v>
      </c>
      <c r="O471" s="377">
        <v>1</v>
      </c>
      <c r="P471" s="377">
        <v>13</v>
      </c>
      <c r="Q471" s="378" t="s">
        <v>389</v>
      </c>
      <c r="R471" s="379">
        <v>0</v>
      </c>
      <c r="S471" s="532"/>
      <c r="T471" s="533"/>
      <c r="U471" s="372">
        <f t="shared" si="45"/>
        <v>0</v>
      </c>
      <c r="V471" s="372">
        <f t="shared" si="45"/>
        <v>0</v>
      </c>
      <c r="W471" s="394" t="e">
        <f t="shared" si="44"/>
        <v>#DIV/0!</v>
      </c>
      <c r="X471" s="511"/>
      <c r="Y471" s="511"/>
      <c r="Z471" s="511"/>
      <c r="AA471" s="511"/>
      <c r="AB471" s="511"/>
      <c r="AC471" s="511"/>
      <c r="AD471" s="511"/>
      <c r="AE471" s="135"/>
      <c r="AF471" s="170"/>
    </row>
    <row r="472" spans="1:32" ht="21.75" hidden="1" customHeight="1" x14ac:dyDescent="0.2">
      <c r="A472" s="123"/>
      <c r="B472" s="530" t="s">
        <v>338</v>
      </c>
      <c r="C472" s="530"/>
      <c r="D472" s="530"/>
      <c r="E472" s="530"/>
      <c r="F472" s="530"/>
      <c r="G472" s="530"/>
      <c r="H472" s="530"/>
      <c r="I472" s="530"/>
      <c r="J472" s="530"/>
      <c r="K472" s="530"/>
      <c r="L472" s="530"/>
      <c r="M472" s="531"/>
      <c r="N472" s="376">
        <v>991</v>
      </c>
      <c r="O472" s="377">
        <v>1</v>
      </c>
      <c r="P472" s="377">
        <v>13</v>
      </c>
      <c r="Q472" s="378" t="s">
        <v>389</v>
      </c>
      <c r="R472" s="379" t="s">
        <v>25</v>
      </c>
      <c r="S472" s="532"/>
      <c r="T472" s="533"/>
      <c r="U472" s="372">
        <f t="shared" si="45"/>
        <v>0</v>
      </c>
      <c r="V472" s="372">
        <f t="shared" si="45"/>
        <v>0</v>
      </c>
      <c r="W472" s="394" t="e">
        <f t="shared" si="44"/>
        <v>#DIV/0!</v>
      </c>
      <c r="X472" s="511"/>
      <c r="Y472" s="511"/>
      <c r="Z472" s="511"/>
      <c r="AA472" s="511"/>
      <c r="AB472" s="511"/>
      <c r="AC472" s="511"/>
      <c r="AD472" s="511"/>
      <c r="AE472" s="135"/>
      <c r="AF472" s="170"/>
    </row>
    <row r="473" spans="1:32" ht="21.75" hidden="1" customHeight="1" x14ac:dyDescent="0.2">
      <c r="A473" s="123"/>
      <c r="B473" s="530" t="s">
        <v>339</v>
      </c>
      <c r="C473" s="530"/>
      <c r="D473" s="530"/>
      <c r="E473" s="530"/>
      <c r="F473" s="530"/>
      <c r="G473" s="530"/>
      <c r="H473" s="530"/>
      <c r="I473" s="530"/>
      <c r="J473" s="530"/>
      <c r="K473" s="530"/>
      <c r="L473" s="530"/>
      <c r="M473" s="531"/>
      <c r="N473" s="376">
        <v>991</v>
      </c>
      <c r="O473" s="377">
        <v>1</v>
      </c>
      <c r="P473" s="377">
        <v>13</v>
      </c>
      <c r="Q473" s="378" t="s">
        <v>389</v>
      </c>
      <c r="R473" s="379" t="s">
        <v>27</v>
      </c>
      <c r="S473" s="532"/>
      <c r="T473" s="533"/>
      <c r="U473" s="372">
        <f t="shared" si="45"/>
        <v>0</v>
      </c>
      <c r="V473" s="372">
        <f t="shared" si="45"/>
        <v>0</v>
      </c>
      <c r="W473" s="394" t="e">
        <f t="shared" si="44"/>
        <v>#DIV/0!</v>
      </c>
      <c r="X473" s="511"/>
      <c r="Y473" s="511"/>
      <c r="Z473" s="511"/>
      <c r="AA473" s="511"/>
      <c r="AB473" s="511"/>
      <c r="AC473" s="511"/>
      <c r="AD473" s="511"/>
      <c r="AE473" s="135"/>
      <c r="AF473" s="170"/>
    </row>
    <row r="474" spans="1:32" ht="12" hidden="1" customHeight="1" x14ac:dyDescent="0.2">
      <c r="A474" s="123"/>
      <c r="B474" s="530" t="s">
        <v>341</v>
      </c>
      <c r="C474" s="530"/>
      <c r="D474" s="530"/>
      <c r="E474" s="530"/>
      <c r="F474" s="530"/>
      <c r="G474" s="530"/>
      <c r="H474" s="530"/>
      <c r="I474" s="530"/>
      <c r="J474" s="530"/>
      <c r="K474" s="530"/>
      <c r="L474" s="530"/>
      <c r="M474" s="531"/>
      <c r="N474" s="376">
        <v>991</v>
      </c>
      <c r="O474" s="377">
        <v>1</v>
      </c>
      <c r="P474" s="377">
        <v>13</v>
      </c>
      <c r="Q474" s="378" t="s">
        <v>389</v>
      </c>
      <c r="R474" s="379" t="s">
        <v>29</v>
      </c>
      <c r="S474" s="532"/>
      <c r="T474" s="533"/>
      <c r="U474" s="372"/>
      <c r="V474" s="372"/>
      <c r="W474" s="394" t="e">
        <f t="shared" si="44"/>
        <v>#DIV/0!</v>
      </c>
      <c r="X474" s="511"/>
      <c r="Y474" s="511"/>
      <c r="Z474" s="511"/>
      <c r="AA474" s="511"/>
      <c r="AB474" s="511"/>
      <c r="AC474" s="511"/>
      <c r="AD474" s="511"/>
      <c r="AE474" s="135"/>
      <c r="AF474" s="170"/>
    </row>
    <row r="475" spans="1:32" ht="32.25" customHeight="1" x14ac:dyDescent="0.2">
      <c r="A475" s="123"/>
      <c r="B475" s="530" t="s">
        <v>322</v>
      </c>
      <c r="C475" s="530"/>
      <c r="D475" s="530"/>
      <c r="E475" s="530"/>
      <c r="F475" s="530"/>
      <c r="G475" s="530"/>
      <c r="H475" s="530"/>
      <c r="I475" s="530"/>
      <c r="J475" s="530"/>
      <c r="K475" s="530"/>
      <c r="L475" s="530"/>
      <c r="M475" s="531"/>
      <c r="N475" s="376">
        <v>991</v>
      </c>
      <c r="O475" s="377">
        <v>1</v>
      </c>
      <c r="P475" s="377">
        <v>13</v>
      </c>
      <c r="Q475" s="378" t="s">
        <v>323</v>
      </c>
      <c r="R475" s="379">
        <v>0</v>
      </c>
      <c r="S475" s="532"/>
      <c r="T475" s="533"/>
      <c r="U475" s="372">
        <f t="shared" ref="U475:V477" si="46">+U476</f>
        <v>4468.6667900000002</v>
      </c>
      <c r="V475" s="372">
        <f t="shared" si="46"/>
        <v>3293.9381400000002</v>
      </c>
      <c r="W475" s="394">
        <f t="shared" si="44"/>
        <v>73.711876378234052</v>
      </c>
      <c r="X475" s="511"/>
      <c r="Y475" s="511"/>
      <c r="Z475" s="511"/>
      <c r="AA475" s="511"/>
      <c r="AB475" s="511"/>
      <c r="AC475" s="511"/>
      <c r="AD475" s="511"/>
      <c r="AE475" s="135"/>
      <c r="AF475" s="170"/>
    </row>
    <row r="476" spans="1:32" ht="21.75" customHeight="1" x14ac:dyDescent="0.2">
      <c r="A476" s="123"/>
      <c r="B476" s="530" t="s">
        <v>390</v>
      </c>
      <c r="C476" s="530"/>
      <c r="D476" s="530"/>
      <c r="E476" s="530"/>
      <c r="F476" s="530"/>
      <c r="G476" s="530"/>
      <c r="H476" s="530"/>
      <c r="I476" s="530"/>
      <c r="J476" s="530"/>
      <c r="K476" s="530"/>
      <c r="L476" s="530"/>
      <c r="M476" s="531"/>
      <c r="N476" s="376">
        <v>991</v>
      </c>
      <c r="O476" s="377">
        <v>1</v>
      </c>
      <c r="P476" s="377">
        <v>13</v>
      </c>
      <c r="Q476" s="378" t="s">
        <v>391</v>
      </c>
      <c r="R476" s="379">
        <v>0</v>
      </c>
      <c r="S476" s="532"/>
      <c r="T476" s="533"/>
      <c r="U476" s="372">
        <f t="shared" si="46"/>
        <v>4468.6667900000002</v>
      </c>
      <c r="V476" s="372">
        <f t="shared" si="46"/>
        <v>3293.9381400000002</v>
      </c>
      <c r="W476" s="394">
        <f t="shared" si="44"/>
        <v>73.711876378234052</v>
      </c>
      <c r="X476" s="511"/>
      <c r="Y476" s="511"/>
      <c r="Z476" s="511"/>
      <c r="AA476" s="511"/>
      <c r="AB476" s="511"/>
      <c r="AC476" s="511"/>
      <c r="AD476" s="511"/>
      <c r="AE476" s="135"/>
      <c r="AF476" s="170"/>
    </row>
    <row r="477" spans="1:32" ht="53.25" customHeight="1" x14ac:dyDescent="0.2">
      <c r="A477" s="123"/>
      <c r="B477" s="530" t="s">
        <v>17</v>
      </c>
      <c r="C477" s="530"/>
      <c r="D477" s="530"/>
      <c r="E477" s="530"/>
      <c r="F477" s="530"/>
      <c r="G477" s="530"/>
      <c r="H477" s="530"/>
      <c r="I477" s="530"/>
      <c r="J477" s="530"/>
      <c r="K477" s="530"/>
      <c r="L477" s="530"/>
      <c r="M477" s="531"/>
      <c r="N477" s="376">
        <v>991</v>
      </c>
      <c r="O477" s="377">
        <v>1</v>
      </c>
      <c r="P477" s="377">
        <v>13</v>
      </c>
      <c r="Q477" s="378" t="s">
        <v>391</v>
      </c>
      <c r="R477" s="379" t="s">
        <v>18</v>
      </c>
      <c r="S477" s="532"/>
      <c r="T477" s="533"/>
      <c r="U477" s="372">
        <f t="shared" si="46"/>
        <v>4468.6667900000002</v>
      </c>
      <c r="V477" s="372">
        <f t="shared" si="46"/>
        <v>3293.9381400000002</v>
      </c>
      <c r="W477" s="394">
        <f t="shared" si="44"/>
        <v>73.711876378234052</v>
      </c>
      <c r="X477" s="511"/>
      <c r="Y477" s="511"/>
      <c r="Z477" s="511"/>
      <c r="AA477" s="511"/>
      <c r="AB477" s="511"/>
      <c r="AC477" s="511"/>
      <c r="AD477" s="511"/>
      <c r="AE477" s="135"/>
      <c r="AF477" s="170"/>
    </row>
    <row r="478" spans="1:32" ht="21.75" customHeight="1" x14ac:dyDescent="0.2">
      <c r="A478" s="123"/>
      <c r="B478" s="530" t="s">
        <v>38</v>
      </c>
      <c r="C478" s="530"/>
      <c r="D478" s="530"/>
      <c r="E478" s="530"/>
      <c r="F478" s="530"/>
      <c r="G478" s="530"/>
      <c r="H478" s="530"/>
      <c r="I478" s="530"/>
      <c r="J478" s="530"/>
      <c r="K478" s="530"/>
      <c r="L478" s="530"/>
      <c r="M478" s="531"/>
      <c r="N478" s="376">
        <v>991</v>
      </c>
      <c r="O478" s="377">
        <v>1</v>
      </c>
      <c r="P478" s="377">
        <v>13</v>
      </c>
      <c r="Q478" s="378" t="s">
        <v>391</v>
      </c>
      <c r="R478" s="379" t="s">
        <v>39</v>
      </c>
      <c r="S478" s="532"/>
      <c r="T478" s="533"/>
      <c r="U478" s="372">
        <f>+U479+U480</f>
        <v>4468.6667900000002</v>
      </c>
      <c r="V478" s="372">
        <f>+V479+V480</f>
        <v>3293.9381400000002</v>
      </c>
      <c r="W478" s="394">
        <f t="shared" si="44"/>
        <v>73.711876378234052</v>
      </c>
      <c r="X478" s="511"/>
      <c r="Y478" s="511"/>
      <c r="Z478" s="511"/>
      <c r="AA478" s="511"/>
      <c r="AB478" s="511"/>
      <c r="AC478" s="511"/>
      <c r="AD478" s="511"/>
      <c r="AE478" s="135"/>
      <c r="AF478" s="170"/>
    </row>
    <row r="479" spans="1:32" ht="21.75" customHeight="1" x14ac:dyDescent="0.2">
      <c r="A479" s="123"/>
      <c r="B479" s="530" t="s">
        <v>326</v>
      </c>
      <c r="C479" s="530"/>
      <c r="D479" s="530"/>
      <c r="E479" s="530"/>
      <c r="F479" s="530"/>
      <c r="G479" s="530"/>
      <c r="H479" s="530"/>
      <c r="I479" s="530"/>
      <c r="J479" s="530"/>
      <c r="K479" s="530"/>
      <c r="L479" s="530"/>
      <c r="M479" s="531"/>
      <c r="N479" s="376">
        <v>991</v>
      </c>
      <c r="O479" s="377">
        <v>1</v>
      </c>
      <c r="P479" s="377">
        <v>13</v>
      </c>
      <c r="Q479" s="378" t="s">
        <v>391</v>
      </c>
      <c r="R479" s="379" t="s">
        <v>40</v>
      </c>
      <c r="S479" s="532"/>
      <c r="T479" s="533"/>
      <c r="U479" s="372">
        <v>3432.1557600000001</v>
      </c>
      <c r="V479" s="372">
        <v>2530.0600100000001</v>
      </c>
      <c r="W479" s="394">
        <f t="shared" si="44"/>
        <v>73.716351672804038</v>
      </c>
      <c r="X479" s="511"/>
      <c r="Y479" s="511"/>
      <c r="Z479" s="511"/>
      <c r="AA479" s="511"/>
      <c r="AB479" s="511"/>
      <c r="AC479" s="511"/>
      <c r="AD479" s="511"/>
      <c r="AE479" s="135"/>
      <c r="AF479" s="170"/>
    </row>
    <row r="480" spans="1:32" ht="32.25" customHeight="1" x14ac:dyDescent="0.2">
      <c r="A480" s="123"/>
      <c r="B480" s="530" t="s">
        <v>327</v>
      </c>
      <c r="C480" s="530"/>
      <c r="D480" s="530"/>
      <c r="E480" s="530"/>
      <c r="F480" s="530"/>
      <c r="G480" s="530"/>
      <c r="H480" s="530"/>
      <c r="I480" s="530"/>
      <c r="J480" s="530"/>
      <c r="K480" s="530"/>
      <c r="L480" s="530"/>
      <c r="M480" s="531"/>
      <c r="N480" s="376">
        <v>991</v>
      </c>
      <c r="O480" s="377">
        <v>1</v>
      </c>
      <c r="P480" s="377">
        <v>13</v>
      </c>
      <c r="Q480" s="378" t="s">
        <v>391</v>
      </c>
      <c r="R480" s="379" t="s">
        <v>42</v>
      </c>
      <c r="S480" s="532"/>
      <c r="T480" s="533"/>
      <c r="U480" s="372">
        <v>1036.5110299999999</v>
      </c>
      <c r="V480" s="372">
        <v>763.87813000000006</v>
      </c>
      <c r="W480" s="394">
        <f t="shared" si="44"/>
        <v>73.69705752190599</v>
      </c>
      <c r="X480" s="511"/>
      <c r="Y480" s="511"/>
      <c r="Z480" s="511"/>
      <c r="AA480" s="511"/>
      <c r="AB480" s="511"/>
      <c r="AC480" s="511"/>
      <c r="AD480" s="511"/>
      <c r="AE480" s="135"/>
      <c r="AF480" s="170"/>
    </row>
    <row r="481" spans="1:32" ht="32.25" customHeight="1" x14ac:dyDescent="0.2">
      <c r="A481" s="123"/>
      <c r="B481" s="530" t="s">
        <v>352</v>
      </c>
      <c r="C481" s="530"/>
      <c r="D481" s="530"/>
      <c r="E481" s="530"/>
      <c r="F481" s="530"/>
      <c r="G481" s="530"/>
      <c r="H481" s="530"/>
      <c r="I481" s="530"/>
      <c r="J481" s="530"/>
      <c r="K481" s="530"/>
      <c r="L481" s="530"/>
      <c r="M481" s="531"/>
      <c r="N481" s="376">
        <v>991</v>
      </c>
      <c r="O481" s="377">
        <v>1</v>
      </c>
      <c r="P481" s="377">
        <v>13</v>
      </c>
      <c r="Q481" s="378" t="s">
        <v>353</v>
      </c>
      <c r="R481" s="379">
        <v>0</v>
      </c>
      <c r="S481" s="532"/>
      <c r="T481" s="533"/>
      <c r="U481" s="372">
        <f>+U482+U486</f>
        <v>452.8</v>
      </c>
      <c r="V481" s="372">
        <f>+V482+V486</f>
        <v>304.70173</v>
      </c>
      <c r="W481" s="394">
        <f t="shared" si="44"/>
        <v>67.292784893992931</v>
      </c>
      <c r="X481" s="511"/>
      <c r="Y481" s="511"/>
      <c r="Z481" s="511"/>
      <c r="AA481" s="511"/>
      <c r="AB481" s="511"/>
      <c r="AC481" s="511"/>
      <c r="AD481" s="511"/>
      <c r="AE481" s="135"/>
      <c r="AF481" s="170"/>
    </row>
    <row r="482" spans="1:32" ht="32.25" customHeight="1" x14ac:dyDescent="0.2">
      <c r="A482" s="123"/>
      <c r="B482" s="530" t="s">
        <v>394</v>
      </c>
      <c r="C482" s="530"/>
      <c r="D482" s="530"/>
      <c r="E482" s="530"/>
      <c r="F482" s="530"/>
      <c r="G482" s="530"/>
      <c r="H482" s="530"/>
      <c r="I482" s="530"/>
      <c r="J482" s="530"/>
      <c r="K482" s="530"/>
      <c r="L482" s="530"/>
      <c r="M482" s="531"/>
      <c r="N482" s="376">
        <v>991</v>
      </c>
      <c r="O482" s="377">
        <v>1</v>
      </c>
      <c r="P482" s="377">
        <v>13</v>
      </c>
      <c r="Q482" s="378" t="s">
        <v>395</v>
      </c>
      <c r="R482" s="379">
        <v>0</v>
      </c>
      <c r="S482" s="532"/>
      <c r="T482" s="533"/>
      <c r="U482" s="372">
        <f t="shared" ref="U482:V484" si="47">+U483</f>
        <v>1</v>
      </c>
      <c r="V482" s="372">
        <f t="shared" si="47"/>
        <v>0</v>
      </c>
      <c r="W482" s="394">
        <f t="shared" si="44"/>
        <v>0</v>
      </c>
      <c r="X482" s="511"/>
      <c r="Y482" s="511"/>
      <c r="Z482" s="511"/>
      <c r="AA482" s="511"/>
      <c r="AB482" s="511"/>
      <c r="AC482" s="511"/>
      <c r="AD482" s="511"/>
      <c r="AE482" s="135"/>
      <c r="AF482" s="170"/>
    </row>
    <row r="483" spans="1:32" ht="21.75" customHeight="1" x14ac:dyDescent="0.2">
      <c r="A483" s="123"/>
      <c r="B483" s="530" t="s">
        <v>338</v>
      </c>
      <c r="C483" s="530"/>
      <c r="D483" s="530"/>
      <c r="E483" s="530"/>
      <c r="F483" s="530"/>
      <c r="G483" s="530"/>
      <c r="H483" s="530"/>
      <c r="I483" s="530"/>
      <c r="J483" s="530"/>
      <c r="K483" s="530"/>
      <c r="L483" s="530"/>
      <c r="M483" s="531"/>
      <c r="N483" s="376">
        <v>991</v>
      </c>
      <c r="O483" s="377">
        <v>1</v>
      </c>
      <c r="P483" s="377">
        <v>13</v>
      </c>
      <c r="Q483" s="378" t="s">
        <v>395</v>
      </c>
      <c r="R483" s="379" t="s">
        <v>25</v>
      </c>
      <c r="S483" s="532"/>
      <c r="T483" s="533"/>
      <c r="U483" s="372">
        <f t="shared" si="47"/>
        <v>1</v>
      </c>
      <c r="V483" s="372">
        <f t="shared" si="47"/>
        <v>0</v>
      </c>
      <c r="W483" s="394">
        <f t="shared" si="44"/>
        <v>0</v>
      </c>
      <c r="X483" s="511"/>
      <c r="Y483" s="511"/>
      <c r="Z483" s="511"/>
      <c r="AA483" s="511"/>
      <c r="AB483" s="511"/>
      <c r="AC483" s="511"/>
      <c r="AD483" s="511"/>
      <c r="AE483" s="135"/>
      <c r="AF483" s="170"/>
    </row>
    <row r="484" spans="1:32" ht="21.75" customHeight="1" x14ac:dyDescent="0.2">
      <c r="A484" s="123"/>
      <c r="B484" s="530" t="s">
        <v>339</v>
      </c>
      <c r="C484" s="530"/>
      <c r="D484" s="530"/>
      <c r="E484" s="530"/>
      <c r="F484" s="530"/>
      <c r="G484" s="530"/>
      <c r="H484" s="530"/>
      <c r="I484" s="530"/>
      <c r="J484" s="530"/>
      <c r="K484" s="530"/>
      <c r="L484" s="530"/>
      <c r="M484" s="531"/>
      <c r="N484" s="376">
        <v>991</v>
      </c>
      <c r="O484" s="377">
        <v>1</v>
      </c>
      <c r="P484" s="377">
        <v>13</v>
      </c>
      <c r="Q484" s="378" t="s">
        <v>395</v>
      </c>
      <c r="R484" s="379" t="s">
        <v>27</v>
      </c>
      <c r="S484" s="532"/>
      <c r="T484" s="533"/>
      <c r="U484" s="372">
        <f t="shared" si="47"/>
        <v>1</v>
      </c>
      <c r="V484" s="372">
        <f t="shared" si="47"/>
        <v>0</v>
      </c>
      <c r="W484" s="394">
        <f t="shared" si="44"/>
        <v>0</v>
      </c>
      <c r="X484" s="511"/>
      <c r="Y484" s="511"/>
      <c r="Z484" s="511"/>
      <c r="AA484" s="511"/>
      <c r="AB484" s="511"/>
      <c r="AC484" s="511"/>
      <c r="AD484" s="511"/>
      <c r="AE484" s="135"/>
      <c r="AF484" s="170"/>
    </row>
    <row r="485" spans="1:32" ht="12" customHeight="1" x14ac:dyDescent="0.2">
      <c r="A485" s="123"/>
      <c r="B485" s="530" t="s">
        <v>341</v>
      </c>
      <c r="C485" s="530"/>
      <c r="D485" s="530"/>
      <c r="E485" s="530"/>
      <c r="F485" s="530"/>
      <c r="G485" s="530"/>
      <c r="H485" s="530"/>
      <c r="I485" s="530"/>
      <c r="J485" s="530"/>
      <c r="K485" s="530"/>
      <c r="L485" s="530"/>
      <c r="M485" s="531"/>
      <c r="N485" s="376">
        <v>991</v>
      </c>
      <c r="O485" s="377">
        <v>1</v>
      </c>
      <c r="P485" s="377">
        <v>13</v>
      </c>
      <c r="Q485" s="378" t="s">
        <v>395</v>
      </c>
      <c r="R485" s="379" t="s">
        <v>29</v>
      </c>
      <c r="S485" s="532"/>
      <c r="T485" s="533"/>
      <c r="U485" s="372">
        <v>1</v>
      </c>
      <c r="V485" s="372"/>
      <c r="W485" s="394">
        <f t="shared" si="44"/>
        <v>0</v>
      </c>
      <c r="X485" s="511"/>
      <c r="Y485" s="511"/>
      <c r="Z485" s="511"/>
      <c r="AA485" s="511"/>
      <c r="AB485" s="511"/>
      <c r="AC485" s="511"/>
      <c r="AD485" s="511"/>
      <c r="AE485" s="135"/>
      <c r="AF485" s="170"/>
    </row>
    <row r="486" spans="1:32" ht="32.25" customHeight="1" x14ac:dyDescent="0.2">
      <c r="A486" s="123"/>
      <c r="B486" s="530" t="s">
        <v>396</v>
      </c>
      <c r="C486" s="530"/>
      <c r="D486" s="530"/>
      <c r="E486" s="530"/>
      <c r="F486" s="530"/>
      <c r="G486" s="530"/>
      <c r="H486" s="530"/>
      <c r="I486" s="530"/>
      <c r="J486" s="530"/>
      <c r="K486" s="530"/>
      <c r="L486" s="530"/>
      <c r="M486" s="531"/>
      <c r="N486" s="376">
        <v>991</v>
      </c>
      <c r="O486" s="377">
        <v>1</v>
      </c>
      <c r="P486" s="377">
        <v>13</v>
      </c>
      <c r="Q486" s="378" t="s">
        <v>397</v>
      </c>
      <c r="R486" s="379">
        <v>0</v>
      </c>
      <c r="S486" s="532"/>
      <c r="T486" s="533"/>
      <c r="U486" s="372">
        <f>+U487+U491+U494</f>
        <v>451.8</v>
      </c>
      <c r="V486" s="372">
        <f>+V487+V491+V494</f>
        <v>304.70173</v>
      </c>
      <c r="W486" s="394">
        <f t="shared" si="44"/>
        <v>67.441728640991585</v>
      </c>
      <c r="X486" s="511"/>
      <c r="Y486" s="511"/>
      <c r="Z486" s="511"/>
      <c r="AA486" s="511"/>
      <c r="AB486" s="511"/>
      <c r="AC486" s="511"/>
      <c r="AD486" s="511"/>
      <c r="AE486" s="135"/>
      <c r="AF486" s="170"/>
    </row>
    <row r="487" spans="1:32" ht="53.25" customHeight="1" x14ac:dyDescent="0.2">
      <c r="A487" s="123"/>
      <c r="B487" s="530" t="s">
        <v>17</v>
      </c>
      <c r="C487" s="530"/>
      <c r="D487" s="530"/>
      <c r="E487" s="530"/>
      <c r="F487" s="530"/>
      <c r="G487" s="530"/>
      <c r="H487" s="530"/>
      <c r="I487" s="530"/>
      <c r="J487" s="530"/>
      <c r="K487" s="530"/>
      <c r="L487" s="530"/>
      <c r="M487" s="531"/>
      <c r="N487" s="376">
        <v>991</v>
      </c>
      <c r="O487" s="377">
        <v>1</v>
      </c>
      <c r="P487" s="377">
        <v>13</v>
      </c>
      <c r="Q487" s="378" t="s">
        <v>397</v>
      </c>
      <c r="R487" s="379" t="s">
        <v>18</v>
      </c>
      <c r="S487" s="532"/>
      <c r="T487" s="533"/>
      <c r="U487" s="372">
        <f>+U488</f>
        <v>429.62655000000001</v>
      </c>
      <c r="V487" s="372">
        <f>+V488</f>
        <v>304.70173</v>
      </c>
      <c r="W487" s="394">
        <f t="shared" si="44"/>
        <v>70.922462776101696</v>
      </c>
      <c r="X487" s="511"/>
      <c r="Y487" s="511"/>
      <c r="Z487" s="511"/>
      <c r="AA487" s="511"/>
      <c r="AB487" s="511"/>
      <c r="AC487" s="511"/>
      <c r="AD487" s="511"/>
      <c r="AE487" s="135"/>
      <c r="AF487" s="170"/>
    </row>
    <row r="488" spans="1:32" ht="21.75" customHeight="1" x14ac:dyDescent="0.2">
      <c r="A488" s="123"/>
      <c r="B488" s="530" t="s">
        <v>38</v>
      </c>
      <c r="C488" s="530"/>
      <c r="D488" s="530"/>
      <c r="E488" s="530"/>
      <c r="F488" s="530"/>
      <c r="G488" s="530"/>
      <c r="H488" s="530"/>
      <c r="I488" s="530"/>
      <c r="J488" s="530"/>
      <c r="K488" s="530"/>
      <c r="L488" s="530"/>
      <c r="M488" s="531"/>
      <c r="N488" s="376">
        <v>991</v>
      </c>
      <c r="O488" s="377">
        <v>1</v>
      </c>
      <c r="P488" s="377">
        <v>13</v>
      </c>
      <c r="Q488" s="378" t="s">
        <v>397</v>
      </c>
      <c r="R488" s="379" t="s">
        <v>39</v>
      </c>
      <c r="S488" s="532"/>
      <c r="T488" s="533"/>
      <c r="U488" s="372">
        <f>+U489+U490</f>
        <v>429.62655000000001</v>
      </c>
      <c r="V488" s="372">
        <f>+V489+V490</f>
        <v>304.70173</v>
      </c>
      <c r="W488" s="394">
        <f t="shared" si="44"/>
        <v>70.922462776101696</v>
      </c>
      <c r="X488" s="511"/>
      <c r="Y488" s="511"/>
      <c r="Z488" s="511"/>
      <c r="AA488" s="511"/>
      <c r="AB488" s="511"/>
      <c r="AC488" s="511"/>
      <c r="AD488" s="511"/>
      <c r="AE488" s="135"/>
      <c r="AF488" s="170"/>
    </row>
    <row r="489" spans="1:32" ht="21.75" customHeight="1" x14ac:dyDescent="0.2">
      <c r="A489" s="123"/>
      <c r="B489" s="530" t="s">
        <v>326</v>
      </c>
      <c r="C489" s="530"/>
      <c r="D489" s="530"/>
      <c r="E489" s="530"/>
      <c r="F489" s="530"/>
      <c r="G489" s="530"/>
      <c r="H489" s="530"/>
      <c r="I489" s="530"/>
      <c r="J489" s="530"/>
      <c r="K489" s="530"/>
      <c r="L489" s="530"/>
      <c r="M489" s="531"/>
      <c r="N489" s="376">
        <v>991</v>
      </c>
      <c r="O489" s="377">
        <v>1</v>
      </c>
      <c r="P489" s="377">
        <v>13</v>
      </c>
      <c r="Q489" s="378" t="s">
        <v>397</v>
      </c>
      <c r="R489" s="379" t="s">
        <v>40</v>
      </c>
      <c r="S489" s="532"/>
      <c r="T489" s="533"/>
      <c r="U489" s="372">
        <v>329.97431</v>
      </c>
      <c r="V489" s="372">
        <v>234.35374999999999</v>
      </c>
      <c r="W489" s="394">
        <f t="shared" si="44"/>
        <v>71.021816819618465</v>
      </c>
      <c r="X489" s="511"/>
      <c r="Y489" s="511"/>
      <c r="Z489" s="511"/>
      <c r="AA489" s="511"/>
      <c r="AB489" s="511"/>
      <c r="AC489" s="511"/>
      <c r="AD489" s="511"/>
      <c r="AE489" s="135"/>
      <c r="AF489" s="170"/>
    </row>
    <row r="490" spans="1:32" ht="32.25" customHeight="1" x14ac:dyDescent="0.2">
      <c r="A490" s="123"/>
      <c r="B490" s="530" t="s">
        <v>327</v>
      </c>
      <c r="C490" s="530"/>
      <c r="D490" s="530"/>
      <c r="E490" s="530"/>
      <c r="F490" s="530"/>
      <c r="G490" s="530"/>
      <c r="H490" s="530"/>
      <c r="I490" s="530"/>
      <c r="J490" s="530"/>
      <c r="K490" s="530"/>
      <c r="L490" s="530"/>
      <c r="M490" s="531"/>
      <c r="N490" s="376">
        <v>991</v>
      </c>
      <c r="O490" s="377">
        <v>1</v>
      </c>
      <c r="P490" s="377">
        <v>13</v>
      </c>
      <c r="Q490" s="378" t="s">
        <v>397</v>
      </c>
      <c r="R490" s="379" t="s">
        <v>42</v>
      </c>
      <c r="S490" s="532"/>
      <c r="T490" s="533"/>
      <c r="U490" s="372">
        <v>99.652240000000006</v>
      </c>
      <c r="V490" s="372">
        <v>70.347980000000007</v>
      </c>
      <c r="W490" s="394">
        <f t="shared" si="44"/>
        <v>70.593475871691396</v>
      </c>
      <c r="X490" s="511"/>
      <c r="Y490" s="511"/>
      <c r="Z490" s="511"/>
      <c r="AA490" s="511"/>
      <c r="AB490" s="511"/>
      <c r="AC490" s="511"/>
      <c r="AD490" s="511"/>
      <c r="AE490" s="135"/>
      <c r="AF490" s="170"/>
    </row>
    <row r="491" spans="1:32" ht="21.75" customHeight="1" x14ac:dyDescent="0.2">
      <c r="A491" s="123"/>
      <c r="B491" s="530" t="s">
        <v>338</v>
      </c>
      <c r="C491" s="530"/>
      <c r="D491" s="530"/>
      <c r="E491" s="530"/>
      <c r="F491" s="530"/>
      <c r="G491" s="530"/>
      <c r="H491" s="530"/>
      <c r="I491" s="530"/>
      <c r="J491" s="530"/>
      <c r="K491" s="530"/>
      <c r="L491" s="530"/>
      <c r="M491" s="531"/>
      <c r="N491" s="376">
        <v>991</v>
      </c>
      <c r="O491" s="377">
        <v>1</v>
      </c>
      <c r="P491" s="377">
        <v>13</v>
      </c>
      <c r="Q491" s="378" t="s">
        <v>397</v>
      </c>
      <c r="R491" s="379" t="s">
        <v>25</v>
      </c>
      <c r="S491" s="532"/>
      <c r="T491" s="533"/>
      <c r="U491" s="372">
        <f>+U492</f>
        <v>12.073449999999999</v>
      </c>
      <c r="V491" s="372">
        <f>+V492</f>
        <v>0</v>
      </c>
      <c r="W491" s="394">
        <f t="shared" si="44"/>
        <v>0</v>
      </c>
      <c r="X491" s="511"/>
      <c r="Y491" s="511"/>
      <c r="Z491" s="511"/>
      <c r="AA491" s="511"/>
      <c r="AB491" s="511"/>
      <c r="AC491" s="511"/>
      <c r="AD491" s="511"/>
      <c r="AE491" s="135"/>
      <c r="AF491" s="170"/>
    </row>
    <row r="492" spans="1:32" ht="21.75" customHeight="1" x14ac:dyDescent="0.2">
      <c r="A492" s="123"/>
      <c r="B492" s="530" t="s">
        <v>339</v>
      </c>
      <c r="C492" s="530"/>
      <c r="D492" s="530"/>
      <c r="E492" s="530"/>
      <c r="F492" s="530"/>
      <c r="G492" s="530"/>
      <c r="H492" s="530"/>
      <c r="I492" s="530"/>
      <c r="J492" s="530"/>
      <c r="K492" s="530"/>
      <c r="L492" s="530"/>
      <c r="M492" s="531"/>
      <c r="N492" s="376">
        <v>991</v>
      </c>
      <c r="O492" s="377">
        <v>1</v>
      </c>
      <c r="P492" s="377">
        <v>13</v>
      </c>
      <c r="Q492" s="378" t="s">
        <v>397</v>
      </c>
      <c r="R492" s="379" t="s">
        <v>27</v>
      </c>
      <c r="S492" s="532"/>
      <c r="T492" s="533"/>
      <c r="U492" s="372">
        <f>+U493</f>
        <v>12.073449999999999</v>
      </c>
      <c r="V492" s="372">
        <f>+V493</f>
        <v>0</v>
      </c>
      <c r="W492" s="394">
        <f t="shared" si="44"/>
        <v>0</v>
      </c>
      <c r="X492" s="511"/>
      <c r="Y492" s="511"/>
      <c r="Z492" s="511"/>
      <c r="AA492" s="511"/>
      <c r="AB492" s="511"/>
      <c r="AC492" s="511"/>
      <c r="AD492" s="511"/>
      <c r="AE492" s="135"/>
      <c r="AF492" s="170"/>
    </row>
    <row r="493" spans="1:32" ht="12" customHeight="1" x14ac:dyDescent="0.2">
      <c r="A493" s="123"/>
      <c r="B493" s="530" t="s">
        <v>341</v>
      </c>
      <c r="C493" s="530"/>
      <c r="D493" s="530"/>
      <c r="E493" s="530"/>
      <c r="F493" s="530"/>
      <c r="G493" s="530"/>
      <c r="H493" s="530"/>
      <c r="I493" s="530"/>
      <c r="J493" s="530"/>
      <c r="K493" s="530"/>
      <c r="L493" s="530"/>
      <c r="M493" s="531"/>
      <c r="N493" s="376">
        <v>991</v>
      </c>
      <c r="O493" s="377">
        <v>1</v>
      </c>
      <c r="P493" s="377">
        <v>13</v>
      </c>
      <c r="Q493" s="378" t="s">
        <v>397</v>
      </c>
      <c r="R493" s="379" t="s">
        <v>29</v>
      </c>
      <c r="S493" s="532"/>
      <c r="T493" s="533"/>
      <c r="U493" s="372">
        <v>12.073449999999999</v>
      </c>
      <c r="V493" s="372"/>
      <c r="W493" s="394">
        <f t="shared" si="44"/>
        <v>0</v>
      </c>
      <c r="X493" s="511"/>
      <c r="Y493" s="511"/>
      <c r="Z493" s="511"/>
      <c r="AA493" s="511"/>
      <c r="AB493" s="511"/>
      <c r="AC493" s="511"/>
      <c r="AD493" s="511"/>
      <c r="AE493" s="135"/>
      <c r="AF493" s="170"/>
    </row>
    <row r="494" spans="1:32" s="381" customFormat="1" ht="12" customHeight="1" x14ac:dyDescent="0.2">
      <c r="A494" s="375"/>
      <c r="B494" s="545" t="s">
        <v>30</v>
      </c>
      <c r="C494" s="545"/>
      <c r="D494" s="545"/>
      <c r="E494" s="545"/>
      <c r="F494" s="545"/>
      <c r="G494" s="545"/>
      <c r="H494" s="545"/>
      <c r="I494" s="545"/>
      <c r="J494" s="545"/>
      <c r="K494" s="545"/>
      <c r="L494" s="545"/>
      <c r="M494" s="546"/>
      <c r="N494" s="376">
        <v>991</v>
      </c>
      <c r="O494" s="377">
        <v>1</v>
      </c>
      <c r="P494" s="377">
        <v>13</v>
      </c>
      <c r="Q494" s="378" t="s">
        <v>397</v>
      </c>
      <c r="R494" s="379" t="s">
        <v>31</v>
      </c>
      <c r="S494" s="532"/>
      <c r="T494" s="533"/>
      <c r="U494" s="372">
        <f>+U495</f>
        <v>10.1</v>
      </c>
      <c r="V494" s="372">
        <f>+V495</f>
        <v>0</v>
      </c>
      <c r="W494" s="394">
        <f t="shared" si="44"/>
        <v>0</v>
      </c>
      <c r="X494" s="547"/>
      <c r="Y494" s="547"/>
      <c r="Z494" s="547"/>
      <c r="AA494" s="547"/>
      <c r="AB494" s="547"/>
      <c r="AC494" s="547"/>
      <c r="AD494" s="547"/>
      <c r="AE494" s="380"/>
      <c r="AF494" s="382"/>
    </row>
    <row r="495" spans="1:32" s="381" customFormat="1" ht="12" customHeight="1" x14ac:dyDescent="0.2">
      <c r="A495" s="375"/>
      <c r="B495" s="545" t="s">
        <v>342</v>
      </c>
      <c r="C495" s="545"/>
      <c r="D495" s="545"/>
      <c r="E495" s="545"/>
      <c r="F495" s="545"/>
      <c r="G495" s="545"/>
      <c r="H495" s="545"/>
      <c r="I495" s="545"/>
      <c r="J495" s="545"/>
      <c r="K495" s="545"/>
      <c r="L495" s="545"/>
      <c r="M495" s="546"/>
      <c r="N495" s="376">
        <v>991</v>
      </c>
      <c r="O495" s="377">
        <v>1</v>
      </c>
      <c r="P495" s="377">
        <v>13</v>
      </c>
      <c r="Q495" s="378" t="s">
        <v>397</v>
      </c>
      <c r="R495" s="379" t="s">
        <v>32</v>
      </c>
      <c r="S495" s="532"/>
      <c r="T495" s="533"/>
      <c r="U495" s="372">
        <f>+U496</f>
        <v>10.1</v>
      </c>
      <c r="V495" s="372">
        <f>+V496</f>
        <v>0</v>
      </c>
      <c r="W495" s="394">
        <f t="shared" si="44"/>
        <v>0</v>
      </c>
      <c r="X495" s="547"/>
      <c r="Y495" s="547"/>
      <c r="Z495" s="547"/>
      <c r="AA495" s="547"/>
      <c r="AB495" s="547"/>
      <c r="AC495" s="547"/>
      <c r="AD495" s="547"/>
      <c r="AE495" s="380"/>
      <c r="AF495" s="382"/>
    </row>
    <row r="496" spans="1:32" s="381" customFormat="1" ht="12" customHeight="1" x14ac:dyDescent="0.2">
      <c r="A496" s="375"/>
      <c r="B496" s="545" t="s">
        <v>82</v>
      </c>
      <c r="C496" s="545"/>
      <c r="D496" s="545"/>
      <c r="E496" s="545"/>
      <c r="F496" s="545"/>
      <c r="G496" s="545"/>
      <c r="H496" s="545"/>
      <c r="I496" s="545"/>
      <c r="J496" s="545"/>
      <c r="K496" s="545"/>
      <c r="L496" s="545"/>
      <c r="M496" s="546"/>
      <c r="N496" s="376">
        <v>991</v>
      </c>
      <c r="O496" s="377">
        <v>1</v>
      </c>
      <c r="P496" s="377">
        <v>13</v>
      </c>
      <c r="Q496" s="378" t="s">
        <v>397</v>
      </c>
      <c r="R496" s="379" t="s">
        <v>83</v>
      </c>
      <c r="S496" s="532"/>
      <c r="T496" s="533"/>
      <c r="U496" s="372">
        <v>10.1</v>
      </c>
      <c r="V496" s="372"/>
      <c r="W496" s="394">
        <f t="shared" si="44"/>
        <v>0</v>
      </c>
      <c r="X496" s="547"/>
      <c r="Y496" s="547"/>
      <c r="Z496" s="547"/>
      <c r="AA496" s="547"/>
      <c r="AB496" s="547"/>
      <c r="AC496" s="547"/>
      <c r="AD496" s="547"/>
      <c r="AE496" s="380"/>
      <c r="AF496" s="382"/>
    </row>
    <row r="497" spans="1:32" ht="12" customHeight="1" x14ac:dyDescent="0.2">
      <c r="A497" s="123"/>
      <c r="B497" s="530" t="s">
        <v>398</v>
      </c>
      <c r="C497" s="530"/>
      <c r="D497" s="530"/>
      <c r="E497" s="530"/>
      <c r="F497" s="530"/>
      <c r="G497" s="530"/>
      <c r="H497" s="530"/>
      <c r="I497" s="530"/>
      <c r="J497" s="530"/>
      <c r="K497" s="530"/>
      <c r="L497" s="530"/>
      <c r="M497" s="531"/>
      <c r="N497" s="376">
        <v>991</v>
      </c>
      <c r="O497" s="377">
        <v>2</v>
      </c>
      <c r="P497" s="377">
        <v>0</v>
      </c>
      <c r="Q497" s="378">
        <v>0</v>
      </c>
      <c r="R497" s="379">
        <v>0</v>
      </c>
      <c r="S497" s="532"/>
      <c r="T497" s="533"/>
      <c r="U497" s="372">
        <f t="shared" ref="U497:V499" si="48">+U498</f>
        <v>412</v>
      </c>
      <c r="V497" s="372">
        <f t="shared" si="48"/>
        <v>282.34577999999999</v>
      </c>
      <c r="W497" s="394">
        <f t="shared" si="44"/>
        <v>68.530529126213594</v>
      </c>
      <c r="X497" s="511"/>
      <c r="Y497" s="511"/>
      <c r="Z497" s="511"/>
      <c r="AA497" s="511"/>
      <c r="AB497" s="511"/>
      <c r="AC497" s="511"/>
      <c r="AD497" s="511"/>
      <c r="AE497" s="135"/>
      <c r="AF497" s="170"/>
    </row>
    <row r="498" spans="1:32" ht="12" customHeight="1" x14ac:dyDescent="0.2">
      <c r="A498" s="123"/>
      <c r="B498" s="530" t="s">
        <v>89</v>
      </c>
      <c r="C498" s="530"/>
      <c r="D498" s="530"/>
      <c r="E498" s="530"/>
      <c r="F498" s="530"/>
      <c r="G498" s="530"/>
      <c r="H498" s="530"/>
      <c r="I498" s="530"/>
      <c r="J498" s="530"/>
      <c r="K498" s="530"/>
      <c r="L498" s="530"/>
      <c r="M498" s="531"/>
      <c r="N498" s="376">
        <v>991</v>
      </c>
      <c r="O498" s="377">
        <v>2</v>
      </c>
      <c r="P498" s="377">
        <v>3</v>
      </c>
      <c r="Q498" s="378">
        <v>0</v>
      </c>
      <c r="R498" s="379">
        <v>0</v>
      </c>
      <c r="S498" s="532"/>
      <c r="T498" s="533"/>
      <c r="U498" s="372">
        <f t="shared" si="48"/>
        <v>412</v>
      </c>
      <c r="V498" s="372">
        <f t="shared" si="48"/>
        <v>282.34577999999999</v>
      </c>
      <c r="W498" s="394">
        <f t="shared" si="44"/>
        <v>68.530529126213594</v>
      </c>
      <c r="X498" s="511"/>
      <c r="Y498" s="511"/>
      <c r="Z498" s="511"/>
      <c r="AA498" s="511"/>
      <c r="AB498" s="511"/>
      <c r="AC498" s="511"/>
      <c r="AD498" s="511"/>
      <c r="AE498" s="135"/>
      <c r="AF498" s="170"/>
    </row>
    <row r="499" spans="1:32" ht="32.25" customHeight="1" x14ac:dyDescent="0.2">
      <c r="A499" s="123"/>
      <c r="B499" s="530" t="s">
        <v>352</v>
      </c>
      <c r="C499" s="530"/>
      <c r="D499" s="530"/>
      <c r="E499" s="530"/>
      <c r="F499" s="530"/>
      <c r="G499" s="530"/>
      <c r="H499" s="530"/>
      <c r="I499" s="530"/>
      <c r="J499" s="530"/>
      <c r="K499" s="530"/>
      <c r="L499" s="530"/>
      <c r="M499" s="531"/>
      <c r="N499" s="376">
        <v>991</v>
      </c>
      <c r="O499" s="377">
        <v>2</v>
      </c>
      <c r="P499" s="377">
        <v>3</v>
      </c>
      <c r="Q499" s="378" t="s">
        <v>353</v>
      </c>
      <c r="R499" s="379">
        <v>0</v>
      </c>
      <c r="S499" s="532"/>
      <c r="T499" s="533"/>
      <c r="U499" s="372">
        <f t="shared" si="48"/>
        <v>412</v>
      </c>
      <c r="V499" s="372">
        <f t="shared" si="48"/>
        <v>282.34577999999999</v>
      </c>
      <c r="W499" s="394">
        <f t="shared" si="44"/>
        <v>68.530529126213594</v>
      </c>
      <c r="X499" s="511"/>
      <c r="Y499" s="511"/>
      <c r="Z499" s="511"/>
      <c r="AA499" s="511"/>
      <c r="AB499" s="511"/>
      <c r="AC499" s="511"/>
      <c r="AD499" s="511"/>
      <c r="AE499" s="135"/>
      <c r="AF499" s="170"/>
    </row>
    <row r="500" spans="1:32" ht="32.25" customHeight="1" x14ac:dyDescent="0.2">
      <c r="A500" s="123"/>
      <c r="B500" s="530" t="s">
        <v>399</v>
      </c>
      <c r="C500" s="530"/>
      <c r="D500" s="530"/>
      <c r="E500" s="530"/>
      <c r="F500" s="530"/>
      <c r="G500" s="530"/>
      <c r="H500" s="530"/>
      <c r="I500" s="530"/>
      <c r="J500" s="530"/>
      <c r="K500" s="530"/>
      <c r="L500" s="530"/>
      <c r="M500" s="531"/>
      <c r="N500" s="376">
        <v>991</v>
      </c>
      <c r="O500" s="377">
        <v>2</v>
      </c>
      <c r="P500" s="377">
        <v>3</v>
      </c>
      <c r="Q500" s="378" t="s">
        <v>400</v>
      </c>
      <c r="R500" s="379">
        <v>0</v>
      </c>
      <c r="S500" s="532"/>
      <c r="T500" s="533"/>
      <c r="U500" s="372">
        <f>+U501+U506</f>
        <v>412</v>
      </c>
      <c r="V500" s="372">
        <f>+V501+V506</f>
        <v>282.34577999999999</v>
      </c>
      <c r="W500" s="394">
        <f t="shared" si="44"/>
        <v>68.530529126213594</v>
      </c>
      <c r="X500" s="511"/>
      <c r="Y500" s="511"/>
      <c r="Z500" s="511"/>
      <c r="AA500" s="511"/>
      <c r="AB500" s="511"/>
      <c r="AC500" s="511"/>
      <c r="AD500" s="511"/>
      <c r="AE500" s="135"/>
      <c r="AF500" s="170"/>
    </row>
    <row r="501" spans="1:32" ht="53.25" customHeight="1" x14ac:dyDescent="0.2">
      <c r="A501" s="123"/>
      <c r="B501" s="530" t="s">
        <v>17</v>
      </c>
      <c r="C501" s="530"/>
      <c r="D501" s="530"/>
      <c r="E501" s="530"/>
      <c r="F501" s="530"/>
      <c r="G501" s="530"/>
      <c r="H501" s="530"/>
      <c r="I501" s="530"/>
      <c r="J501" s="530"/>
      <c r="K501" s="530"/>
      <c r="L501" s="530"/>
      <c r="M501" s="531"/>
      <c r="N501" s="376">
        <v>991</v>
      </c>
      <c r="O501" s="377">
        <v>2</v>
      </c>
      <c r="P501" s="377">
        <v>3</v>
      </c>
      <c r="Q501" s="378" t="s">
        <v>400</v>
      </c>
      <c r="R501" s="379" t="s">
        <v>18</v>
      </c>
      <c r="S501" s="532"/>
      <c r="T501" s="533"/>
      <c r="U501" s="372">
        <f>+U502</f>
        <v>410.23412999999999</v>
      </c>
      <c r="V501" s="372">
        <f>+V502</f>
        <v>282.34577999999999</v>
      </c>
      <c r="W501" s="394">
        <f t="shared" si="44"/>
        <v>68.825521660033502</v>
      </c>
      <c r="X501" s="511"/>
      <c r="Y501" s="511"/>
      <c r="Z501" s="511"/>
      <c r="AA501" s="511"/>
      <c r="AB501" s="511"/>
      <c r="AC501" s="511"/>
      <c r="AD501" s="511"/>
      <c r="AE501" s="135"/>
      <c r="AF501" s="170"/>
    </row>
    <row r="502" spans="1:32" ht="12" customHeight="1" x14ac:dyDescent="0.2">
      <c r="A502" s="123"/>
      <c r="B502" s="530" t="s">
        <v>19</v>
      </c>
      <c r="C502" s="530"/>
      <c r="D502" s="530"/>
      <c r="E502" s="530"/>
      <c r="F502" s="530"/>
      <c r="G502" s="530"/>
      <c r="H502" s="530"/>
      <c r="I502" s="530"/>
      <c r="J502" s="530"/>
      <c r="K502" s="530"/>
      <c r="L502" s="530"/>
      <c r="M502" s="531"/>
      <c r="N502" s="376">
        <v>991</v>
      </c>
      <c r="O502" s="377">
        <v>2</v>
      </c>
      <c r="P502" s="377">
        <v>3</v>
      </c>
      <c r="Q502" s="378" t="s">
        <v>400</v>
      </c>
      <c r="R502" s="379" t="s">
        <v>20</v>
      </c>
      <c r="S502" s="532"/>
      <c r="T502" s="533"/>
      <c r="U502" s="372">
        <f>+U503+U504+U505</f>
        <v>410.23412999999999</v>
      </c>
      <c r="V502" s="372">
        <f>+V503+V504+V505</f>
        <v>282.34577999999999</v>
      </c>
      <c r="W502" s="394">
        <f t="shared" si="44"/>
        <v>68.825521660033502</v>
      </c>
      <c r="X502" s="511"/>
      <c r="Y502" s="511"/>
      <c r="Z502" s="511"/>
      <c r="AA502" s="511"/>
      <c r="AB502" s="511"/>
      <c r="AC502" s="511"/>
      <c r="AD502" s="511"/>
      <c r="AE502" s="135"/>
      <c r="AF502" s="170"/>
    </row>
    <row r="503" spans="1:32" ht="12" customHeight="1" x14ac:dyDescent="0.2">
      <c r="A503" s="123"/>
      <c r="B503" s="530" t="s">
        <v>401</v>
      </c>
      <c r="C503" s="530"/>
      <c r="D503" s="530"/>
      <c r="E503" s="530"/>
      <c r="F503" s="530"/>
      <c r="G503" s="530"/>
      <c r="H503" s="530"/>
      <c r="I503" s="530"/>
      <c r="J503" s="530"/>
      <c r="K503" s="530"/>
      <c r="L503" s="530"/>
      <c r="M503" s="531"/>
      <c r="N503" s="376">
        <v>991</v>
      </c>
      <c r="O503" s="377">
        <v>2</v>
      </c>
      <c r="P503" s="377">
        <v>3</v>
      </c>
      <c r="Q503" s="378" t="s">
        <v>400</v>
      </c>
      <c r="R503" s="379" t="s">
        <v>21</v>
      </c>
      <c r="S503" s="532"/>
      <c r="T503" s="533"/>
      <c r="U503" s="372">
        <v>307.23511999999999</v>
      </c>
      <c r="V503" s="372">
        <v>216.85543999999999</v>
      </c>
      <c r="W503" s="394">
        <f t="shared" si="44"/>
        <v>70.582894299323598</v>
      </c>
      <c r="X503" s="511"/>
      <c r="Y503" s="511"/>
      <c r="Z503" s="511"/>
      <c r="AA503" s="511"/>
      <c r="AB503" s="511"/>
      <c r="AC503" s="511"/>
      <c r="AD503" s="511"/>
      <c r="AE503" s="135"/>
      <c r="AF503" s="170"/>
    </row>
    <row r="504" spans="1:32" ht="21.75" customHeight="1" x14ac:dyDescent="0.2">
      <c r="A504" s="123"/>
      <c r="B504" s="530" t="s">
        <v>402</v>
      </c>
      <c r="C504" s="530"/>
      <c r="D504" s="530"/>
      <c r="E504" s="530"/>
      <c r="F504" s="530"/>
      <c r="G504" s="530"/>
      <c r="H504" s="530"/>
      <c r="I504" s="530"/>
      <c r="J504" s="530"/>
      <c r="K504" s="530"/>
      <c r="L504" s="530"/>
      <c r="M504" s="531"/>
      <c r="N504" s="376">
        <v>991</v>
      </c>
      <c r="O504" s="377">
        <v>2</v>
      </c>
      <c r="P504" s="377">
        <v>3</v>
      </c>
      <c r="Q504" s="378" t="s">
        <v>400</v>
      </c>
      <c r="R504" s="379" t="s">
        <v>22</v>
      </c>
      <c r="S504" s="532"/>
      <c r="T504" s="533"/>
      <c r="U504" s="372">
        <v>10.3</v>
      </c>
      <c r="V504" s="372"/>
      <c r="W504" s="394">
        <f t="shared" si="44"/>
        <v>0</v>
      </c>
      <c r="X504" s="511"/>
      <c r="Y504" s="511"/>
      <c r="Z504" s="511"/>
      <c r="AA504" s="511"/>
      <c r="AB504" s="511"/>
      <c r="AC504" s="511"/>
      <c r="AD504" s="511"/>
      <c r="AE504" s="135"/>
      <c r="AF504" s="170"/>
    </row>
    <row r="505" spans="1:32" ht="32.25" customHeight="1" x14ac:dyDescent="0.2">
      <c r="A505" s="123"/>
      <c r="B505" s="530" t="s">
        <v>403</v>
      </c>
      <c r="C505" s="530"/>
      <c r="D505" s="530"/>
      <c r="E505" s="530"/>
      <c r="F505" s="530"/>
      <c r="G505" s="530"/>
      <c r="H505" s="530"/>
      <c r="I505" s="530"/>
      <c r="J505" s="530"/>
      <c r="K505" s="530"/>
      <c r="L505" s="530"/>
      <c r="M505" s="531"/>
      <c r="N505" s="376">
        <v>991</v>
      </c>
      <c r="O505" s="377">
        <v>2</v>
      </c>
      <c r="P505" s="377">
        <v>3</v>
      </c>
      <c r="Q505" s="378" t="s">
        <v>400</v>
      </c>
      <c r="R505" s="379" t="s">
        <v>23</v>
      </c>
      <c r="S505" s="532"/>
      <c r="T505" s="533"/>
      <c r="U505" s="372">
        <v>92.699010000000001</v>
      </c>
      <c r="V505" s="372">
        <v>65.490340000000003</v>
      </c>
      <c r="W505" s="394">
        <f t="shared" si="44"/>
        <v>70.648370462640329</v>
      </c>
      <c r="X505" s="511"/>
      <c r="Y505" s="511"/>
      <c r="Z505" s="511"/>
      <c r="AA505" s="511"/>
      <c r="AB505" s="511"/>
      <c r="AC505" s="511"/>
      <c r="AD505" s="511"/>
      <c r="AE505" s="135"/>
      <c r="AF505" s="170"/>
    </row>
    <row r="506" spans="1:32" ht="21.75" customHeight="1" x14ac:dyDescent="0.2">
      <c r="A506" s="123"/>
      <c r="B506" s="530" t="s">
        <v>338</v>
      </c>
      <c r="C506" s="530"/>
      <c r="D506" s="530"/>
      <c r="E506" s="530"/>
      <c r="F506" s="530"/>
      <c r="G506" s="530"/>
      <c r="H506" s="530"/>
      <c r="I506" s="530"/>
      <c r="J506" s="530"/>
      <c r="K506" s="530"/>
      <c r="L506" s="530"/>
      <c r="M506" s="531"/>
      <c r="N506" s="376">
        <v>991</v>
      </c>
      <c r="O506" s="377">
        <v>2</v>
      </c>
      <c r="P506" s="377">
        <v>3</v>
      </c>
      <c r="Q506" s="378" t="s">
        <v>400</v>
      </c>
      <c r="R506" s="379" t="s">
        <v>25</v>
      </c>
      <c r="S506" s="532"/>
      <c r="T506" s="533"/>
      <c r="U506" s="372">
        <f>+U507</f>
        <v>1.7658700000000001</v>
      </c>
      <c r="V506" s="372">
        <f>+V507</f>
        <v>0</v>
      </c>
      <c r="W506" s="394">
        <f t="shared" si="44"/>
        <v>0</v>
      </c>
      <c r="X506" s="511"/>
      <c r="Y506" s="511"/>
      <c r="Z506" s="511"/>
      <c r="AA506" s="511"/>
      <c r="AB506" s="511"/>
      <c r="AC506" s="511"/>
      <c r="AD506" s="511"/>
      <c r="AE506" s="135"/>
      <c r="AF506" s="170"/>
    </row>
    <row r="507" spans="1:32" ht="21.75" customHeight="1" x14ac:dyDescent="0.2">
      <c r="A507" s="123"/>
      <c r="B507" s="530" t="s">
        <v>339</v>
      </c>
      <c r="C507" s="530"/>
      <c r="D507" s="530"/>
      <c r="E507" s="530"/>
      <c r="F507" s="530"/>
      <c r="G507" s="530"/>
      <c r="H507" s="530"/>
      <c r="I507" s="530"/>
      <c r="J507" s="530"/>
      <c r="K507" s="530"/>
      <c r="L507" s="530"/>
      <c r="M507" s="531"/>
      <c r="N507" s="376">
        <v>991</v>
      </c>
      <c r="O507" s="377">
        <v>2</v>
      </c>
      <c r="P507" s="377">
        <v>3</v>
      </c>
      <c r="Q507" s="378" t="s">
        <v>400</v>
      </c>
      <c r="R507" s="379" t="s">
        <v>27</v>
      </c>
      <c r="S507" s="532"/>
      <c r="T507" s="533"/>
      <c r="U507" s="372">
        <f>+U508</f>
        <v>1.7658700000000001</v>
      </c>
      <c r="V507" s="372">
        <f>+V508</f>
        <v>0</v>
      </c>
      <c r="W507" s="394">
        <f t="shared" si="44"/>
        <v>0</v>
      </c>
      <c r="X507" s="511"/>
      <c r="Y507" s="511"/>
      <c r="Z507" s="511"/>
      <c r="AA507" s="511"/>
      <c r="AB507" s="511"/>
      <c r="AC507" s="511"/>
      <c r="AD507" s="511"/>
      <c r="AE507" s="135"/>
      <c r="AF507" s="170"/>
    </row>
    <row r="508" spans="1:32" ht="12" customHeight="1" x14ac:dyDescent="0.2">
      <c r="A508" s="123"/>
      <c r="B508" s="530" t="s">
        <v>341</v>
      </c>
      <c r="C508" s="530"/>
      <c r="D508" s="530"/>
      <c r="E508" s="530"/>
      <c r="F508" s="530"/>
      <c r="G508" s="530"/>
      <c r="H508" s="530"/>
      <c r="I508" s="530"/>
      <c r="J508" s="530"/>
      <c r="K508" s="530"/>
      <c r="L508" s="530"/>
      <c r="M508" s="531"/>
      <c r="N508" s="376">
        <v>991</v>
      </c>
      <c r="O508" s="377">
        <v>2</v>
      </c>
      <c r="P508" s="377">
        <v>3</v>
      </c>
      <c r="Q508" s="378" t="s">
        <v>400</v>
      </c>
      <c r="R508" s="379" t="s">
        <v>29</v>
      </c>
      <c r="S508" s="532"/>
      <c r="T508" s="533"/>
      <c r="U508" s="372">
        <v>1.7658700000000001</v>
      </c>
      <c r="V508" s="372"/>
      <c r="W508" s="394">
        <f t="shared" si="44"/>
        <v>0</v>
      </c>
      <c r="X508" s="511"/>
      <c r="Y508" s="511"/>
      <c r="Z508" s="511"/>
      <c r="AA508" s="511"/>
      <c r="AB508" s="511"/>
      <c r="AC508" s="511"/>
      <c r="AD508" s="511"/>
      <c r="AE508" s="135"/>
      <c r="AF508" s="170"/>
    </row>
    <row r="509" spans="1:32" ht="21.75" customHeight="1" x14ac:dyDescent="0.2">
      <c r="A509" s="123"/>
      <c r="B509" s="530" t="s">
        <v>404</v>
      </c>
      <c r="C509" s="530"/>
      <c r="D509" s="530"/>
      <c r="E509" s="530"/>
      <c r="F509" s="530"/>
      <c r="G509" s="530"/>
      <c r="H509" s="530"/>
      <c r="I509" s="530"/>
      <c r="J509" s="530"/>
      <c r="K509" s="530"/>
      <c r="L509" s="530"/>
      <c r="M509" s="531"/>
      <c r="N509" s="376">
        <v>991</v>
      </c>
      <c r="O509" s="377">
        <v>3</v>
      </c>
      <c r="P509" s="377">
        <v>0</v>
      </c>
      <c r="Q509" s="378">
        <v>0</v>
      </c>
      <c r="R509" s="379">
        <v>0</v>
      </c>
      <c r="S509" s="532"/>
      <c r="T509" s="533"/>
      <c r="U509" s="372">
        <f>+U510</f>
        <v>1415.99062</v>
      </c>
      <c r="V509" s="372">
        <f>+V510</f>
        <v>1201.5065</v>
      </c>
      <c r="W509" s="394">
        <f t="shared" si="44"/>
        <v>84.852716044121806</v>
      </c>
      <c r="X509" s="511"/>
      <c r="Y509" s="511"/>
      <c r="Z509" s="511"/>
      <c r="AA509" s="511"/>
      <c r="AB509" s="511"/>
      <c r="AC509" s="511"/>
      <c r="AD509" s="511"/>
      <c r="AE509" s="135"/>
      <c r="AF509" s="170"/>
    </row>
    <row r="510" spans="1:32" ht="32.25" customHeight="1" x14ac:dyDescent="0.2">
      <c r="A510" s="123"/>
      <c r="B510" s="530" t="s">
        <v>405</v>
      </c>
      <c r="C510" s="530"/>
      <c r="D510" s="530"/>
      <c r="E510" s="530"/>
      <c r="F510" s="530"/>
      <c r="G510" s="530"/>
      <c r="H510" s="530"/>
      <c r="I510" s="530"/>
      <c r="J510" s="530"/>
      <c r="K510" s="530"/>
      <c r="L510" s="530"/>
      <c r="M510" s="531"/>
      <c r="N510" s="376">
        <v>991</v>
      </c>
      <c r="O510" s="377">
        <v>3</v>
      </c>
      <c r="P510" s="377">
        <v>9</v>
      </c>
      <c r="Q510" s="378">
        <v>0</v>
      </c>
      <c r="R510" s="379">
        <v>0</v>
      </c>
      <c r="S510" s="532"/>
      <c r="T510" s="533"/>
      <c r="U510" s="372">
        <f>+U511</f>
        <v>1415.99062</v>
      </c>
      <c r="V510" s="372">
        <f>+V511</f>
        <v>1201.5065</v>
      </c>
      <c r="W510" s="394">
        <f t="shared" si="44"/>
        <v>84.852716044121806</v>
      </c>
      <c r="X510" s="511"/>
      <c r="Y510" s="511"/>
      <c r="Z510" s="511"/>
      <c r="AA510" s="511"/>
      <c r="AB510" s="511"/>
      <c r="AC510" s="511"/>
      <c r="AD510" s="511"/>
      <c r="AE510" s="135"/>
      <c r="AF510" s="170"/>
    </row>
    <row r="511" spans="1:32" ht="21.75" customHeight="1" x14ac:dyDescent="0.2">
      <c r="A511" s="123"/>
      <c r="B511" s="530" t="s">
        <v>406</v>
      </c>
      <c r="C511" s="530"/>
      <c r="D511" s="530"/>
      <c r="E511" s="530"/>
      <c r="F511" s="530"/>
      <c r="G511" s="530"/>
      <c r="H511" s="530"/>
      <c r="I511" s="530"/>
      <c r="J511" s="530"/>
      <c r="K511" s="530"/>
      <c r="L511" s="530"/>
      <c r="M511" s="531"/>
      <c r="N511" s="376">
        <v>991</v>
      </c>
      <c r="O511" s="377">
        <v>3</v>
      </c>
      <c r="P511" s="377">
        <v>9</v>
      </c>
      <c r="Q511" s="378" t="s">
        <v>407</v>
      </c>
      <c r="R511" s="379">
        <v>0</v>
      </c>
      <c r="S511" s="532"/>
      <c r="T511" s="533"/>
      <c r="U511" s="372">
        <f>+U512+U517</f>
        <v>1415.99062</v>
      </c>
      <c r="V511" s="372">
        <f>+V512+V517</f>
        <v>1201.5065</v>
      </c>
      <c r="W511" s="394">
        <f t="shared" si="44"/>
        <v>84.852716044121806</v>
      </c>
      <c r="X511" s="511"/>
      <c r="Y511" s="511"/>
      <c r="Z511" s="511"/>
      <c r="AA511" s="511"/>
      <c r="AB511" s="511"/>
      <c r="AC511" s="511"/>
      <c r="AD511" s="511"/>
      <c r="AE511" s="135"/>
      <c r="AF511" s="170"/>
    </row>
    <row r="512" spans="1:32" ht="12" customHeight="1" x14ac:dyDescent="0.2">
      <c r="A512" s="123"/>
      <c r="B512" s="530" t="s">
        <v>408</v>
      </c>
      <c r="C512" s="530"/>
      <c r="D512" s="530"/>
      <c r="E512" s="530"/>
      <c r="F512" s="530"/>
      <c r="G512" s="530"/>
      <c r="H512" s="530"/>
      <c r="I512" s="530"/>
      <c r="J512" s="530"/>
      <c r="K512" s="530"/>
      <c r="L512" s="530"/>
      <c r="M512" s="531"/>
      <c r="N512" s="376">
        <v>991</v>
      </c>
      <c r="O512" s="377">
        <v>3</v>
      </c>
      <c r="P512" s="377">
        <v>9</v>
      </c>
      <c r="Q512" s="378" t="s">
        <v>409</v>
      </c>
      <c r="R512" s="379">
        <v>0</v>
      </c>
      <c r="S512" s="532"/>
      <c r="T512" s="533"/>
      <c r="U512" s="372">
        <f>+U513</f>
        <v>1345.99062</v>
      </c>
      <c r="V512" s="372">
        <f>+V513</f>
        <v>1157.43786</v>
      </c>
      <c r="W512" s="394">
        <f t="shared" si="44"/>
        <v>85.991524963227448</v>
      </c>
      <c r="X512" s="511"/>
      <c r="Y512" s="511"/>
      <c r="Z512" s="511"/>
      <c r="AA512" s="511"/>
      <c r="AB512" s="511"/>
      <c r="AC512" s="511"/>
      <c r="AD512" s="511"/>
      <c r="AE512" s="135"/>
      <c r="AF512" s="170"/>
    </row>
    <row r="513" spans="1:32" ht="53.25" customHeight="1" x14ac:dyDescent="0.2">
      <c r="A513" s="123"/>
      <c r="B513" s="530" t="s">
        <v>17</v>
      </c>
      <c r="C513" s="530"/>
      <c r="D513" s="530"/>
      <c r="E513" s="530"/>
      <c r="F513" s="530"/>
      <c r="G513" s="530"/>
      <c r="H513" s="530"/>
      <c r="I513" s="530"/>
      <c r="J513" s="530"/>
      <c r="K513" s="530"/>
      <c r="L513" s="530"/>
      <c r="M513" s="531"/>
      <c r="N513" s="376">
        <v>991</v>
      </c>
      <c r="O513" s="377">
        <v>3</v>
      </c>
      <c r="P513" s="377">
        <v>9</v>
      </c>
      <c r="Q513" s="378" t="s">
        <v>409</v>
      </c>
      <c r="R513" s="379" t="s">
        <v>18</v>
      </c>
      <c r="S513" s="532"/>
      <c r="T513" s="533"/>
      <c r="U513" s="372">
        <f>+U514</f>
        <v>1345.99062</v>
      </c>
      <c r="V513" s="372">
        <f>+V514</f>
        <v>1157.43786</v>
      </c>
      <c r="W513" s="394">
        <f t="shared" si="44"/>
        <v>85.991524963227448</v>
      </c>
      <c r="X513" s="511"/>
      <c r="Y513" s="511"/>
      <c r="Z513" s="511"/>
      <c r="AA513" s="511"/>
      <c r="AB513" s="511"/>
      <c r="AC513" s="511"/>
      <c r="AD513" s="511"/>
      <c r="AE513" s="135"/>
      <c r="AF513" s="170"/>
    </row>
    <row r="514" spans="1:32" ht="12" customHeight="1" x14ac:dyDescent="0.2">
      <c r="A514" s="123"/>
      <c r="B514" s="530" t="s">
        <v>19</v>
      </c>
      <c r="C514" s="530"/>
      <c r="D514" s="530"/>
      <c r="E514" s="530"/>
      <c r="F514" s="530"/>
      <c r="G514" s="530"/>
      <c r="H514" s="530"/>
      <c r="I514" s="530"/>
      <c r="J514" s="530"/>
      <c r="K514" s="530"/>
      <c r="L514" s="530"/>
      <c r="M514" s="531"/>
      <c r="N514" s="376">
        <v>991</v>
      </c>
      <c r="O514" s="377">
        <v>3</v>
      </c>
      <c r="P514" s="377">
        <v>9</v>
      </c>
      <c r="Q514" s="378" t="s">
        <v>409</v>
      </c>
      <c r="R514" s="379" t="s">
        <v>20</v>
      </c>
      <c r="S514" s="532"/>
      <c r="T514" s="533"/>
      <c r="U514" s="372">
        <f>+U515+U516</f>
        <v>1345.99062</v>
      </c>
      <c r="V514" s="372">
        <f>+V515+V516</f>
        <v>1157.43786</v>
      </c>
      <c r="W514" s="394">
        <f t="shared" si="44"/>
        <v>85.991524963227448</v>
      </c>
      <c r="X514" s="511"/>
      <c r="Y514" s="511"/>
      <c r="Z514" s="511"/>
      <c r="AA514" s="511"/>
      <c r="AB514" s="511"/>
      <c r="AC514" s="511"/>
      <c r="AD514" s="511"/>
      <c r="AE514" s="135"/>
      <c r="AF514" s="170"/>
    </row>
    <row r="515" spans="1:32" ht="12" customHeight="1" x14ac:dyDescent="0.2">
      <c r="A515" s="123"/>
      <c r="B515" s="530" t="s">
        <v>401</v>
      </c>
      <c r="C515" s="530"/>
      <c r="D515" s="530"/>
      <c r="E515" s="530"/>
      <c r="F515" s="530"/>
      <c r="G515" s="530"/>
      <c r="H515" s="530"/>
      <c r="I515" s="530"/>
      <c r="J515" s="530"/>
      <c r="K515" s="530"/>
      <c r="L515" s="530"/>
      <c r="M515" s="531"/>
      <c r="N515" s="376">
        <v>991</v>
      </c>
      <c r="O515" s="377">
        <v>3</v>
      </c>
      <c r="P515" s="377">
        <v>9</v>
      </c>
      <c r="Q515" s="378" t="s">
        <v>409</v>
      </c>
      <c r="R515" s="379" t="s">
        <v>21</v>
      </c>
      <c r="S515" s="532"/>
      <c r="T515" s="533"/>
      <c r="U515" s="372">
        <v>1033.7869599999999</v>
      </c>
      <c r="V515" s="372">
        <v>888.96916999999996</v>
      </c>
      <c r="W515" s="394">
        <f t="shared" si="44"/>
        <v>85.991524791529585</v>
      </c>
      <c r="X515" s="511"/>
      <c r="Y515" s="511"/>
      <c r="Z515" s="511"/>
      <c r="AA515" s="511"/>
      <c r="AB515" s="511"/>
      <c r="AC515" s="511"/>
      <c r="AD515" s="511"/>
      <c r="AE515" s="135"/>
      <c r="AF515" s="170"/>
    </row>
    <row r="516" spans="1:32" ht="32.25" customHeight="1" x14ac:dyDescent="0.2">
      <c r="A516" s="123"/>
      <c r="B516" s="530" t="s">
        <v>403</v>
      </c>
      <c r="C516" s="530"/>
      <c r="D516" s="530"/>
      <c r="E516" s="530"/>
      <c r="F516" s="530"/>
      <c r="G516" s="530"/>
      <c r="H516" s="530"/>
      <c r="I516" s="530"/>
      <c r="J516" s="530"/>
      <c r="K516" s="530"/>
      <c r="L516" s="530"/>
      <c r="M516" s="531"/>
      <c r="N516" s="376">
        <v>991</v>
      </c>
      <c r="O516" s="377">
        <v>3</v>
      </c>
      <c r="P516" s="377">
        <v>9</v>
      </c>
      <c r="Q516" s="378" t="s">
        <v>409</v>
      </c>
      <c r="R516" s="379" t="s">
        <v>23</v>
      </c>
      <c r="S516" s="532"/>
      <c r="T516" s="533"/>
      <c r="U516" s="372">
        <v>312.20366000000001</v>
      </c>
      <c r="V516" s="372">
        <v>268.46868999999998</v>
      </c>
      <c r="W516" s="394">
        <f t="shared" si="44"/>
        <v>85.991525531763457</v>
      </c>
      <c r="X516" s="511"/>
      <c r="Y516" s="511"/>
      <c r="Z516" s="511"/>
      <c r="AA516" s="511"/>
      <c r="AB516" s="511"/>
      <c r="AC516" s="511"/>
      <c r="AD516" s="511"/>
      <c r="AE516" s="135"/>
      <c r="AF516" s="170"/>
    </row>
    <row r="517" spans="1:32" ht="12" customHeight="1" x14ac:dyDescent="0.2">
      <c r="A517" s="123"/>
      <c r="B517" s="530" t="s">
        <v>410</v>
      </c>
      <c r="C517" s="530"/>
      <c r="D517" s="530"/>
      <c r="E517" s="530"/>
      <c r="F517" s="530"/>
      <c r="G517" s="530"/>
      <c r="H517" s="530"/>
      <c r="I517" s="530"/>
      <c r="J517" s="530"/>
      <c r="K517" s="530"/>
      <c r="L517" s="530"/>
      <c r="M517" s="531"/>
      <c r="N517" s="376">
        <v>991</v>
      </c>
      <c r="O517" s="377">
        <v>3</v>
      </c>
      <c r="P517" s="377">
        <v>9</v>
      </c>
      <c r="Q517" s="378" t="s">
        <v>411</v>
      </c>
      <c r="R517" s="379">
        <v>0</v>
      </c>
      <c r="S517" s="532"/>
      <c r="T517" s="533"/>
      <c r="U517" s="372">
        <f>+U518</f>
        <v>70</v>
      </c>
      <c r="V517" s="372">
        <f>+V518</f>
        <v>44.068640000000002</v>
      </c>
      <c r="W517" s="394">
        <f t="shared" si="44"/>
        <v>62.955199999999998</v>
      </c>
      <c r="X517" s="511"/>
      <c r="Y517" s="511"/>
      <c r="Z517" s="511"/>
      <c r="AA517" s="511"/>
      <c r="AB517" s="511"/>
      <c r="AC517" s="511"/>
      <c r="AD517" s="511"/>
      <c r="AE517" s="135"/>
      <c r="AF517" s="170"/>
    </row>
    <row r="518" spans="1:32" ht="21.75" customHeight="1" x14ac:dyDescent="0.2">
      <c r="A518" s="123"/>
      <c r="B518" s="530" t="s">
        <v>338</v>
      </c>
      <c r="C518" s="530"/>
      <c r="D518" s="530"/>
      <c r="E518" s="530"/>
      <c r="F518" s="530"/>
      <c r="G518" s="530"/>
      <c r="H518" s="530"/>
      <c r="I518" s="530"/>
      <c r="J518" s="530"/>
      <c r="K518" s="530"/>
      <c r="L518" s="530"/>
      <c r="M518" s="531"/>
      <c r="N518" s="376">
        <v>991</v>
      </c>
      <c r="O518" s="377">
        <v>3</v>
      </c>
      <c r="P518" s="377">
        <v>9</v>
      </c>
      <c r="Q518" s="378" t="s">
        <v>411</v>
      </c>
      <c r="R518" s="379" t="s">
        <v>25</v>
      </c>
      <c r="S518" s="532"/>
      <c r="T518" s="533"/>
      <c r="U518" s="372">
        <f>+U519</f>
        <v>70</v>
      </c>
      <c r="V518" s="372">
        <f>+V519</f>
        <v>44.068640000000002</v>
      </c>
      <c r="W518" s="394">
        <f t="shared" si="44"/>
        <v>62.955199999999998</v>
      </c>
      <c r="X518" s="511"/>
      <c r="Y518" s="511"/>
      <c r="Z518" s="511"/>
      <c r="AA518" s="511"/>
      <c r="AB518" s="511"/>
      <c r="AC518" s="511"/>
      <c r="AD518" s="511"/>
      <c r="AE518" s="135"/>
      <c r="AF518" s="170"/>
    </row>
    <row r="519" spans="1:32" ht="21.75" customHeight="1" x14ac:dyDescent="0.2">
      <c r="A519" s="123"/>
      <c r="B519" s="530" t="s">
        <v>339</v>
      </c>
      <c r="C519" s="530"/>
      <c r="D519" s="530"/>
      <c r="E519" s="530"/>
      <c r="F519" s="530"/>
      <c r="G519" s="530"/>
      <c r="H519" s="530"/>
      <c r="I519" s="530"/>
      <c r="J519" s="530"/>
      <c r="K519" s="530"/>
      <c r="L519" s="530"/>
      <c r="M519" s="531"/>
      <c r="N519" s="376">
        <v>991</v>
      </c>
      <c r="O519" s="377">
        <v>3</v>
      </c>
      <c r="P519" s="377">
        <v>9</v>
      </c>
      <c r="Q519" s="378" t="s">
        <v>411</v>
      </c>
      <c r="R519" s="379" t="s">
        <v>27</v>
      </c>
      <c r="S519" s="532"/>
      <c r="T519" s="533"/>
      <c r="U519" s="372">
        <f>+U520+U521</f>
        <v>70</v>
      </c>
      <c r="V519" s="372">
        <f>+V520+V521</f>
        <v>44.068640000000002</v>
      </c>
      <c r="W519" s="394">
        <f t="shared" si="44"/>
        <v>62.955199999999998</v>
      </c>
      <c r="X519" s="511"/>
      <c r="Y519" s="511"/>
      <c r="Z519" s="511"/>
      <c r="AA519" s="511"/>
      <c r="AB519" s="511"/>
      <c r="AC519" s="511"/>
      <c r="AD519" s="511"/>
      <c r="AE519" s="135"/>
      <c r="AF519" s="170"/>
    </row>
    <row r="520" spans="1:32" ht="21.75" customHeight="1" x14ac:dyDescent="0.2">
      <c r="A520" s="123"/>
      <c r="B520" s="530" t="s">
        <v>340</v>
      </c>
      <c r="C520" s="530"/>
      <c r="D520" s="530"/>
      <c r="E520" s="530"/>
      <c r="F520" s="530"/>
      <c r="G520" s="530"/>
      <c r="H520" s="530"/>
      <c r="I520" s="530"/>
      <c r="J520" s="530"/>
      <c r="K520" s="530"/>
      <c r="L520" s="530"/>
      <c r="M520" s="531"/>
      <c r="N520" s="376">
        <v>991</v>
      </c>
      <c r="O520" s="377">
        <v>3</v>
      </c>
      <c r="P520" s="377">
        <v>9</v>
      </c>
      <c r="Q520" s="378" t="s">
        <v>411</v>
      </c>
      <c r="R520" s="379" t="s">
        <v>28</v>
      </c>
      <c r="S520" s="532"/>
      <c r="T520" s="533"/>
      <c r="U520" s="372">
        <v>70</v>
      </c>
      <c r="V520" s="372">
        <v>44.068640000000002</v>
      </c>
      <c r="W520" s="394">
        <f t="shared" si="44"/>
        <v>62.955199999999998</v>
      </c>
      <c r="X520" s="511"/>
      <c r="Y520" s="511"/>
      <c r="Z520" s="511"/>
      <c r="AA520" s="511"/>
      <c r="AB520" s="511"/>
      <c r="AC520" s="511"/>
      <c r="AD520" s="511"/>
      <c r="AE520" s="135"/>
      <c r="AF520" s="170"/>
    </row>
    <row r="521" spans="1:32" ht="12" hidden="1" customHeight="1" x14ac:dyDescent="0.2">
      <c r="A521" s="123"/>
      <c r="B521" s="530" t="s">
        <v>341</v>
      </c>
      <c r="C521" s="530"/>
      <c r="D521" s="530"/>
      <c r="E521" s="530"/>
      <c r="F521" s="530"/>
      <c r="G521" s="530"/>
      <c r="H521" s="530"/>
      <c r="I521" s="530"/>
      <c r="J521" s="530"/>
      <c r="K521" s="530"/>
      <c r="L521" s="530"/>
      <c r="M521" s="531"/>
      <c r="N521" s="376">
        <v>991</v>
      </c>
      <c r="O521" s="377">
        <v>3</v>
      </c>
      <c r="P521" s="377">
        <v>9</v>
      </c>
      <c r="Q521" s="378" t="s">
        <v>411</v>
      </c>
      <c r="R521" s="379" t="s">
        <v>29</v>
      </c>
      <c r="S521" s="532"/>
      <c r="T521" s="533"/>
      <c r="U521" s="372"/>
      <c r="V521" s="372"/>
      <c r="W521" s="394" t="e">
        <f t="shared" si="44"/>
        <v>#DIV/0!</v>
      </c>
      <c r="X521" s="511"/>
      <c r="Y521" s="511"/>
      <c r="Z521" s="511"/>
      <c r="AA521" s="511"/>
      <c r="AB521" s="511"/>
      <c r="AC521" s="511"/>
      <c r="AD521" s="511"/>
      <c r="AE521" s="135"/>
      <c r="AF521" s="170"/>
    </row>
    <row r="522" spans="1:32" ht="12" customHeight="1" x14ac:dyDescent="0.2">
      <c r="A522" s="123"/>
      <c r="B522" s="530" t="s">
        <v>412</v>
      </c>
      <c r="C522" s="530"/>
      <c r="D522" s="530"/>
      <c r="E522" s="530"/>
      <c r="F522" s="530"/>
      <c r="G522" s="530"/>
      <c r="H522" s="530"/>
      <c r="I522" s="530"/>
      <c r="J522" s="530"/>
      <c r="K522" s="530"/>
      <c r="L522" s="530"/>
      <c r="M522" s="531"/>
      <c r="N522" s="376">
        <v>991</v>
      </c>
      <c r="O522" s="377">
        <v>4</v>
      </c>
      <c r="P522" s="377">
        <v>0</v>
      </c>
      <c r="Q522" s="378">
        <v>0</v>
      </c>
      <c r="R522" s="379">
        <v>0</v>
      </c>
      <c r="S522" s="532"/>
      <c r="T522" s="533"/>
      <c r="U522" s="372">
        <f>+U523+U530</f>
        <v>2057.0706</v>
      </c>
      <c r="V522" s="372">
        <f>+V523+V530</f>
        <v>203.64519000000001</v>
      </c>
      <c r="W522" s="394">
        <f t="shared" si="44"/>
        <v>9.8997666876382375</v>
      </c>
      <c r="X522" s="511"/>
      <c r="Y522" s="511"/>
      <c r="Z522" s="511"/>
      <c r="AA522" s="511"/>
      <c r="AB522" s="511"/>
      <c r="AC522" s="511"/>
      <c r="AD522" s="511"/>
      <c r="AE522" s="135"/>
      <c r="AF522" s="170"/>
    </row>
    <row r="523" spans="1:32" ht="12" customHeight="1" x14ac:dyDescent="0.2">
      <c r="A523" s="123"/>
      <c r="B523" s="530" t="s">
        <v>90</v>
      </c>
      <c r="C523" s="530"/>
      <c r="D523" s="530"/>
      <c r="E523" s="530"/>
      <c r="F523" s="530"/>
      <c r="G523" s="530"/>
      <c r="H523" s="530"/>
      <c r="I523" s="530"/>
      <c r="J523" s="530"/>
      <c r="K523" s="530"/>
      <c r="L523" s="530"/>
      <c r="M523" s="531"/>
      <c r="N523" s="376">
        <v>991</v>
      </c>
      <c r="O523" s="377">
        <v>4</v>
      </c>
      <c r="P523" s="377">
        <v>9</v>
      </c>
      <c r="Q523" s="378">
        <v>0</v>
      </c>
      <c r="R523" s="379">
        <v>0</v>
      </c>
      <c r="S523" s="532"/>
      <c r="T523" s="533"/>
      <c r="U523" s="372">
        <f t="shared" ref="U523:V528" si="49">+U524</f>
        <v>955.37059999999997</v>
      </c>
      <c r="V523" s="372">
        <f t="shared" si="49"/>
        <v>125</v>
      </c>
      <c r="W523" s="394">
        <f t="shared" si="44"/>
        <v>13.083927849569582</v>
      </c>
      <c r="X523" s="511"/>
      <c r="Y523" s="511"/>
      <c r="Z523" s="511"/>
      <c r="AA523" s="511"/>
      <c r="AB523" s="511"/>
      <c r="AC523" s="511"/>
      <c r="AD523" s="511"/>
      <c r="AE523" s="135"/>
      <c r="AF523" s="170"/>
    </row>
    <row r="524" spans="1:32" ht="21.75" customHeight="1" x14ac:dyDescent="0.2">
      <c r="A524" s="123"/>
      <c r="B524" s="530" t="s">
        <v>91</v>
      </c>
      <c r="C524" s="530"/>
      <c r="D524" s="530"/>
      <c r="E524" s="530"/>
      <c r="F524" s="530"/>
      <c r="G524" s="530"/>
      <c r="H524" s="530"/>
      <c r="I524" s="530"/>
      <c r="J524" s="530"/>
      <c r="K524" s="530"/>
      <c r="L524" s="530"/>
      <c r="M524" s="531"/>
      <c r="N524" s="376">
        <v>991</v>
      </c>
      <c r="O524" s="377">
        <v>4</v>
      </c>
      <c r="P524" s="377">
        <v>9</v>
      </c>
      <c r="Q524" s="378" t="s">
        <v>419</v>
      </c>
      <c r="R524" s="379">
        <v>0</v>
      </c>
      <c r="S524" s="532"/>
      <c r="T524" s="533"/>
      <c r="U524" s="372">
        <f t="shared" si="49"/>
        <v>955.37059999999997</v>
      </c>
      <c r="V524" s="372">
        <f t="shared" si="49"/>
        <v>125</v>
      </c>
      <c r="W524" s="394">
        <f t="shared" si="44"/>
        <v>13.083927849569582</v>
      </c>
      <c r="X524" s="511"/>
      <c r="Y524" s="511"/>
      <c r="Z524" s="511"/>
      <c r="AA524" s="511"/>
      <c r="AB524" s="511"/>
      <c r="AC524" s="511"/>
      <c r="AD524" s="511"/>
      <c r="AE524" s="135"/>
      <c r="AF524" s="170"/>
    </row>
    <row r="525" spans="1:32" ht="21.75" customHeight="1" x14ac:dyDescent="0.2">
      <c r="A525" s="123"/>
      <c r="B525" s="530" t="s">
        <v>295</v>
      </c>
      <c r="C525" s="530"/>
      <c r="D525" s="530"/>
      <c r="E525" s="530"/>
      <c r="F525" s="530"/>
      <c r="G525" s="530"/>
      <c r="H525" s="530"/>
      <c r="I525" s="530"/>
      <c r="J525" s="530"/>
      <c r="K525" s="530"/>
      <c r="L525" s="530"/>
      <c r="M525" s="531"/>
      <c r="N525" s="376">
        <v>991</v>
      </c>
      <c r="O525" s="377">
        <v>4</v>
      </c>
      <c r="P525" s="377">
        <v>9</v>
      </c>
      <c r="Q525" s="378" t="s">
        <v>420</v>
      </c>
      <c r="R525" s="379">
        <v>0</v>
      </c>
      <c r="S525" s="532"/>
      <c r="T525" s="533"/>
      <c r="U525" s="372">
        <f t="shared" si="49"/>
        <v>955.37059999999997</v>
      </c>
      <c r="V525" s="372">
        <f t="shared" si="49"/>
        <v>125</v>
      </c>
      <c r="W525" s="394">
        <f t="shared" si="44"/>
        <v>13.083927849569582</v>
      </c>
      <c r="X525" s="511"/>
      <c r="Y525" s="511"/>
      <c r="Z525" s="511"/>
      <c r="AA525" s="511"/>
      <c r="AB525" s="511"/>
      <c r="AC525" s="511"/>
      <c r="AD525" s="511"/>
      <c r="AE525" s="135"/>
      <c r="AF525" s="170"/>
    </row>
    <row r="526" spans="1:32" ht="42.75" customHeight="1" x14ac:dyDescent="0.2">
      <c r="A526" s="123"/>
      <c r="B526" s="530" t="s">
        <v>92</v>
      </c>
      <c r="C526" s="530"/>
      <c r="D526" s="530"/>
      <c r="E526" s="530"/>
      <c r="F526" s="530"/>
      <c r="G526" s="530"/>
      <c r="H526" s="530"/>
      <c r="I526" s="530"/>
      <c r="J526" s="530"/>
      <c r="K526" s="530"/>
      <c r="L526" s="530"/>
      <c r="M526" s="531"/>
      <c r="N526" s="376">
        <v>991</v>
      </c>
      <c r="O526" s="377">
        <v>4</v>
      </c>
      <c r="P526" s="377">
        <v>9</v>
      </c>
      <c r="Q526" s="378" t="s">
        <v>421</v>
      </c>
      <c r="R526" s="379">
        <v>0</v>
      </c>
      <c r="S526" s="532"/>
      <c r="T526" s="533"/>
      <c r="U526" s="372">
        <f t="shared" si="49"/>
        <v>955.37059999999997</v>
      </c>
      <c r="V526" s="372">
        <f t="shared" si="49"/>
        <v>125</v>
      </c>
      <c r="W526" s="394">
        <f t="shared" si="44"/>
        <v>13.083927849569582</v>
      </c>
      <c r="X526" s="511"/>
      <c r="Y526" s="511"/>
      <c r="Z526" s="511"/>
      <c r="AA526" s="511"/>
      <c r="AB526" s="511"/>
      <c r="AC526" s="511"/>
      <c r="AD526" s="511"/>
      <c r="AE526" s="135"/>
      <c r="AF526" s="170"/>
    </row>
    <row r="527" spans="1:32" ht="21.75" customHeight="1" x14ac:dyDescent="0.2">
      <c r="A527" s="123"/>
      <c r="B527" s="530" t="s">
        <v>338</v>
      </c>
      <c r="C527" s="530"/>
      <c r="D527" s="530"/>
      <c r="E527" s="530"/>
      <c r="F527" s="530"/>
      <c r="G527" s="530"/>
      <c r="H527" s="530"/>
      <c r="I527" s="530"/>
      <c r="J527" s="530"/>
      <c r="K527" s="530"/>
      <c r="L527" s="530"/>
      <c r="M527" s="531"/>
      <c r="N527" s="376">
        <v>991</v>
      </c>
      <c r="O527" s="377">
        <v>4</v>
      </c>
      <c r="P527" s="377">
        <v>9</v>
      </c>
      <c r="Q527" s="378" t="s">
        <v>421</v>
      </c>
      <c r="R527" s="379" t="s">
        <v>25</v>
      </c>
      <c r="S527" s="532"/>
      <c r="T527" s="533"/>
      <c r="U527" s="372">
        <f t="shared" si="49"/>
        <v>955.37059999999997</v>
      </c>
      <c r="V527" s="372">
        <f t="shared" si="49"/>
        <v>125</v>
      </c>
      <c r="W527" s="394">
        <f t="shared" si="44"/>
        <v>13.083927849569582</v>
      </c>
      <c r="X527" s="511"/>
      <c r="Y527" s="511"/>
      <c r="Z527" s="511"/>
      <c r="AA527" s="511"/>
      <c r="AB527" s="511"/>
      <c r="AC527" s="511"/>
      <c r="AD527" s="511"/>
      <c r="AE527" s="135"/>
      <c r="AF527" s="170"/>
    </row>
    <row r="528" spans="1:32" ht="21.75" customHeight="1" x14ac:dyDescent="0.2">
      <c r="A528" s="123"/>
      <c r="B528" s="530" t="s">
        <v>339</v>
      </c>
      <c r="C528" s="530"/>
      <c r="D528" s="530"/>
      <c r="E528" s="530"/>
      <c r="F528" s="530"/>
      <c r="G528" s="530"/>
      <c r="H528" s="530"/>
      <c r="I528" s="530"/>
      <c r="J528" s="530"/>
      <c r="K528" s="530"/>
      <c r="L528" s="530"/>
      <c r="M528" s="531"/>
      <c r="N528" s="376">
        <v>991</v>
      </c>
      <c r="O528" s="377">
        <v>4</v>
      </c>
      <c r="P528" s="377">
        <v>9</v>
      </c>
      <c r="Q528" s="378" t="s">
        <v>421</v>
      </c>
      <c r="R528" s="379" t="s">
        <v>27</v>
      </c>
      <c r="S528" s="532"/>
      <c r="T528" s="533"/>
      <c r="U528" s="372">
        <f t="shared" si="49"/>
        <v>955.37059999999997</v>
      </c>
      <c r="V528" s="372">
        <f t="shared" si="49"/>
        <v>125</v>
      </c>
      <c r="W528" s="394">
        <f t="shared" si="44"/>
        <v>13.083927849569582</v>
      </c>
      <c r="X528" s="511"/>
      <c r="Y528" s="511"/>
      <c r="Z528" s="511"/>
      <c r="AA528" s="511"/>
      <c r="AB528" s="511"/>
      <c r="AC528" s="511"/>
      <c r="AD528" s="511"/>
      <c r="AE528" s="135"/>
      <c r="AF528" s="170"/>
    </row>
    <row r="529" spans="1:32" ht="12" customHeight="1" x14ac:dyDescent="0.2">
      <c r="A529" s="123"/>
      <c r="B529" s="530" t="s">
        <v>341</v>
      </c>
      <c r="C529" s="530"/>
      <c r="D529" s="530"/>
      <c r="E529" s="530"/>
      <c r="F529" s="530"/>
      <c r="G529" s="530"/>
      <c r="H529" s="530"/>
      <c r="I529" s="530"/>
      <c r="J529" s="530"/>
      <c r="K529" s="530"/>
      <c r="L529" s="530"/>
      <c r="M529" s="531"/>
      <c r="N529" s="376">
        <v>991</v>
      </c>
      <c r="O529" s="377">
        <v>4</v>
      </c>
      <c r="P529" s="377">
        <v>9</v>
      </c>
      <c r="Q529" s="378" t="s">
        <v>421</v>
      </c>
      <c r="R529" s="379" t="s">
        <v>29</v>
      </c>
      <c r="S529" s="532"/>
      <c r="T529" s="533"/>
      <c r="U529" s="372">
        <v>955.37059999999997</v>
      </c>
      <c r="V529" s="372">
        <v>125</v>
      </c>
      <c r="W529" s="394">
        <f t="shared" si="44"/>
        <v>13.083927849569582</v>
      </c>
      <c r="X529" s="511"/>
      <c r="Y529" s="511"/>
      <c r="Z529" s="511"/>
      <c r="AA529" s="511"/>
      <c r="AB529" s="511"/>
      <c r="AC529" s="511"/>
      <c r="AD529" s="511"/>
      <c r="AE529" s="135"/>
      <c r="AF529" s="170"/>
    </row>
    <row r="530" spans="1:32" ht="12" customHeight="1" x14ac:dyDescent="0.2">
      <c r="A530" s="123"/>
      <c r="B530" s="530" t="s">
        <v>422</v>
      </c>
      <c r="C530" s="530"/>
      <c r="D530" s="530"/>
      <c r="E530" s="530"/>
      <c r="F530" s="530"/>
      <c r="G530" s="530"/>
      <c r="H530" s="530"/>
      <c r="I530" s="530"/>
      <c r="J530" s="530"/>
      <c r="K530" s="530"/>
      <c r="L530" s="530"/>
      <c r="M530" s="531"/>
      <c r="N530" s="376">
        <v>991</v>
      </c>
      <c r="O530" s="377">
        <v>4</v>
      </c>
      <c r="P530" s="377">
        <v>12</v>
      </c>
      <c r="Q530" s="378">
        <v>0</v>
      </c>
      <c r="R530" s="379">
        <v>0</v>
      </c>
      <c r="S530" s="532"/>
      <c r="T530" s="533"/>
      <c r="U530" s="372">
        <f t="shared" ref="U530:V535" si="50">+U531</f>
        <v>1101.7</v>
      </c>
      <c r="V530" s="372">
        <f t="shared" si="50"/>
        <v>78.645189999999999</v>
      </c>
      <c r="W530" s="394">
        <f t="shared" ref="W530:W593" si="51">V530/U530*100</f>
        <v>7.1385304529363705</v>
      </c>
      <c r="X530" s="511"/>
      <c r="Y530" s="511"/>
      <c r="Z530" s="511"/>
      <c r="AA530" s="511"/>
      <c r="AB530" s="511"/>
      <c r="AC530" s="511"/>
      <c r="AD530" s="511"/>
      <c r="AE530" s="135"/>
      <c r="AF530" s="170"/>
    </row>
    <row r="531" spans="1:32" ht="32.25" customHeight="1" x14ac:dyDescent="0.2">
      <c r="A531" s="123"/>
      <c r="B531" s="530" t="s">
        <v>93</v>
      </c>
      <c r="C531" s="530"/>
      <c r="D531" s="530"/>
      <c r="E531" s="530"/>
      <c r="F531" s="530"/>
      <c r="G531" s="530"/>
      <c r="H531" s="530"/>
      <c r="I531" s="530"/>
      <c r="J531" s="530"/>
      <c r="K531" s="530"/>
      <c r="L531" s="530"/>
      <c r="M531" s="531"/>
      <c r="N531" s="376">
        <v>991</v>
      </c>
      <c r="O531" s="377">
        <v>4</v>
      </c>
      <c r="P531" s="377">
        <v>12</v>
      </c>
      <c r="Q531" s="378" t="s">
        <v>423</v>
      </c>
      <c r="R531" s="379">
        <v>0</v>
      </c>
      <c r="S531" s="532"/>
      <c r="T531" s="533"/>
      <c r="U531" s="372">
        <f t="shared" si="50"/>
        <v>1101.7</v>
      </c>
      <c r="V531" s="372">
        <f t="shared" si="50"/>
        <v>78.645189999999999</v>
      </c>
      <c r="W531" s="394">
        <f t="shared" si="51"/>
        <v>7.1385304529363705</v>
      </c>
      <c r="X531" s="511"/>
      <c r="Y531" s="511"/>
      <c r="Z531" s="511"/>
      <c r="AA531" s="511"/>
      <c r="AB531" s="511"/>
      <c r="AC531" s="511"/>
      <c r="AD531" s="511"/>
      <c r="AE531" s="135"/>
      <c r="AF531" s="170"/>
    </row>
    <row r="532" spans="1:32" ht="21.75" customHeight="1" x14ac:dyDescent="0.2">
      <c r="A532" s="123"/>
      <c r="B532" s="530" t="s">
        <v>94</v>
      </c>
      <c r="C532" s="530"/>
      <c r="D532" s="530"/>
      <c r="E532" s="530"/>
      <c r="F532" s="530"/>
      <c r="G532" s="530"/>
      <c r="H532" s="530"/>
      <c r="I532" s="530"/>
      <c r="J532" s="530"/>
      <c r="K532" s="530"/>
      <c r="L532" s="530"/>
      <c r="M532" s="531"/>
      <c r="N532" s="376">
        <v>991</v>
      </c>
      <c r="O532" s="377">
        <v>4</v>
      </c>
      <c r="P532" s="377">
        <v>12</v>
      </c>
      <c r="Q532" s="378" t="s">
        <v>424</v>
      </c>
      <c r="R532" s="379">
        <v>0</v>
      </c>
      <c r="S532" s="532"/>
      <c r="T532" s="533"/>
      <c r="U532" s="372">
        <f t="shared" si="50"/>
        <v>1101.7</v>
      </c>
      <c r="V532" s="372">
        <f t="shared" si="50"/>
        <v>78.645189999999999</v>
      </c>
      <c r="W532" s="394">
        <f t="shared" si="51"/>
        <v>7.1385304529363705</v>
      </c>
      <c r="X532" s="511"/>
      <c r="Y532" s="511"/>
      <c r="Z532" s="511"/>
      <c r="AA532" s="511"/>
      <c r="AB532" s="511"/>
      <c r="AC532" s="511"/>
      <c r="AD532" s="511"/>
      <c r="AE532" s="135"/>
      <c r="AF532" s="170"/>
    </row>
    <row r="533" spans="1:32" ht="21.75" customHeight="1" x14ac:dyDescent="0.2">
      <c r="A533" s="123"/>
      <c r="B533" s="530" t="s">
        <v>95</v>
      </c>
      <c r="C533" s="530"/>
      <c r="D533" s="530"/>
      <c r="E533" s="530"/>
      <c r="F533" s="530"/>
      <c r="G533" s="530"/>
      <c r="H533" s="530"/>
      <c r="I533" s="530"/>
      <c r="J533" s="530"/>
      <c r="K533" s="530"/>
      <c r="L533" s="530"/>
      <c r="M533" s="531"/>
      <c r="N533" s="376">
        <v>991</v>
      </c>
      <c r="O533" s="377">
        <v>4</v>
      </c>
      <c r="P533" s="377">
        <v>12</v>
      </c>
      <c r="Q533" s="378" t="s">
        <v>425</v>
      </c>
      <c r="R533" s="379">
        <v>0</v>
      </c>
      <c r="S533" s="532"/>
      <c r="T533" s="533"/>
      <c r="U533" s="372">
        <f t="shared" si="50"/>
        <v>1101.7</v>
      </c>
      <c r="V533" s="372">
        <f t="shared" si="50"/>
        <v>78.645189999999999</v>
      </c>
      <c r="W533" s="394">
        <f t="shared" si="51"/>
        <v>7.1385304529363705</v>
      </c>
      <c r="X533" s="511"/>
      <c r="Y533" s="511"/>
      <c r="Z533" s="511"/>
      <c r="AA533" s="511"/>
      <c r="AB533" s="511"/>
      <c r="AC533" s="511"/>
      <c r="AD533" s="511"/>
      <c r="AE533" s="135"/>
      <c r="AF533" s="170"/>
    </row>
    <row r="534" spans="1:32" ht="21.75" customHeight="1" x14ac:dyDescent="0.2">
      <c r="A534" s="123"/>
      <c r="B534" s="530" t="s">
        <v>338</v>
      </c>
      <c r="C534" s="530"/>
      <c r="D534" s="530"/>
      <c r="E534" s="530"/>
      <c r="F534" s="530"/>
      <c r="G534" s="530"/>
      <c r="H534" s="530"/>
      <c r="I534" s="530"/>
      <c r="J534" s="530"/>
      <c r="K534" s="530"/>
      <c r="L534" s="530"/>
      <c r="M534" s="531"/>
      <c r="N534" s="376">
        <v>991</v>
      </c>
      <c r="O534" s="377">
        <v>4</v>
      </c>
      <c r="P534" s="377">
        <v>12</v>
      </c>
      <c r="Q534" s="378" t="s">
        <v>425</v>
      </c>
      <c r="R534" s="379" t="s">
        <v>25</v>
      </c>
      <c r="S534" s="532"/>
      <c r="T534" s="533"/>
      <c r="U534" s="372">
        <f t="shared" si="50"/>
        <v>1101.7</v>
      </c>
      <c r="V534" s="372">
        <f t="shared" si="50"/>
        <v>78.645189999999999</v>
      </c>
      <c r="W534" s="394">
        <f t="shared" si="51"/>
        <v>7.1385304529363705</v>
      </c>
      <c r="X534" s="511"/>
      <c r="Y534" s="511"/>
      <c r="Z534" s="511"/>
      <c r="AA534" s="511"/>
      <c r="AB534" s="511"/>
      <c r="AC534" s="511"/>
      <c r="AD534" s="511"/>
      <c r="AE534" s="135"/>
      <c r="AF534" s="170"/>
    </row>
    <row r="535" spans="1:32" ht="21.75" customHeight="1" x14ac:dyDescent="0.2">
      <c r="A535" s="123"/>
      <c r="B535" s="530" t="s">
        <v>339</v>
      </c>
      <c r="C535" s="530"/>
      <c r="D535" s="530"/>
      <c r="E535" s="530"/>
      <c r="F535" s="530"/>
      <c r="G535" s="530"/>
      <c r="H535" s="530"/>
      <c r="I535" s="530"/>
      <c r="J535" s="530"/>
      <c r="K535" s="530"/>
      <c r="L535" s="530"/>
      <c r="M535" s="531"/>
      <c r="N535" s="376">
        <v>991</v>
      </c>
      <c r="O535" s="377">
        <v>4</v>
      </c>
      <c r="P535" s="377">
        <v>12</v>
      </c>
      <c r="Q535" s="378" t="s">
        <v>425</v>
      </c>
      <c r="R535" s="379" t="s">
        <v>27</v>
      </c>
      <c r="S535" s="532"/>
      <c r="T535" s="533"/>
      <c r="U535" s="372">
        <f t="shared" si="50"/>
        <v>1101.7</v>
      </c>
      <c r="V535" s="372">
        <f t="shared" si="50"/>
        <v>78.645189999999999</v>
      </c>
      <c r="W535" s="394">
        <f t="shared" si="51"/>
        <v>7.1385304529363705</v>
      </c>
      <c r="X535" s="511"/>
      <c r="Y535" s="511"/>
      <c r="Z535" s="511"/>
      <c r="AA535" s="511"/>
      <c r="AB535" s="511"/>
      <c r="AC535" s="511"/>
      <c r="AD535" s="511"/>
      <c r="AE535" s="135"/>
      <c r="AF535" s="170"/>
    </row>
    <row r="536" spans="1:32" ht="12" customHeight="1" x14ac:dyDescent="0.2">
      <c r="A536" s="123"/>
      <c r="B536" s="530" t="s">
        <v>341</v>
      </c>
      <c r="C536" s="530"/>
      <c r="D536" s="530"/>
      <c r="E536" s="530"/>
      <c r="F536" s="530"/>
      <c r="G536" s="530"/>
      <c r="H536" s="530"/>
      <c r="I536" s="530"/>
      <c r="J536" s="530"/>
      <c r="K536" s="530"/>
      <c r="L536" s="530"/>
      <c r="M536" s="531"/>
      <c r="N536" s="376">
        <v>991</v>
      </c>
      <c r="O536" s="377">
        <v>4</v>
      </c>
      <c r="P536" s="377">
        <v>12</v>
      </c>
      <c r="Q536" s="378" t="s">
        <v>425</v>
      </c>
      <c r="R536" s="379" t="s">
        <v>29</v>
      </c>
      <c r="S536" s="532"/>
      <c r="T536" s="533"/>
      <c r="U536" s="372">
        <v>1101.7</v>
      </c>
      <c r="V536" s="372">
        <v>78.645189999999999</v>
      </c>
      <c r="W536" s="394">
        <f t="shared" si="51"/>
        <v>7.1385304529363705</v>
      </c>
      <c r="X536" s="511"/>
      <c r="Y536" s="511"/>
      <c r="Z536" s="511"/>
      <c r="AA536" s="511"/>
      <c r="AB536" s="511"/>
      <c r="AC536" s="511"/>
      <c r="AD536" s="511"/>
      <c r="AE536" s="135"/>
      <c r="AF536" s="170"/>
    </row>
    <row r="537" spans="1:32" ht="12" customHeight="1" x14ac:dyDescent="0.2">
      <c r="A537" s="123"/>
      <c r="B537" s="530" t="s">
        <v>426</v>
      </c>
      <c r="C537" s="530"/>
      <c r="D537" s="530"/>
      <c r="E537" s="530"/>
      <c r="F537" s="530"/>
      <c r="G537" s="530"/>
      <c r="H537" s="530"/>
      <c r="I537" s="530"/>
      <c r="J537" s="530"/>
      <c r="K537" s="530"/>
      <c r="L537" s="530"/>
      <c r="M537" s="531"/>
      <c r="N537" s="376">
        <v>991</v>
      </c>
      <c r="O537" s="377">
        <v>5</v>
      </c>
      <c r="P537" s="377">
        <v>0</v>
      </c>
      <c r="Q537" s="378">
        <v>0</v>
      </c>
      <c r="R537" s="379">
        <v>0</v>
      </c>
      <c r="S537" s="532"/>
      <c r="T537" s="533"/>
      <c r="U537" s="372">
        <f>+U538+U547+U554+U561</f>
        <v>7660</v>
      </c>
      <c r="V537" s="372">
        <f t="shared" ref="V537" si="52">+V538+V547+V554+V561</f>
        <v>575.94137999999998</v>
      </c>
      <c r="W537" s="394">
        <f t="shared" si="51"/>
        <v>7.5188169712793727</v>
      </c>
      <c r="X537" s="511"/>
      <c r="Y537" s="511"/>
      <c r="Z537" s="511"/>
      <c r="AA537" s="511"/>
      <c r="AB537" s="511"/>
      <c r="AC537" s="511"/>
      <c r="AD537" s="511"/>
      <c r="AE537" s="135"/>
      <c r="AF537" s="170"/>
    </row>
    <row r="538" spans="1:32" ht="21.75" customHeight="1" x14ac:dyDescent="0.2">
      <c r="A538" s="123"/>
      <c r="B538" s="530" t="s">
        <v>91</v>
      </c>
      <c r="C538" s="530"/>
      <c r="D538" s="530"/>
      <c r="E538" s="530"/>
      <c r="F538" s="530"/>
      <c r="G538" s="530"/>
      <c r="H538" s="530"/>
      <c r="I538" s="530"/>
      <c r="J538" s="530"/>
      <c r="K538" s="530"/>
      <c r="L538" s="530"/>
      <c r="M538" s="531"/>
      <c r="N538" s="376">
        <v>991</v>
      </c>
      <c r="O538" s="377">
        <v>5</v>
      </c>
      <c r="P538" s="377">
        <v>2</v>
      </c>
      <c r="Q538" s="378" t="s">
        <v>419</v>
      </c>
      <c r="R538" s="379">
        <v>0</v>
      </c>
      <c r="S538" s="532"/>
      <c r="T538" s="533"/>
      <c r="U538" s="372">
        <f>+U539</f>
        <v>1368</v>
      </c>
      <c r="V538" s="372">
        <f>+V539</f>
        <v>0</v>
      </c>
      <c r="W538" s="394">
        <f t="shared" si="51"/>
        <v>0</v>
      </c>
      <c r="X538" s="511"/>
      <c r="Y538" s="511"/>
      <c r="Z538" s="511"/>
      <c r="AA538" s="511"/>
      <c r="AB538" s="511"/>
      <c r="AC538" s="511"/>
      <c r="AD538" s="511"/>
      <c r="AE538" s="135"/>
    </row>
    <row r="539" spans="1:32" ht="12" customHeight="1" x14ac:dyDescent="0.2">
      <c r="A539" s="123"/>
      <c r="B539" s="530" t="s">
        <v>97</v>
      </c>
      <c r="C539" s="530"/>
      <c r="D539" s="530"/>
      <c r="E539" s="530"/>
      <c r="F539" s="530"/>
      <c r="G539" s="530"/>
      <c r="H539" s="530"/>
      <c r="I539" s="530"/>
      <c r="J539" s="530"/>
      <c r="K539" s="530"/>
      <c r="L539" s="530"/>
      <c r="M539" s="531"/>
      <c r="N539" s="376">
        <v>991</v>
      </c>
      <c r="O539" s="377">
        <v>5</v>
      </c>
      <c r="P539" s="377">
        <v>2</v>
      </c>
      <c r="Q539" s="378" t="s">
        <v>428</v>
      </c>
      <c r="R539" s="379">
        <v>0</v>
      </c>
      <c r="S539" s="532"/>
      <c r="T539" s="533"/>
      <c r="U539" s="372">
        <f>+U540</f>
        <v>1368</v>
      </c>
      <c r="V539" s="372">
        <f>+V540</f>
        <v>0</v>
      </c>
      <c r="W539" s="394">
        <f t="shared" si="51"/>
        <v>0</v>
      </c>
      <c r="X539" s="511"/>
      <c r="Y539" s="511"/>
      <c r="Z539" s="511"/>
      <c r="AA539" s="511"/>
      <c r="AB539" s="511"/>
      <c r="AC539" s="511"/>
      <c r="AD539" s="511"/>
      <c r="AE539" s="135"/>
    </row>
    <row r="540" spans="1:32" ht="12" customHeight="1" x14ac:dyDescent="0.2">
      <c r="A540" s="123"/>
      <c r="B540" s="530" t="s">
        <v>576</v>
      </c>
      <c r="C540" s="530"/>
      <c r="D540" s="530"/>
      <c r="E540" s="530"/>
      <c r="F540" s="530"/>
      <c r="G540" s="530"/>
      <c r="H540" s="530"/>
      <c r="I540" s="530"/>
      <c r="J540" s="530"/>
      <c r="K540" s="530"/>
      <c r="L540" s="530"/>
      <c r="M540" s="531"/>
      <c r="N540" s="376">
        <v>991</v>
      </c>
      <c r="O540" s="377">
        <v>5</v>
      </c>
      <c r="P540" s="377">
        <v>2</v>
      </c>
      <c r="Q540" s="378">
        <v>310275030</v>
      </c>
      <c r="R540" s="379">
        <v>0</v>
      </c>
      <c r="S540" s="532"/>
      <c r="T540" s="533"/>
      <c r="U540" s="372">
        <f>+U541+U544</f>
        <v>1368</v>
      </c>
      <c r="V540" s="372">
        <f>+V541+V544</f>
        <v>0</v>
      </c>
      <c r="W540" s="394">
        <f t="shared" si="51"/>
        <v>0</v>
      </c>
      <c r="X540" s="511"/>
      <c r="Y540" s="511"/>
      <c r="Z540" s="511"/>
      <c r="AA540" s="511"/>
      <c r="AB540" s="511"/>
      <c r="AC540" s="511"/>
      <c r="AD540" s="511"/>
      <c r="AE540" s="135"/>
    </row>
    <row r="541" spans="1:32" ht="21.75" customHeight="1" x14ac:dyDescent="0.2">
      <c r="A541" s="123"/>
      <c r="B541" s="530" t="s">
        <v>338</v>
      </c>
      <c r="C541" s="530"/>
      <c r="D541" s="530"/>
      <c r="E541" s="530"/>
      <c r="F541" s="530"/>
      <c r="G541" s="530"/>
      <c r="H541" s="530"/>
      <c r="I541" s="530"/>
      <c r="J541" s="530"/>
      <c r="K541" s="530"/>
      <c r="L541" s="530"/>
      <c r="M541" s="531"/>
      <c r="N541" s="376">
        <v>991</v>
      </c>
      <c r="O541" s="377">
        <v>5</v>
      </c>
      <c r="P541" s="377">
        <v>2</v>
      </c>
      <c r="Q541" s="378" t="s">
        <v>577</v>
      </c>
      <c r="R541" s="379" t="s">
        <v>25</v>
      </c>
      <c r="S541" s="532"/>
      <c r="T541" s="533"/>
      <c r="U541" s="372">
        <f>+U542</f>
        <v>25</v>
      </c>
      <c r="V541" s="372">
        <f>+V542</f>
        <v>0</v>
      </c>
      <c r="W541" s="394">
        <f t="shared" si="51"/>
        <v>0</v>
      </c>
      <c r="X541" s="511"/>
      <c r="Y541" s="511"/>
      <c r="Z541" s="511"/>
      <c r="AA541" s="511"/>
      <c r="AB541" s="511"/>
      <c r="AC541" s="511"/>
      <c r="AD541" s="511"/>
      <c r="AE541" s="135"/>
    </row>
    <row r="542" spans="1:32" ht="21.75" customHeight="1" x14ac:dyDescent="0.2">
      <c r="A542" s="123"/>
      <c r="B542" s="530" t="s">
        <v>339</v>
      </c>
      <c r="C542" s="530"/>
      <c r="D542" s="530"/>
      <c r="E542" s="530"/>
      <c r="F542" s="530"/>
      <c r="G542" s="530"/>
      <c r="H542" s="530"/>
      <c r="I542" s="530"/>
      <c r="J542" s="530"/>
      <c r="K542" s="530"/>
      <c r="L542" s="530"/>
      <c r="M542" s="531"/>
      <c r="N542" s="376">
        <v>991</v>
      </c>
      <c r="O542" s="377">
        <v>5</v>
      </c>
      <c r="P542" s="377">
        <v>2</v>
      </c>
      <c r="Q542" s="378" t="s">
        <v>577</v>
      </c>
      <c r="R542" s="379" t="s">
        <v>27</v>
      </c>
      <c r="S542" s="532"/>
      <c r="T542" s="533"/>
      <c r="U542" s="372">
        <f>+U543</f>
        <v>25</v>
      </c>
      <c r="V542" s="372">
        <f>+V543</f>
        <v>0</v>
      </c>
      <c r="W542" s="394">
        <f t="shared" si="51"/>
        <v>0</v>
      </c>
      <c r="X542" s="511"/>
      <c r="Y542" s="511"/>
      <c r="Z542" s="511"/>
      <c r="AA542" s="511"/>
      <c r="AB542" s="511"/>
      <c r="AC542" s="511"/>
      <c r="AD542" s="511"/>
      <c r="AE542" s="135"/>
    </row>
    <row r="543" spans="1:32" ht="12" customHeight="1" x14ac:dyDescent="0.2">
      <c r="A543" s="123"/>
      <c r="B543" s="530" t="s">
        <v>341</v>
      </c>
      <c r="C543" s="530"/>
      <c r="D543" s="530"/>
      <c r="E543" s="530"/>
      <c r="F543" s="530"/>
      <c r="G543" s="530"/>
      <c r="H543" s="530"/>
      <c r="I543" s="530"/>
      <c r="J543" s="530"/>
      <c r="K543" s="530"/>
      <c r="L543" s="530"/>
      <c r="M543" s="531"/>
      <c r="N543" s="376">
        <v>991</v>
      </c>
      <c r="O543" s="377">
        <v>5</v>
      </c>
      <c r="P543" s="377">
        <v>2</v>
      </c>
      <c r="Q543" s="378" t="s">
        <v>577</v>
      </c>
      <c r="R543" s="379" t="s">
        <v>29</v>
      </c>
      <c r="S543" s="532"/>
      <c r="T543" s="533"/>
      <c r="U543" s="372">
        <v>25</v>
      </c>
      <c r="V543" s="372"/>
      <c r="W543" s="394">
        <f t="shared" si="51"/>
        <v>0</v>
      </c>
      <c r="X543" s="511"/>
      <c r="Y543" s="511"/>
      <c r="Z543" s="511"/>
      <c r="AA543" s="511"/>
      <c r="AB543" s="511"/>
      <c r="AC543" s="511"/>
      <c r="AD543" s="511"/>
      <c r="AE543" s="135"/>
    </row>
    <row r="544" spans="1:32" ht="21.75" customHeight="1" x14ac:dyDescent="0.2">
      <c r="A544" s="123"/>
      <c r="B544" s="530" t="s">
        <v>578</v>
      </c>
      <c r="C544" s="530"/>
      <c r="D544" s="530"/>
      <c r="E544" s="530"/>
      <c r="F544" s="530"/>
      <c r="G544" s="530"/>
      <c r="H544" s="530"/>
      <c r="I544" s="530"/>
      <c r="J544" s="530"/>
      <c r="K544" s="530"/>
      <c r="L544" s="530"/>
      <c r="M544" s="531"/>
      <c r="N544" s="376">
        <v>991</v>
      </c>
      <c r="O544" s="377">
        <v>5</v>
      </c>
      <c r="P544" s="377">
        <v>2</v>
      </c>
      <c r="Q544" s="378" t="s">
        <v>577</v>
      </c>
      <c r="R544" s="379" t="s">
        <v>579</v>
      </c>
      <c r="S544" s="532"/>
      <c r="T544" s="533"/>
      <c r="U544" s="372">
        <f>+U545</f>
        <v>1343</v>
      </c>
      <c r="V544" s="372">
        <f>+V545</f>
        <v>0</v>
      </c>
      <c r="W544" s="394">
        <f t="shared" si="51"/>
        <v>0</v>
      </c>
      <c r="X544" s="511"/>
      <c r="Y544" s="511"/>
      <c r="Z544" s="511"/>
      <c r="AA544" s="511"/>
      <c r="AB544" s="511"/>
      <c r="AC544" s="511"/>
      <c r="AD544" s="511"/>
      <c r="AE544" s="135"/>
    </row>
    <row r="545" spans="1:32" ht="12" customHeight="1" x14ac:dyDescent="0.2">
      <c r="A545" s="123"/>
      <c r="B545" s="530" t="s">
        <v>580</v>
      </c>
      <c r="C545" s="530"/>
      <c r="D545" s="530"/>
      <c r="E545" s="530"/>
      <c r="F545" s="530"/>
      <c r="G545" s="530"/>
      <c r="H545" s="530"/>
      <c r="I545" s="530"/>
      <c r="J545" s="530"/>
      <c r="K545" s="530"/>
      <c r="L545" s="530"/>
      <c r="M545" s="531"/>
      <c r="N545" s="376">
        <v>991</v>
      </c>
      <c r="O545" s="377">
        <v>5</v>
      </c>
      <c r="P545" s="377">
        <v>2</v>
      </c>
      <c r="Q545" s="378" t="s">
        <v>577</v>
      </c>
      <c r="R545" s="379" t="s">
        <v>581</v>
      </c>
      <c r="S545" s="532"/>
      <c r="T545" s="533"/>
      <c r="U545" s="372">
        <f>+U546</f>
        <v>1343</v>
      </c>
      <c r="V545" s="372">
        <f>+V546</f>
        <v>0</v>
      </c>
      <c r="W545" s="394">
        <f t="shared" si="51"/>
        <v>0</v>
      </c>
      <c r="X545" s="511"/>
      <c r="Y545" s="511"/>
      <c r="Z545" s="511"/>
      <c r="AA545" s="511"/>
      <c r="AB545" s="511"/>
      <c r="AC545" s="511"/>
      <c r="AD545" s="511"/>
      <c r="AE545" s="135"/>
    </row>
    <row r="546" spans="1:32" ht="32.25" customHeight="1" x14ac:dyDescent="0.2">
      <c r="A546" s="123"/>
      <c r="B546" s="530" t="s">
        <v>582</v>
      </c>
      <c r="C546" s="530"/>
      <c r="D546" s="530"/>
      <c r="E546" s="530"/>
      <c r="F546" s="530"/>
      <c r="G546" s="530"/>
      <c r="H546" s="530"/>
      <c r="I546" s="530"/>
      <c r="J546" s="530"/>
      <c r="K546" s="530"/>
      <c r="L546" s="530"/>
      <c r="M546" s="531"/>
      <c r="N546" s="376">
        <v>991</v>
      </c>
      <c r="O546" s="377">
        <v>5</v>
      </c>
      <c r="P546" s="377">
        <v>2</v>
      </c>
      <c r="Q546" s="378" t="s">
        <v>577</v>
      </c>
      <c r="R546" s="379" t="s">
        <v>583</v>
      </c>
      <c r="S546" s="532"/>
      <c r="T546" s="533"/>
      <c r="U546" s="372">
        <v>1343</v>
      </c>
      <c r="V546" s="372"/>
      <c r="W546" s="394">
        <f t="shared" si="51"/>
        <v>0</v>
      </c>
      <c r="X546" s="511"/>
      <c r="Y546" s="511"/>
      <c r="Z546" s="511"/>
      <c r="AA546" s="511"/>
      <c r="AB546" s="511"/>
      <c r="AC546" s="511"/>
      <c r="AD546" s="511"/>
      <c r="AE546" s="135"/>
    </row>
    <row r="547" spans="1:32" ht="12" customHeight="1" x14ac:dyDescent="0.2">
      <c r="A547" s="123"/>
      <c r="B547" s="530" t="s">
        <v>165</v>
      </c>
      <c r="C547" s="530"/>
      <c r="D547" s="530"/>
      <c r="E547" s="530"/>
      <c r="F547" s="530"/>
      <c r="G547" s="530"/>
      <c r="H547" s="530"/>
      <c r="I547" s="530"/>
      <c r="J547" s="530"/>
      <c r="K547" s="530"/>
      <c r="L547" s="530"/>
      <c r="M547" s="531"/>
      <c r="N547" s="376">
        <v>991</v>
      </c>
      <c r="O547" s="377">
        <v>5</v>
      </c>
      <c r="P547" s="377">
        <v>2</v>
      </c>
      <c r="Q547" s="378">
        <v>0</v>
      </c>
      <c r="R547" s="379">
        <v>0</v>
      </c>
      <c r="S547" s="532"/>
      <c r="T547" s="533"/>
      <c r="U547" s="372">
        <f t="shared" ref="U547:V552" si="53">+U548</f>
        <v>2292</v>
      </c>
      <c r="V547" s="372">
        <f t="shared" si="53"/>
        <v>0</v>
      </c>
      <c r="W547" s="394">
        <f t="shared" si="51"/>
        <v>0</v>
      </c>
      <c r="X547" s="511"/>
      <c r="Y547" s="511"/>
      <c r="Z547" s="511"/>
      <c r="AA547" s="511"/>
      <c r="AB547" s="511"/>
      <c r="AC547" s="511"/>
      <c r="AD547" s="511"/>
      <c r="AE547" s="135"/>
      <c r="AF547" s="170"/>
    </row>
    <row r="548" spans="1:32" ht="21.75" customHeight="1" x14ac:dyDescent="0.2">
      <c r="A548" s="123"/>
      <c r="B548" s="530" t="s">
        <v>91</v>
      </c>
      <c r="C548" s="530"/>
      <c r="D548" s="530"/>
      <c r="E548" s="530"/>
      <c r="F548" s="530"/>
      <c r="G548" s="530"/>
      <c r="H548" s="530"/>
      <c r="I548" s="530"/>
      <c r="J548" s="530"/>
      <c r="K548" s="530"/>
      <c r="L548" s="530"/>
      <c r="M548" s="531"/>
      <c r="N548" s="376">
        <v>991</v>
      </c>
      <c r="O548" s="377">
        <v>5</v>
      </c>
      <c r="P548" s="377">
        <v>2</v>
      </c>
      <c r="Q548" s="378" t="s">
        <v>419</v>
      </c>
      <c r="R548" s="379">
        <v>0</v>
      </c>
      <c r="S548" s="532"/>
      <c r="T548" s="533"/>
      <c r="U548" s="372">
        <f t="shared" si="53"/>
        <v>2292</v>
      </c>
      <c r="V548" s="372">
        <f t="shared" si="53"/>
        <v>0</v>
      </c>
      <c r="W548" s="394">
        <f t="shared" si="51"/>
        <v>0</v>
      </c>
      <c r="X548" s="511"/>
      <c r="Y548" s="511"/>
      <c r="Z548" s="511"/>
      <c r="AA548" s="511"/>
      <c r="AB548" s="511"/>
      <c r="AC548" s="511"/>
      <c r="AD548" s="511"/>
      <c r="AE548" s="135"/>
      <c r="AF548" s="170"/>
    </row>
    <row r="549" spans="1:32" ht="21.75" customHeight="1" x14ac:dyDescent="0.2">
      <c r="A549" s="123"/>
      <c r="B549" s="530" t="s">
        <v>295</v>
      </c>
      <c r="C549" s="530"/>
      <c r="D549" s="530"/>
      <c r="E549" s="530"/>
      <c r="F549" s="530"/>
      <c r="G549" s="530"/>
      <c r="H549" s="530"/>
      <c r="I549" s="530"/>
      <c r="J549" s="530"/>
      <c r="K549" s="530"/>
      <c r="L549" s="530"/>
      <c r="M549" s="531"/>
      <c r="N549" s="376">
        <v>991</v>
      </c>
      <c r="O549" s="377">
        <v>5</v>
      </c>
      <c r="P549" s="377">
        <v>2</v>
      </c>
      <c r="Q549" s="378" t="s">
        <v>420</v>
      </c>
      <c r="R549" s="379">
        <v>0</v>
      </c>
      <c r="S549" s="532"/>
      <c r="T549" s="533"/>
      <c r="U549" s="372">
        <f t="shared" si="53"/>
        <v>2292</v>
      </c>
      <c r="V549" s="372">
        <f t="shared" si="53"/>
        <v>0</v>
      </c>
      <c r="W549" s="394">
        <f t="shared" si="51"/>
        <v>0</v>
      </c>
      <c r="X549" s="511"/>
      <c r="Y549" s="511"/>
      <c r="Z549" s="511"/>
      <c r="AA549" s="511"/>
      <c r="AB549" s="511"/>
      <c r="AC549" s="511"/>
      <c r="AD549" s="511"/>
      <c r="AE549" s="135"/>
      <c r="AF549" s="170"/>
    </row>
    <row r="550" spans="1:32" ht="21.75" customHeight="1" x14ac:dyDescent="0.2">
      <c r="A550" s="123"/>
      <c r="B550" s="530" t="s">
        <v>24</v>
      </c>
      <c r="C550" s="530"/>
      <c r="D550" s="530"/>
      <c r="E550" s="530"/>
      <c r="F550" s="530"/>
      <c r="G550" s="530"/>
      <c r="H550" s="530"/>
      <c r="I550" s="530"/>
      <c r="J550" s="530"/>
      <c r="K550" s="530"/>
      <c r="L550" s="530"/>
      <c r="M550" s="531"/>
      <c r="N550" s="376">
        <v>991</v>
      </c>
      <c r="O550" s="377">
        <v>5</v>
      </c>
      <c r="P550" s="377">
        <v>2</v>
      </c>
      <c r="Q550" s="378" t="s">
        <v>427</v>
      </c>
      <c r="R550" s="379">
        <v>0</v>
      </c>
      <c r="S550" s="532"/>
      <c r="T550" s="533"/>
      <c r="U550" s="372">
        <f t="shared" si="53"/>
        <v>2292</v>
      </c>
      <c r="V550" s="372">
        <f t="shared" si="53"/>
        <v>0</v>
      </c>
      <c r="W550" s="394">
        <f t="shared" si="51"/>
        <v>0</v>
      </c>
      <c r="X550" s="511"/>
      <c r="Y550" s="511"/>
      <c r="Z550" s="511"/>
      <c r="AA550" s="511"/>
      <c r="AB550" s="511"/>
      <c r="AC550" s="511"/>
      <c r="AD550" s="511"/>
      <c r="AE550" s="135"/>
      <c r="AF550" s="170"/>
    </row>
    <row r="551" spans="1:32" ht="21.75" customHeight="1" x14ac:dyDescent="0.2">
      <c r="A551" s="123"/>
      <c r="B551" s="530" t="s">
        <v>338</v>
      </c>
      <c r="C551" s="530"/>
      <c r="D551" s="530"/>
      <c r="E551" s="530"/>
      <c r="F551" s="530"/>
      <c r="G551" s="530"/>
      <c r="H551" s="530"/>
      <c r="I551" s="530"/>
      <c r="J551" s="530"/>
      <c r="K551" s="530"/>
      <c r="L551" s="530"/>
      <c r="M551" s="531"/>
      <c r="N551" s="376">
        <v>991</v>
      </c>
      <c r="O551" s="377">
        <v>5</v>
      </c>
      <c r="P551" s="377">
        <v>2</v>
      </c>
      <c r="Q551" s="378" t="s">
        <v>427</v>
      </c>
      <c r="R551" s="379" t="s">
        <v>25</v>
      </c>
      <c r="S551" s="532"/>
      <c r="T551" s="533"/>
      <c r="U551" s="372">
        <f t="shared" si="53"/>
        <v>2292</v>
      </c>
      <c r="V551" s="372">
        <f t="shared" si="53"/>
        <v>0</v>
      </c>
      <c r="W551" s="394">
        <f t="shared" si="51"/>
        <v>0</v>
      </c>
      <c r="X551" s="511"/>
      <c r="Y551" s="511"/>
      <c r="Z551" s="511"/>
      <c r="AA551" s="511"/>
      <c r="AB551" s="511"/>
      <c r="AC551" s="511"/>
      <c r="AD551" s="511"/>
      <c r="AE551" s="135"/>
      <c r="AF551" s="170"/>
    </row>
    <row r="552" spans="1:32" ht="21.75" customHeight="1" x14ac:dyDescent="0.2">
      <c r="A552" s="123"/>
      <c r="B552" s="530" t="s">
        <v>339</v>
      </c>
      <c r="C552" s="530"/>
      <c r="D552" s="530"/>
      <c r="E552" s="530"/>
      <c r="F552" s="530"/>
      <c r="G552" s="530"/>
      <c r="H552" s="530"/>
      <c r="I552" s="530"/>
      <c r="J552" s="530"/>
      <c r="K552" s="530"/>
      <c r="L552" s="530"/>
      <c r="M552" s="531"/>
      <c r="N552" s="376">
        <v>991</v>
      </c>
      <c r="O552" s="377">
        <v>5</v>
      </c>
      <c r="P552" s="377">
        <v>2</v>
      </c>
      <c r="Q552" s="378" t="s">
        <v>427</v>
      </c>
      <c r="R552" s="379" t="s">
        <v>27</v>
      </c>
      <c r="S552" s="532"/>
      <c r="T552" s="533"/>
      <c r="U552" s="372">
        <f t="shared" si="53"/>
        <v>2292</v>
      </c>
      <c r="V552" s="372">
        <f t="shared" si="53"/>
        <v>0</v>
      </c>
      <c r="W552" s="394">
        <f t="shared" si="51"/>
        <v>0</v>
      </c>
      <c r="X552" s="511"/>
      <c r="Y552" s="511"/>
      <c r="Z552" s="511"/>
      <c r="AA552" s="511"/>
      <c r="AB552" s="511"/>
      <c r="AC552" s="511"/>
      <c r="AD552" s="511"/>
      <c r="AE552" s="135"/>
      <c r="AF552" s="170"/>
    </row>
    <row r="553" spans="1:32" ht="12" customHeight="1" x14ac:dyDescent="0.2">
      <c r="A553" s="123"/>
      <c r="B553" s="530" t="s">
        <v>341</v>
      </c>
      <c r="C553" s="530"/>
      <c r="D553" s="530"/>
      <c r="E553" s="530"/>
      <c r="F553" s="530"/>
      <c r="G553" s="530"/>
      <c r="H553" s="530"/>
      <c r="I553" s="530"/>
      <c r="J553" s="530"/>
      <c r="K553" s="530"/>
      <c r="L553" s="530"/>
      <c r="M553" s="531"/>
      <c r="N553" s="376">
        <v>991</v>
      </c>
      <c r="O553" s="377">
        <v>5</v>
      </c>
      <c r="P553" s="377">
        <v>2</v>
      </c>
      <c r="Q553" s="378">
        <v>320075080</v>
      </c>
      <c r="R553" s="379" t="s">
        <v>29</v>
      </c>
      <c r="S553" s="532"/>
      <c r="T553" s="533"/>
      <c r="U553" s="372">
        <v>2292</v>
      </c>
      <c r="V553" s="372"/>
      <c r="W553" s="394">
        <f t="shared" si="51"/>
        <v>0</v>
      </c>
      <c r="X553" s="511"/>
      <c r="Y553" s="511"/>
      <c r="Z553" s="511"/>
      <c r="AA553" s="511"/>
      <c r="AB553" s="511"/>
      <c r="AC553" s="511"/>
      <c r="AD553" s="511"/>
      <c r="AE553" s="135"/>
      <c r="AF553" s="170"/>
    </row>
    <row r="554" spans="1:32" ht="12" customHeight="1" x14ac:dyDescent="0.2">
      <c r="A554" s="123"/>
      <c r="B554" s="530" t="s">
        <v>96</v>
      </c>
      <c r="C554" s="530"/>
      <c r="D554" s="530"/>
      <c r="E554" s="530"/>
      <c r="F554" s="530"/>
      <c r="G554" s="530"/>
      <c r="H554" s="530"/>
      <c r="I554" s="530"/>
      <c r="J554" s="530"/>
      <c r="K554" s="530"/>
      <c r="L554" s="530"/>
      <c r="M554" s="531"/>
      <c r="N554" s="376">
        <v>991</v>
      </c>
      <c r="O554" s="377">
        <v>5</v>
      </c>
      <c r="P554" s="377">
        <v>3</v>
      </c>
      <c r="Q554" s="378">
        <v>0</v>
      </c>
      <c r="R554" s="379">
        <v>0</v>
      </c>
      <c r="S554" s="532"/>
      <c r="T554" s="533"/>
      <c r="U554" s="372">
        <f t="shared" ref="U554:V559" si="54">+U555</f>
        <v>842</v>
      </c>
      <c r="V554" s="372">
        <f t="shared" si="54"/>
        <v>575.94137999999998</v>
      </c>
      <c r="W554" s="394">
        <f t="shared" si="51"/>
        <v>68.401589073634199</v>
      </c>
      <c r="X554" s="511"/>
      <c r="Y554" s="511"/>
      <c r="Z554" s="511"/>
      <c r="AA554" s="511"/>
      <c r="AB554" s="511"/>
      <c r="AC554" s="511"/>
      <c r="AD554" s="511"/>
      <c r="AE554" s="135"/>
      <c r="AF554" s="170"/>
    </row>
    <row r="555" spans="1:32" ht="21.75" customHeight="1" x14ac:dyDescent="0.2">
      <c r="A555" s="123"/>
      <c r="B555" s="530" t="s">
        <v>91</v>
      </c>
      <c r="C555" s="530"/>
      <c r="D555" s="530"/>
      <c r="E555" s="530"/>
      <c r="F555" s="530"/>
      <c r="G555" s="530"/>
      <c r="H555" s="530"/>
      <c r="I555" s="530"/>
      <c r="J555" s="530"/>
      <c r="K555" s="530"/>
      <c r="L555" s="530"/>
      <c r="M555" s="531"/>
      <c r="N555" s="376">
        <v>991</v>
      </c>
      <c r="O555" s="377">
        <v>5</v>
      </c>
      <c r="P555" s="377">
        <v>3</v>
      </c>
      <c r="Q555" s="378" t="s">
        <v>419</v>
      </c>
      <c r="R555" s="379">
        <v>0</v>
      </c>
      <c r="S555" s="532"/>
      <c r="T555" s="533"/>
      <c r="U555" s="372">
        <f t="shared" si="54"/>
        <v>842</v>
      </c>
      <c r="V555" s="372">
        <f t="shared" si="54"/>
        <v>575.94137999999998</v>
      </c>
      <c r="W555" s="394">
        <f t="shared" si="51"/>
        <v>68.401589073634199</v>
      </c>
      <c r="X555" s="511"/>
      <c r="Y555" s="511"/>
      <c r="Z555" s="511"/>
      <c r="AA555" s="511"/>
      <c r="AB555" s="511"/>
      <c r="AC555" s="511"/>
      <c r="AD555" s="511"/>
      <c r="AE555" s="135"/>
      <c r="AF555" s="170"/>
    </row>
    <row r="556" spans="1:32" ht="12" customHeight="1" x14ac:dyDescent="0.2">
      <c r="A556" s="123"/>
      <c r="B556" s="530" t="s">
        <v>97</v>
      </c>
      <c r="C556" s="530"/>
      <c r="D556" s="530"/>
      <c r="E556" s="530"/>
      <c r="F556" s="530"/>
      <c r="G556" s="530"/>
      <c r="H556" s="530"/>
      <c r="I556" s="530"/>
      <c r="J556" s="530"/>
      <c r="K556" s="530"/>
      <c r="L556" s="530"/>
      <c r="M556" s="531"/>
      <c r="N556" s="376">
        <v>991</v>
      </c>
      <c r="O556" s="377">
        <v>5</v>
      </c>
      <c r="P556" s="377">
        <v>3</v>
      </c>
      <c r="Q556" s="378" t="s">
        <v>428</v>
      </c>
      <c r="R556" s="379">
        <v>0</v>
      </c>
      <c r="S556" s="532"/>
      <c r="T556" s="533"/>
      <c r="U556" s="372">
        <f t="shared" si="54"/>
        <v>842</v>
      </c>
      <c r="V556" s="372">
        <f t="shared" si="54"/>
        <v>575.94137999999998</v>
      </c>
      <c r="W556" s="394">
        <f t="shared" si="51"/>
        <v>68.401589073634199</v>
      </c>
      <c r="X556" s="511"/>
      <c r="Y556" s="511"/>
      <c r="Z556" s="511"/>
      <c r="AA556" s="511"/>
      <c r="AB556" s="511"/>
      <c r="AC556" s="511"/>
      <c r="AD556" s="511"/>
      <c r="AE556" s="135"/>
      <c r="AF556" s="170"/>
    </row>
    <row r="557" spans="1:32" ht="12" customHeight="1" x14ac:dyDescent="0.2">
      <c r="A557" s="123"/>
      <c r="B557" s="530" t="s">
        <v>98</v>
      </c>
      <c r="C557" s="530"/>
      <c r="D557" s="530"/>
      <c r="E557" s="530"/>
      <c r="F557" s="530"/>
      <c r="G557" s="530"/>
      <c r="H557" s="530"/>
      <c r="I557" s="530"/>
      <c r="J557" s="530"/>
      <c r="K557" s="530"/>
      <c r="L557" s="530"/>
      <c r="M557" s="531"/>
      <c r="N557" s="376">
        <v>991</v>
      </c>
      <c r="O557" s="377">
        <v>5</v>
      </c>
      <c r="P557" s="377">
        <v>3</v>
      </c>
      <c r="Q557" s="378" t="s">
        <v>429</v>
      </c>
      <c r="R557" s="379">
        <v>0</v>
      </c>
      <c r="S557" s="532"/>
      <c r="T557" s="533"/>
      <c r="U557" s="372">
        <f t="shared" si="54"/>
        <v>842</v>
      </c>
      <c r="V557" s="372">
        <f t="shared" si="54"/>
        <v>575.94137999999998</v>
      </c>
      <c r="W557" s="394">
        <f t="shared" si="51"/>
        <v>68.401589073634199</v>
      </c>
      <c r="X557" s="511"/>
      <c r="Y557" s="511"/>
      <c r="Z557" s="511"/>
      <c r="AA557" s="511"/>
      <c r="AB557" s="511"/>
      <c r="AC557" s="511"/>
      <c r="AD557" s="511"/>
      <c r="AE557" s="135"/>
      <c r="AF557" s="170"/>
    </row>
    <row r="558" spans="1:32" ht="21.75" customHeight="1" x14ac:dyDescent="0.2">
      <c r="A558" s="123"/>
      <c r="B558" s="530" t="s">
        <v>338</v>
      </c>
      <c r="C558" s="530"/>
      <c r="D558" s="530"/>
      <c r="E558" s="530"/>
      <c r="F558" s="530"/>
      <c r="G558" s="530"/>
      <c r="H558" s="530"/>
      <c r="I558" s="530"/>
      <c r="J558" s="530"/>
      <c r="K558" s="530"/>
      <c r="L558" s="530"/>
      <c r="M558" s="531"/>
      <c r="N558" s="376">
        <v>991</v>
      </c>
      <c r="O558" s="377">
        <v>5</v>
      </c>
      <c r="P558" s="377">
        <v>3</v>
      </c>
      <c r="Q558" s="378" t="s">
        <v>429</v>
      </c>
      <c r="R558" s="379" t="s">
        <v>25</v>
      </c>
      <c r="S558" s="532"/>
      <c r="T558" s="533"/>
      <c r="U558" s="372">
        <f t="shared" si="54"/>
        <v>842</v>
      </c>
      <c r="V558" s="372">
        <f t="shared" si="54"/>
        <v>575.94137999999998</v>
      </c>
      <c r="W558" s="394">
        <f t="shared" si="51"/>
        <v>68.401589073634199</v>
      </c>
      <c r="X558" s="511"/>
      <c r="Y558" s="511"/>
      <c r="Z558" s="511"/>
      <c r="AA558" s="511"/>
      <c r="AB558" s="511"/>
      <c r="AC558" s="511"/>
      <c r="AD558" s="511"/>
      <c r="AE558" s="135"/>
      <c r="AF558" s="170"/>
    </row>
    <row r="559" spans="1:32" ht="21.75" customHeight="1" x14ac:dyDescent="0.2">
      <c r="A559" s="123"/>
      <c r="B559" s="530" t="s">
        <v>339</v>
      </c>
      <c r="C559" s="530"/>
      <c r="D559" s="530"/>
      <c r="E559" s="530"/>
      <c r="F559" s="530"/>
      <c r="G559" s="530"/>
      <c r="H559" s="530"/>
      <c r="I559" s="530"/>
      <c r="J559" s="530"/>
      <c r="K559" s="530"/>
      <c r="L559" s="530"/>
      <c r="M559" s="531"/>
      <c r="N559" s="376">
        <v>991</v>
      </c>
      <c r="O559" s="377">
        <v>5</v>
      </c>
      <c r="P559" s="377">
        <v>3</v>
      </c>
      <c r="Q559" s="378" t="s">
        <v>429</v>
      </c>
      <c r="R559" s="379" t="s">
        <v>27</v>
      </c>
      <c r="S559" s="532"/>
      <c r="T559" s="533"/>
      <c r="U559" s="372">
        <f t="shared" si="54"/>
        <v>842</v>
      </c>
      <c r="V559" s="372">
        <f t="shared" si="54"/>
        <v>575.94137999999998</v>
      </c>
      <c r="W559" s="394">
        <f t="shared" si="51"/>
        <v>68.401589073634199</v>
      </c>
      <c r="X559" s="511"/>
      <c r="Y559" s="511"/>
      <c r="Z559" s="511"/>
      <c r="AA559" s="511"/>
      <c r="AB559" s="511"/>
      <c r="AC559" s="511"/>
      <c r="AD559" s="511"/>
      <c r="AE559" s="135"/>
      <c r="AF559" s="170"/>
    </row>
    <row r="560" spans="1:32" ht="12" customHeight="1" x14ac:dyDescent="0.2">
      <c r="A560" s="123"/>
      <c r="B560" s="530" t="s">
        <v>341</v>
      </c>
      <c r="C560" s="530"/>
      <c r="D560" s="530"/>
      <c r="E560" s="530"/>
      <c r="F560" s="530"/>
      <c r="G560" s="530"/>
      <c r="H560" s="530"/>
      <c r="I560" s="530"/>
      <c r="J560" s="530"/>
      <c r="K560" s="530"/>
      <c r="L560" s="530"/>
      <c r="M560" s="531"/>
      <c r="N560" s="376">
        <v>991</v>
      </c>
      <c r="O560" s="377">
        <v>5</v>
      </c>
      <c r="P560" s="377">
        <v>3</v>
      </c>
      <c r="Q560" s="378" t="s">
        <v>429</v>
      </c>
      <c r="R560" s="379" t="s">
        <v>29</v>
      </c>
      <c r="S560" s="532"/>
      <c r="T560" s="533"/>
      <c r="U560" s="372">
        <v>842</v>
      </c>
      <c r="V560" s="372">
        <v>575.94137999999998</v>
      </c>
      <c r="W560" s="394">
        <f t="shared" si="51"/>
        <v>68.401589073634199</v>
      </c>
      <c r="X560" s="511"/>
      <c r="Y560" s="511"/>
      <c r="Z560" s="511"/>
      <c r="AA560" s="511"/>
      <c r="AB560" s="511"/>
      <c r="AC560" s="511"/>
      <c r="AD560" s="511"/>
      <c r="AE560" s="135"/>
      <c r="AF560" s="170"/>
    </row>
    <row r="561" spans="1:32" ht="21.75" customHeight="1" x14ac:dyDescent="0.2">
      <c r="A561" s="123"/>
      <c r="B561" s="530" t="s">
        <v>91</v>
      </c>
      <c r="C561" s="530"/>
      <c r="D561" s="530"/>
      <c r="E561" s="530"/>
      <c r="F561" s="530"/>
      <c r="G561" s="530"/>
      <c r="H561" s="530"/>
      <c r="I561" s="530"/>
      <c r="J561" s="530"/>
      <c r="K561" s="530"/>
      <c r="L561" s="530"/>
      <c r="M561" s="531"/>
      <c r="N561" s="376">
        <v>991</v>
      </c>
      <c r="O561" s="377">
        <v>5</v>
      </c>
      <c r="P561" s="377">
        <v>3</v>
      </c>
      <c r="Q561" s="378" t="s">
        <v>419</v>
      </c>
      <c r="R561" s="379">
        <v>0</v>
      </c>
      <c r="S561" s="532"/>
      <c r="T561" s="533"/>
      <c r="U561" s="372">
        <f t="shared" ref="U561:V565" si="55">+U562</f>
        <v>3158</v>
      </c>
      <c r="V561" s="372">
        <f t="shared" si="55"/>
        <v>0</v>
      </c>
      <c r="W561" s="394">
        <f t="shared" si="51"/>
        <v>0</v>
      </c>
      <c r="X561" s="511"/>
      <c r="Y561" s="511"/>
      <c r="Z561" s="511"/>
      <c r="AA561" s="511"/>
      <c r="AB561" s="511"/>
      <c r="AC561" s="511"/>
      <c r="AD561" s="511"/>
      <c r="AE561" s="135"/>
    </row>
    <row r="562" spans="1:32" ht="12" customHeight="1" x14ac:dyDescent="0.2">
      <c r="A562" s="123"/>
      <c r="B562" s="530" t="s">
        <v>97</v>
      </c>
      <c r="C562" s="530"/>
      <c r="D562" s="530"/>
      <c r="E562" s="530"/>
      <c r="F562" s="530"/>
      <c r="G562" s="530"/>
      <c r="H562" s="530"/>
      <c r="I562" s="530"/>
      <c r="J562" s="530"/>
      <c r="K562" s="530"/>
      <c r="L562" s="530"/>
      <c r="M562" s="531"/>
      <c r="N562" s="376">
        <v>991</v>
      </c>
      <c r="O562" s="377">
        <v>5</v>
      </c>
      <c r="P562" s="377">
        <v>3</v>
      </c>
      <c r="Q562" s="378" t="s">
        <v>428</v>
      </c>
      <c r="R562" s="379">
        <v>0</v>
      </c>
      <c r="S562" s="532"/>
      <c r="T562" s="533"/>
      <c r="U562" s="372">
        <f t="shared" si="55"/>
        <v>3158</v>
      </c>
      <c r="V562" s="372">
        <f t="shared" si="55"/>
        <v>0</v>
      </c>
      <c r="W562" s="394">
        <f t="shared" si="51"/>
        <v>0</v>
      </c>
      <c r="X562" s="511"/>
      <c r="Y562" s="511"/>
      <c r="Z562" s="511"/>
      <c r="AA562" s="511"/>
      <c r="AB562" s="511"/>
      <c r="AC562" s="511"/>
      <c r="AD562" s="511"/>
      <c r="AE562" s="135"/>
    </row>
    <row r="563" spans="1:32" ht="12" customHeight="1" x14ac:dyDescent="0.2">
      <c r="A563" s="123"/>
      <c r="B563" s="540" t="s">
        <v>584</v>
      </c>
      <c r="C563" s="530"/>
      <c r="D563" s="530"/>
      <c r="E563" s="530"/>
      <c r="F563" s="530"/>
      <c r="G563" s="530"/>
      <c r="H563" s="530"/>
      <c r="I563" s="530"/>
      <c r="J563" s="530"/>
      <c r="K563" s="530"/>
      <c r="L563" s="530"/>
      <c r="M563" s="531"/>
      <c r="N563" s="376">
        <v>991</v>
      </c>
      <c r="O563" s="377">
        <v>5</v>
      </c>
      <c r="P563" s="377">
        <v>3</v>
      </c>
      <c r="Q563" s="378" t="s">
        <v>716</v>
      </c>
      <c r="R563" s="379">
        <v>0</v>
      </c>
      <c r="S563" s="532"/>
      <c r="T563" s="533"/>
      <c r="U563" s="372">
        <f t="shared" si="55"/>
        <v>3158</v>
      </c>
      <c r="V563" s="372">
        <f t="shared" si="55"/>
        <v>0</v>
      </c>
      <c r="W563" s="394">
        <f t="shared" si="51"/>
        <v>0</v>
      </c>
      <c r="X563" s="511"/>
      <c r="Y563" s="511"/>
      <c r="Z563" s="511"/>
      <c r="AA563" s="511"/>
      <c r="AB563" s="511"/>
      <c r="AC563" s="511"/>
      <c r="AD563" s="511"/>
      <c r="AE563" s="135"/>
    </row>
    <row r="564" spans="1:32" ht="21.75" customHeight="1" x14ac:dyDescent="0.2">
      <c r="A564" s="123"/>
      <c r="B564" s="540" t="s">
        <v>578</v>
      </c>
      <c r="C564" s="530"/>
      <c r="D564" s="530"/>
      <c r="E564" s="530"/>
      <c r="F564" s="530"/>
      <c r="G564" s="530"/>
      <c r="H564" s="530"/>
      <c r="I564" s="530"/>
      <c r="J564" s="530"/>
      <c r="K564" s="530"/>
      <c r="L564" s="530"/>
      <c r="M564" s="531"/>
      <c r="N564" s="376">
        <v>991</v>
      </c>
      <c r="O564" s="377">
        <v>5</v>
      </c>
      <c r="P564" s="377">
        <v>3</v>
      </c>
      <c r="Q564" s="378" t="s">
        <v>716</v>
      </c>
      <c r="R564" s="379" t="s">
        <v>579</v>
      </c>
      <c r="S564" s="532"/>
      <c r="T564" s="533"/>
      <c r="U564" s="372">
        <f t="shared" si="55"/>
        <v>3158</v>
      </c>
      <c r="V564" s="372">
        <f t="shared" si="55"/>
        <v>0</v>
      </c>
      <c r="W564" s="394">
        <f t="shared" si="51"/>
        <v>0</v>
      </c>
      <c r="X564" s="511"/>
      <c r="Y564" s="511"/>
      <c r="Z564" s="511"/>
      <c r="AA564" s="511"/>
      <c r="AB564" s="511"/>
      <c r="AC564" s="511"/>
      <c r="AD564" s="511"/>
      <c r="AE564" s="135"/>
    </row>
    <row r="565" spans="1:32" ht="12" customHeight="1" x14ac:dyDescent="0.2">
      <c r="A565" s="123"/>
      <c r="B565" s="540" t="s">
        <v>580</v>
      </c>
      <c r="C565" s="530"/>
      <c r="D565" s="530"/>
      <c r="E565" s="530"/>
      <c r="F565" s="530"/>
      <c r="G565" s="530"/>
      <c r="H565" s="530"/>
      <c r="I565" s="530"/>
      <c r="J565" s="530"/>
      <c r="K565" s="530"/>
      <c r="L565" s="530"/>
      <c r="M565" s="531"/>
      <c r="N565" s="376">
        <v>991</v>
      </c>
      <c r="O565" s="377">
        <v>5</v>
      </c>
      <c r="P565" s="377">
        <v>3</v>
      </c>
      <c r="Q565" s="378" t="s">
        <v>716</v>
      </c>
      <c r="R565" s="379" t="s">
        <v>581</v>
      </c>
      <c r="S565" s="532"/>
      <c r="T565" s="533"/>
      <c r="U565" s="372">
        <f t="shared" si="55"/>
        <v>3158</v>
      </c>
      <c r="V565" s="372">
        <f t="shared" si="55"/>
        <v>0</v>
      </c>
      <c r="W565" s="394">
        <f t="shared" si="51"/>
        <v>0</v>
      </c>
      <c r="X565" s="511"/>
      <c r="Y565" s="511"/>
      <c r="Z565" s="511"/>
      <c r="AA565" s="511"/>
      <c r="AB565" s="511"/>
      <c r="AC565" s="511"/>
      <c r="AD565" s="511"/>
      <c r="AE565" s="135"/>
    </row>
    <row r="566" spans="1:32" ht="32.25" customHeight="1" x14ac:dyDescent="0.2">
      <c r="A566" s="123"/>
      <c r="B566" s="540" t="s">
        <v>582</v>
      </c>
      <c r="C566" s="530"/>
      <c r="D566" s="530"/>
      <c r="E566" s="530"/>
      <c r="F566" s="530"/>
      <c r="G566" s="530"/>
      <c r="H566" s="530"/>
      <c r="I566" s="530"/>
      <c r="J566" s="530"/>
      <c r="K566" s="530"/>
      <c r="L566" s="530"/>
      <c r="M566" s="531"/>
      <c r="N566" s="376">
        <v>991</v>
      </c>
      <c r="O566" s="377">
        <v>5</v>
      </c>
      <c r="P566" s="377">
        <v>3</v>
      </c>
      <c r="Q566" s="378" t="s">
        <v>716</v>
      </c>
      <c r="R566" s="379" t="s">
        <v>583</v>
      </c>
      <c r="S566" s="532"/>
      <c r="T566" s="533"/>
      <c r="U566" s="372">
        <v>3158</v>
      </c>
      <c r="V566" s="372"/>
      <c r="W566" s="394">
        <f t="shared" si="51"/>
        <v>0</v>
      </c>
      <c r="X566" s="511"/>
      <c r="Y566" s="511"/>
      <c r="Z566" s="511"/>
      <c r="AA566" s="511"/>
      <c r="AB566" s="511"/>
      <c r="AC566" s="511"/>
      <c r="AD566" s="511"/>
      <c r="AE566" s="135"/>
    </row>
    <row r="567" spans="1:32" ht="12" customHeight="1" x14ac:dyDescent="0.2">
      <c r="A567" s="123"/>
      <c r="B567" s="530" t="s">
        <v>5</v>
      </c>
      <c r="C567" s="530"/>
      <c r="D567" s="530"/>
      <c r="E567" s="530"/>
      <c r="F567" s="530"/>
      <c r="G567" s="530"/>
      <c r="H567" s="530"/>
      <c r="I567" s="530"/>
      <c r="J567" s="530"/>
      <c r="K567" s="530"/>
      <c r="L567" s="530"/>
      <c r="M567" s="531"/>
      <c r="N567" s="376">
        <v>991</v>
      </c>
      <c r="O567" s="377">
        <v>7</v>
      </c>
      <c r="P567" s="377">
        <v>0</v>
      </c>
      <c r="Q567" s="378">
        <v>0</v>
      </c>
      <c r="R567" s="379">
        <v>0</v>
      </c>
      <c r="S567" s="532"/>
      <c r="T567" s="533"/>
      <c r="U567" s="372">
        <f>+U568+U577</f>
        <v>467.34902999999997</v>
      </c>
      <c r="V567" s="372">
        <f>+V568+V577</f>
        <v>343.91402999999997</v>
      </c>
      <c r="W567" s="394">
        <f t="shared" si="51"/>
        <v>73.588262288679616</v>
      </c>
      <c r="X567" s="511"/>
      <c r="Y567" s="511"/>
      <c r="Z567" s="511"/>
      <c r="AA567" s="511"/>
      <c r="AB567" s="511"/>
      <c r="AC567" s="511"/>
      <c r="AD567" s="511"/>
      <c r="AE567" s="135"/>
      <c r="AF567" s="170"/>
    </row>
    <row r="568" spans="1:32" ht="21.75" hidden="1" customHeight="1" x14ac:dyDescent="0.2">
      <c r="A568" s="123"/>
      <c r="B568" s="530" t="s">
        <v>305</v>
      </c>
      <c r="C568" s="530"/>
      <c r="D568" s="530"/>
      <c r="E568" s="530"/>
      <c r="F568" s="530"/>
      <c r="G568" s="530"/>
      <c r="H568" s="530"/>
      <c r="I568" s="530"/>
      <c r="J568" s="530"/>
      <c r="K568" s="530"/>
      <c r="L568" s="530"/>
      <c r="M568" s="531"/>
      <c r="N568" s="376">
        <v>991</v>
      </c>
      <c r="O568" s="377">
        <v>7</v>
      </c>
      <c r="P568" s="377">
        <v>5</v>
      </c>
      <c r="Q568" s="378">
        <v>0</v>
      </c>
      <c r="R568" s="379">
        <v>0</v>
      </c>
      <c r="S568" s="532"/>
      <c r="T568" s="533"/>
      <c r="U568" s="372">
        <f>+U569</f>
        <v>0</v>
      </c>
      <c r="V568" s="372">
        <f>+V569</f>
        <v>0</v>
      </c>
      <c r="W568" s="394" t="e">
        <f t="shared" si="51"/>
        <v>#DIV/0!</v>
      </c>
      <c r="X568" s="511"/>
      <c r="Y568" s="511"/>
      <c r="Z568" s="511"/>
      <c r="AA568" s="511"/>
      <c r="AB568" s="511"/>
      <c r="AC568" s="511"/>
      <c r="AD568" s="511"/>
      <c r="AE568" s="135"/>
      <c r="AF568" s="170"/>
    </row>
    <row r="569" spans="1:32" ht="32.25" hidden="1" customHeight="1" x14ac:dyDescent="0.2">
      <c r="A569" s="123"/>
      <c r="B569" s="530" t="s">
        <v>155</v>
      </c>
      <c r="C569" s="530"/>
      <c r="D569" s="530"/>
      <c r="E569" s="530"/>
      <c r="F569" s="530"/>
      <c r="G569" s="530"/>
      <c r="H569" s="530"/>
      <c r="I569" s="530"/>
      <c r="J569" s="530"/>
      <c r="K569" s="530"/>
      <c r="L569" s="530"/>
      <c r="M569" s="531"/>
      <c r="N569" s="376">
        <v>991</v>
      </c>
      <c r="O569" s="377">
        <v>7</v>
      </c>
      <c r="P569" s="377">
        <v>5</v>
      </c>
      <c r="Q569" s="378" t="s">
        <v>445</v>
      </c>
      <c r="R569" s="379">
        <v>0</v>
      </c>
      <c r="S569" s="532"/>
      <c r="T569" s="533"/>
      <c r="U569" s="372">
        <f>+U570</f>
        <v>0</v>
      </c>
      <c r="V569" s="372">
        <f>+V570</f>
        <v>0</v>
      </c>
      <c r="W569" s="394" t="e">
        <f t="shared" si="51"/>
        <v>#DIV/0!</v>
      </c>
      <c r="X569" s="511"/>
      <c r="Y569" s="511"/>
      <c r="Z569" s="511"/>
      <c r="AA569" s="511"/>
      <c r="AB569" s="511"/>
      <c r="AC569" s="511"/>
      <c r="AD569" s="511"/>
      <c r="AE569" s="135"/>
      <c r="AF569" s="170"/>
    </row>
    <row r="570" spans="1:32" ht="21.75" hidden="1" customHeight="1" x14ac:dyDescent="0.2">
      <c r="A570" s="123"/>
      <c r="B570" s="530" t="s">
        <v>26</v>
      </c>
      <c r="C570" s="530"/>
      <c r="D570" s="530"/>
      <c r="E570" s="530"/>
      <c r="F570" s="530"/>
      <c r="G570" s="530"/>
      <c r="H570" s="530"/>
      <c r="I570" s="530"/>
      <c r="J570" s="530"/>
      <c r="K570" s="530"/>
      <c r="L570" s="530"/>
      <c r="M570" s="531"/>
      <c r="N570" s="376">
        <v>991</v>
      </c>
      <c r="O570" s="377">
        <v>7</v>
      </c>
      <c r="P570" s="377">
        <v>5</v>
      </c>
      <c r="Q570" s="378" t="s">
        <v>446</v>
      </c>
      <c r="R570" s="379">
        <v>0</v>
      </c>
      <c r="S570" s="532"/>
      <c r="T570" s="533"/>
      <c r="U570" s="372">
        <f>+U571+U574</f>
        <v>0</v>
      </c>
      <c r="V570" s="372">
        <f>+V571+V574</f>
        <v>0</v>
      </c>
      <c r="W570" s="394" t="e">
        <f t="shared" si="51"/>
        <v>#DIV/0!</v>
      </c>
      <c r="X570" s="511"/>
      <c r="Y570" s="511"/>
      <c r="Z570" s="511"/>
      <c r="AA570" s="511"/>
      <c r="AB570" s="511"/>
      <c r="AC570" s="511"/>
      <c r="AD570" s="511"/>
      <c r="AE570" s="135"/>
      <c r="AF570" s="170"/>
    </row>
    <row r="571" spans="1:32" ht="53.25" hidden="1" customHeight="1" x14ac:dyDescent="0.2">
      <c r="A571" s="123"/>
      <c r="B571" s="530" t="s">
        <v>17</v>
      </c>
      <c r="C571" s="530"/>
      <c r="D571" s="530"/>
      <c r="E571" s="530"/>
      <c r="F571" s="530"/>
      <c r="G571" s="530"/>
      <c r="H571" s="530"/>
      <c r="I571" s="530"/>
      <c r="J571" s="530"/>
      <c r="K571" s="530"/>
      <c r="L571" s="530"/>
      <c r="M571" s="531"/>
      <c r="N571" s="376">
        <v>991</v>
      </c>
      <c r="O571" s="377">
        <v>7</v>
      </c>
      <c r="P571" s="377">
        <v>5</v>
      </c>
      <c r="Q571" s="378" t="s">
        <v>446</v>
      </c>
      <c r="R571" s="379" t="s">
        <v>18</v>
      </c>
      <c r="S571" s="532"/>
      <c r="T571" s="533"/>
      <c r="U571" s="372">
        <f>+U572</f>
        <v>0</v>
      </c>
      <c r="V571" s="372">
        <f>+V572</f>
        <v>0</v>
      </c>
      <c r="W571" s="394" t="e">
        <f t="shared" si="51"/>
        <v>#DIV/0!</v>
      </c>
      <c r="X571" s="511"/>
      <c r="Y571" s="511"/>
      <c r="Z571" s="511"/>
      <c r="AA571" s="511"/>
      <c r="AB571" s="511"/>
      <c r="AC571" s="511"/>
      <c r="AD571" s="511"/>
      <c r="AE571" s="135"/>
      <c r="AF571" s="170"/>
    </row>
    <row r="572" spans="1:32" ht="21.75" hidden="1" customHeight="1" x14ac:dyDescent="0.2">
      <c r="A572" s="123"/>
      <c r="B572" s="530" t="s">
        <v>38</v>
      </c>
      <c r="C572" s="530"/>
      <c r="D572" s="530"/>
      <c r="E572" s="530"/>
      <c r="F572" s="530"/>
      <c r="G572" s="530"/>
      <c r="H572" s="530"/>
      <c r="I572" s="530"/>
      <c r="J572" s="530"/>
      <c r="K572" s="530"/>
      <c r="L572" s="530"/>
      <c r="M572" s="531"/>
      <c r="N572" s="376">
        <v>991</v>
      </c>
      <c r="O572" s="377">
        <v>7</v>
      </c>
      <c r="P572" s="377">
        <v>5</v>
      </c>
      <c r="Q572" s="378" t="s">
        <v>446</v>
      </c>
      <c r="R572" s="379" t="s">
        <v>39</v>
      </c>
      <c r="S572" s="532"/>
      <c r="T572" s="533"/>
      <c r="U572" s="372">
        <f>+U573</f>
        <v>0</v>
      </c>
      <c r="V572" s="372">
        <f>+V573</f>
        <v>0</v>
      </c>
      <c r="W572" s="394" t="e">
        <f t="shared" si="51"/>
        <v>#DIV/0!</v>
      </c>
      <c r="X572" s="511"/>
      <c r="Y572" s="511"/>
      <c r="Z572" s="511"/>
      <c r="AA572" s="511"/>
      <c r="AB572" s="511"/>
      <c r="AC572" s="511"/>
      <c r="AD572" s="511"/>
      <c r="AE572" s="135"/>
      <c r="AF572" s="170"/>
    </row>
    <row r="573" spans="1:32" ht="32.25" hidden="1" customHeight="1" x14ac:dyDescent="0.2">
      <c r="A573" s="123"/>
      <c r="B573" s="530" t="s">
        <v>346</v>
      </c>
      <c r="C573" s="530"/>
      <c r="D573" s="530"/>
      <c r="E573" s="530"/>
      <c r="F573" s="530"/>
      <c r="G573" s="530"/>
      <c r="H573" s="530"/>
      <c r="I573" s="530"/>
      <c r="J573" s="530"/>
      <c r="K573" s="530"/>
      <c r="L573" s="530"/>
      <c r="M573" s="531"/>
      <c r="N573" s="376">
        <v>991</v>
      </c>
      <c r="O573" s="377">
        <v>7</v>
      </c>
      <c r="P573" s="377">
        <v>5</v>
      </c>
      <c r="Q573" s="378" t="s">
        <v>446</v>
      </c>
      <c r="R573" s="379" t="s">
        <v>41</v>
      </c>
      <c r="S573" s="532"/>
      <c r="T573" s="533"/>
      <c r="U573" s="372">
        <v>0</v>
      </c>
      <c r="V573" s="372"/>
      <c r="W573" s="394" t="e">
        <f t="shared" si="51"/>
        <v>#DIV/0!</v>
      </c>
      <c r="X573" s="511"/>
      <c r="Y573" s="511"/>
      <c r="Z573" s="511"/>
      <c r="AA573" s="511"/>
      <c r="AB573" s="511"/>
      <c r="AC573" s="511"/>
      <c r="AD573" s="511"/>
      <c r="AE573" s="135"/>
      <c r="AF573" s="170"/>
    </row>
    <row r="574" spans="1:32" ht="21.75" hidden="1" customHeight="1" x14ac:dyDescent="0.2">
      <c r="A574" s="123"/>
      <c r="B574" s="530" t="s">
        <v>338</v>
      </c>
      <c r="C574" s="530"/>
      <c r="D574" s="530"/>
      <c r="E574" s="530"/>
      <c r="F574" s="530"/>
      <c r="G574" s="530"/>
      <c r="H574" s="530"/>
      <c r="I574" s="530"/>
      <c r="J574" s="530"/>
      <c r="K574" s="530"/>
      <c r="L574" s="530"/>
      <c r="M574" s="531"/>
      <c r="N574" s="376">
        <v>991</v>
      </c>
      <c r="O574" s="377">
        <v>7</v>
      </c>
      <c r="P574" s="377">
        <v>5</v>
      </c>
      <c r="Q574" s="378" t="s">
        <v>446</v>
      </c>
      <c r="R574" s="379" t="s">
        <v>25</v>
      </c>
      <c r="S574" s="532"/>
      <c r="T574" s="533"/>
      <c r="U574" s="372">
        <f>+U575</f>
        <v>0</v>
      </c>
      <c r="V574" s="372">
        <f>+V575</f>
        <v>0</v>
      </c>
      <c r="W574" s="394" t="e">
        <f t="shared" si="51"/>
        <v>#DIV/0!</v>
      </c>
      <c r="X574" s="511"/>
      <c r="Y574" s="511"/>
      <c r="Z574" s="511"/>
      <c r="AA574" s="511"/>
      <c r="AB574" s="511"/>
      <c r="AC574" s="511"/>
      <c r="AD574" s="511"/>
      <c r="AE574" s="135"/>
      <c r="AF574" s="170"/>
    </row>
    <row r="575" spans="1:32" ht="21.75" hidden="1" customHeight="1" x14ac:dyDescent="0.2">
      <c r="A575" s="123"/>
      <c r="B575" s="530" t="s">
        <v>339</v>
      </c>
      <c r="C575" s="530"/>
      <c r="D575" s="530"/>
      <c r="E575" s="530"/>
      <c r="F575" s="530"/>
      <c r="G575" s="530"/>
      <c r="H575" s="530"/>
      <c r="I575" s="530"/>
      <c r="J575" s="530"/>
      <c r="K575" s="530"/>
      <c r="L575" s="530"/>
      <c r="M575" s="531"/>
      <c r="N575" s="376">
        <v>991</v>
      </c>
      <c r="O575" s="377">
        <v>7</v>
      </c>
      <c r="P575" s="377">
        <v>5</v>
      </c>
      <c r="Q575" s="378" t="s">
        <v>446</v>
      </c>
      <c r="R575" s="379" t="s">
        <v>27</v>
      </c>
      <c r="S575" s="532"/>
      <c r="T575" s="533"/>
      <c r="U575" s="372">
        <f>+U576</f>
        <v>0</v>
      </c>
      <c r="V575" s="372">
        <f>+V576</f>
        <v>0</v>
      </c>
      <c r="W575" s="394" t="e">
        <f t="shared" si="51"/>
        <v>#DIV/0!</v>
      </c>
      <c r="X575" s="511"/>
      <c r="Y575" s="511"/>
      <c r="Z575" s="511"/>
      <c r="AA575" s="511"/>
      <c r="AB575" s="511"/>
      <c r="AC575" s="511"/>
      <c r="AD575" s="511"/>
      <c r="AE575" s="135"/>
      <c r="AF575" s="170"/>
    </row>
    <row r="576" spans="1:32" ht="12" hidden="1" customHeight="1" x14ac:dyDescent="0.2">
      <c r="A576" s="123"/>
      <c r="B576" s="530" t="s">
        <v>341</v>
      </c>
      <c r="C576" s="530"/>
      <c r="D576" s="530"/>
      <c r="E576" s="530"/>
      <c r="F576" s="530"/>
      <c r="G576" s="530"/>
      <c r="H576" s="530"/>
      <c r="I576" s="530"/>
      <c r="J576" s="530"/>
      <c r="K576" s="530"/>
      <c r="L576" s="530"/>
      <c r="M576" s="531"/>
      <c r="N576" s="376">
        <v>991</v>
      </c>
      <c r="O576" s="377">
        <v>7</v>
      </c>
      <c r="P576" s="377">
        <v>5</v>
      </c>
      <c r="Q576" s="378" t="s">
        <v>446</v>
      </c>
      <c r="R576" s="379" t="s">
        <v>29</v>
      </c>
      <c r="S576" s="532"/>
      <c r="T576" s="533"/>
      <c r="U576" s="372"/>
      <c r="V576" s="372"/>
      <c r="W576" s="394" t="e">
        <f t="shared" si="51"/>
        <v>#DIV/0!</v>
      </c>
      <c r="X576" s="511"/>
      <c r="Y576" s="511"/>
      <c r="Z576" s="511"/>
      <c r="AA576" s="511"/>
      <c r="AB576" s="511"/>
      <c r="AC576" s="511"/>
      <c r="AD576" s="511"/>
      <c r="AE576" s="135"/>
      <c r="AF576" s="170"/>
    </row>
    <row r="577" spans="1:32" ht="12" customHeight="1" x14ac:dyDescent="0.2">
      <c r="A577" s="123"/>
      <c r="B577" s="530" t="s">
        <v>76</v>
      </c>
      <c r="C577" s="530"/>
      <c r="D577" s="530"/>
      <c r="E577" s="530"/>
      <c r="F577" s="530"/>
      <c r="G577" s="530"/>
      <c r="H577" s="530"/>
      <c r="I577" s="530"/>
      <c r="J577" s="530"/>
      <c r="K577" s="530"/>
      <c r="L577" s="530"/>
      <c r="M577" s="531"/>
      <c r="N577" s="376">
        <v>991</v>
      </c>
      <c r="O577" s="377">
        <v>7</v>
      </c>
      <c r="P577" s="377">
        <v>9</v>
      </c>
      <c r="Q577" s="378">
        <v>0</v>
      </c>
      <c r="R577" s="379">
        <v>0</v>
      </c>
      <c r="S577" s="532"/>
      <c r="T577" s="533"/>
      <c r="U577" s="372">
        <f>+U578</f>
        <v>467.34902999999997</v>
      </c>
      <c r="V577" s="372">
        <f>+V578</f>
        <v>343.91402999999997</v>
      </c>
      <c r="W577" s="394">
        <f t="shared" si="51"/>
        <v>73.588262288679616</v>
      </c>
      <c r="X577" s="511"/>
      <c r="Y577" s="511"/>
      <c r="Z577" s="511"/>
      <c r="AA577" s="511"/>
      <c r="AB577" s="511"/>
      <c r="AC577" s="511"/>
      <c r="AD577" s="511"/>
      <c r="AE577" s="135"/>
      <c r="AF577" s="170"/>
    </row>
    <row r="578" spans="1:32" ht="32.25" customHeight="1" x14ac:dyDescent="0.2">
      <c r="A578" s="123"/>
      <c r="B578" s="530" t="s">
        <v>352</v>
      </c>
      <c r="C578" s="530"/>
      <c r="D578" s="530"/>
      <c r="E578" s="530"/>
      <c r="F578" s="530"/>
      <c r="G578" s="530"/>
      <c r="H578" s="530"/>
      <c r="I578" s="530"/>
      <c r="J578" s="530"/>
      <c r="K578" s="530"/>
      <c r="L578" s="530"/>
      <c r="M578" s="531"/>
      <c r="N578" s="376">
        <v>991</v>
      </c>
      <c r="O578" s="377">
        <v>7</v>
      </c>
      <c r="P578" s="377">
        <v>9</v>
      </c>
      <c r="Q578" s="378" t="s">
        <v>353</v>
      </c>
      <c r="R578" s="379">
        <v>0</v>
      </c>
      <c r="S578" s="532"/>
      <c r="T578" s="533"/>
      <c r="U578" s="372">
        <f>+U579</f>
        <v>467.34902999999997</v>
      </c>
      <c r="V578" s="372">
        <f>+V579</f>
        <v>343.91402999999997</v>
      </c>
      <c r="W578" s="394">
        <f t="shared" si="51"/>
        <v>73.588262288679616</v>
      </c>
      <c r="X578" s="511"/>
      <c r="Y578" s="511"/>
      <c r="Z578" s="511"/>
      <c r="AA578" s="511"/>
      <c r="AB578" s="511"/>
      <c r="AC578" s="511"/>
      <c r="AD578" s="511"/>
      <c r="AE578" s="135"/>
      <c r="AF578" s="170"/>
    </row>
    <row r="579" spans="1:32" ht="32.25" customHeight="1" x14ac:dyDescent="0.2">
      <c r="A579" s="123"/>
      <c r="B579" s="530" t="s">
        <v>454</v>
      </c>
      <c r="C579" s="530"/>
      <c r="D579" s="530"/>
      <c r="E579" s="530"/>
      <c r="F579" s="530"/>
      <c r="G579" s="530"/>
      <c r="H579" s="530"/>
      <c r="I579" s="530"/>
      <c r="J579" s="530"/>
      <c r="K579" s="530"/>
      <c r="L579" s="530"/>
      <c r="M579" s="531"/>
      <c r="N579" s="376">
        <v>991</v>
      </c>
      <c r="O579" s="377">
        <v>7</v>
      </c>
      <c r="P579" s="377">
        <v>9</v>
      </c>
      <c r="Q579" s="378" t="s">
        <v>455</v>
      </c>
      <c r="R579" s="379">
        <v>0</v>
      </c>
      <c r="S579" s="532"/>
      <c r="T579" s="533"/>
      <c r="U579" s="372">
        <f>+U580+U585+U589</f>
        <v>467.34902999999997</v>
      </c>
      <c r="V579" s="372">
        <f>+V580+V585+V589</f>
        <v>343.91402999999997</v>
      </c>
      <c r="W579" s="394">
        <f t="shared" si="51"/>
        <v>73.588262288679616</v>
      </c>
      <c r="X579" s="511"/>
      <c r="Y579" s="511"/>
      <c r="Z579" s="511"/>
      <c r="AA579" s="511"/>
      <c r="AB579" s="511"/>
      <c r="AC579" s="511"/>
      <c r="AD579" s="511"/>
      <c r="AE579" s="135"/>
      <c r="AF579" s="170"/>
    </row>
    <row r="580" spans="1:32" ht="53.25" customHeight="1" x14ac:dyDescent="0.2">
      <c r="A580" s="123"/>
      <c r="B580" s="530" t="s">
        <v>17</v>
      </c>
      <c r="C580" s="530"/>
      <c r="D580" s="530"/>
      <c r="E580" s="530"/>
      <c r="F580" s="530"/>
      <c r="G580" s="530"/>
      <c r="H580" s="530"/>
      <c r="I580" s="530"/>
      <c r="J580" s="530"/>
      <c r="K580" s="530"/>
      <c r="L580" s="530"/>
      <c r="M580" s="531"/>
      <c r="N580" s="376">
        <v>991</v>
      </c>
      <c r="O580" s="377">
        <v>7</v>
      </c>
      <c r="P580" s="377">
        <v>9</v>
      </c>
      <c r="Q580" s="378" t="s">
        <v>455</v>
      </c>
      <c r="R580" s="379" t="s">
        <v>18</v>
      </c>
      <c r="S580" s="532"/>
      <c r="T580" s="533"/>
      <c r="U580" s="372">
        <f>+U581</f>
        <v>387.00696999999997</v>
      </c>
      <c r="V580" s="372">
        <f>+V581</f>
        <v>313.76499999999999</v>
      </c>
      <c r="W580" s="394">
        <f t="shared" si="51"/>
        <v>81.074767206389069</v>
      </c>
      <c r="X580" s="511"/>
      <c r="Y580" s="511"/>
      <c r="Z580" s="511"/>
      <c r="AA580" s="511"/>
      <c r="AB580" s="511"/>
      <c r="AC580" s="511"/>
      <c r="AD580" s="511"/>
      <c r="AE580" s="135"/>
      <c r="AF580" s="170"/>
    </row>
    <row r="581" spans="1:32" ht="21.75" customHeight="1" x14ac:dyDescent="0.2">
      <c r="A581" s="123"/>
      <c r="B581" s="530" t="s">
        <v>38</v>
      </c>
      <c r="C581" s="530"/>
      <c r="D581" s="530"/>
      <c r="E581" s="530"/>
      <c r="F581" s="530"/>
      <c r="G581" s="530"/>
      <c r="H581" s="530"/>
      <c r="I581" s="530"/>
      <c r="J581" s="530"/>
      <c r="K581" s="530"/>
      <c r="L581" s="530"/>
      <c r="M581" s="531"/>
      <c r="N581" s="376">
        <v>991</v>
      </c>
      <c r="O581" s="377">
        <v>7</v>
      </c>
      <c r="P581" s="377">
        <v>9</v>
      </c>
      <c r="Q581" s="378" t="s">
        <v>455</v>
      </c>
      <c r="R581" s="379" t="s">
        <v>39</v>
      </c>
      <c r="S581" s="532"/>
      <c r="T581" s="533"/>
      <c r="U581" s="372">
        <f>+U582+U583+U584</f>
        <v>387.00696999999997</v>
      </c>
      <c r="V581" s="372">
        <f>+V582+V583+V584</f>
        <v>313.76499999999999</v>
      </c>
      <c r="W581" s="394">
        <f t="shared" si="51"/>
        <v>81.074767206389069</v>
      </c>
      <c r="X581" s="511"/>
      <c r="Y581" s="511"/>
      <c r="Z581" s="511"/>
      <c r="AA581" s="511"/>
      <c r="AB581" s="511"/>
      <c r="AC581" s="511"/>
      <c r="AD581" s="511"/>
      <c r="AE581" s="135"/>
      <c r="AF581" s="170"/>
    </row>
    <row r="582" spans="1:32" ht="21.75" customHeight="1" x14ac:dyDescent="0.2">
      <c r="A582" s="123"/>
      <c r="B582" s="530" t="s">
        <v>326</v>
      </c>
      <c r="C582" s="530"/>
      <c r="D582" s="530"/>
      <c r="E582" s="530"/>
      <c r="F582" s="530"/>
      <c r="G582" s="530"/>
      <c r="H582" s="530"/>
      <c r="I582" s="530"/>
      <c r="J582" s="530"/>
      <c r="K582" s="530"/>
      <c r="L582" s="530"/>
      <c r="M582" s="531"/>
      <c r="N582" s="376">
        <v>991</v>
      </c>
      <c r="O582" s="377">
        <v>7</v>
      </c>
      <c r="P582" s="377">
        <v>9</v>
      </c>
      <c r="Q582" s="378" t="s">
        <v>455</v>
      </c>
      <c r="R582" s="379" t="s">
        <v>40</v>
      </c>
      <c r="S582" s="532"/>
      <c r="T582" s="533"/>
      <c r="U582" s="372">
        <v>285.41242</v>
      </c>
      <c r="V582" s="372">
        <v>255.34549000000001</v>
      </c>
      <c r="W582" s="394">
        <f t="shared" si="51"/>
        <v>89.465444425999408</v>
      </c>
      <c r="X582" s="511"/>
      <c r="Y582" s="511"/>
      <c r="Z582" s="511"/>
      <c r="AA582" s="511"/>
      <c r="AB582" s="511"/>
      <c r="AC582" s="511"/>
      <c r="AD582" s="511"/>
      <c r="AE582" s="135"/>
      <c r="AF582" s="170"/>
    </row>
    <row r="583" spans="1:32" ht="32.25" customHeight="1" x14ac:dyDescent="0.2">
      <c r="A583" s="123"/>
      <c r="B583" s="530" t="s">
        <v>346</v>
      </c>
      <c r="C583" s="530"/>
      <c r="D583" s="530"/>
      <c r="E583" s="530"/>
      <c r="F583" s="530"/>
      <c r="G583" s="530"/>
      <c r="H583" s="530"/>
      <c r="I583" s="530"/>
      <c r="J583" s="530"/>
      <c r="K583" s="530"/>
      <c r="L583" s="530"/>
      <c r="M583" s="531"/>
      <c r="N583" s="376">
        <v>991</v>
      </c>
      <c r="O583" s="377">
        <v>7</v>
      </c>
      <c r="P583" s="377">
        <v>9</v>
      </c>
      <c r="Q583" s="378" t="s">
        <v>455</v>
      </c>
      <c r="R583" s="379" t="s">
        <v>41</v>
      </c>
      <c r="S583" s="532"/>
      <c r="T583" s="533"/>
      <c r="U583" s="372">
        <v>15.4</v>
      </c>
      <c r="V583" s="372"/>
      <c r="W583" s="394">
        <f t="shared" si="51"/>
        <v>0</v>
      </c>
      <c r="X583" s="511"/>
      <c r="Y583" s="511"/>
      <c r="Z583" s="511"/>
      <c r="AA583" s="511"/>
      <c r="AB583" s="511"/>
      <c r="AC583" s="511"/>
      <c r="AD583" s="511"/>
      <c r="AE583" s="135"/>
      <c r="AF583" s="170"/>
    </row>
    <row r="584" spans="1:32" ht="32.25" customHeight="1" x14ac:dyDescent="0.2">
      <c r="A584" s="123"/>
      <c r="B584" s="530" t="s">
        <v>327</v>
      </c>
      <c r="C584" s="530"/>
      <c r="D584" s="530"/>
      <c r="E584" s="530"/>
      <c r="F584" s="530"/>
      <c r="G584" s="530"/>
      <c r="H584" s="530"/>
      <c r="I584" s="530"/>
      <c r="J584" s="530"/>
      <c r="K584" s="530"/>
      <c r="L584" s="530"/>
      <c r="M584" s="531"/>
      <c r="N584" s="376">
        <v>991</v>
      </c>
      <c r="O584" s="377">
        <v>7</v>
      </c>
      <c r="P584" s="377">
        <v>9</v>
      </c>
      <c r="Q584" s="378" t="s">
        <v>455</v>
      </c>
      <c r="R584" s="379" t="s">
        <v>42</v>
      </c>
      <c r="S584" s="532"/>
      <c r="T584" s="533"/>
      <c r="U584" s="372">
        <v>86.194550000000007</v>
      </c>
      <c r="V584" s="372">
        <v>58.419510000000002</v>
      </c>
      <c r="W584" s="394">
        <f t="shared" si="51"/>
        <v>67.776338527203862</v>
      </c>
      <c r="X584" s="511"/>
      <c r="Y584" s="511"/>
      <c r="Z584" s="511"/>
      <c r="AA584" s="511"/>
      <c r="AB584" s="511"/>
      <c r="AC584" s="511"/>
      <c r="AD584" s="511"/>
      <c r="AE584" s="135"/>
      <c r="AF584" s="170"/>
    </row>
    <row r="585" spans="1:32" ht="21.75" customHeight="1" x14ac:dyDescent="0.2">
      <c r="A585" s="123"/>
      <c r="B585" s="530" t="s">
        <v>338</v>
      </c>
      <c r="C585" s="530"/>
      <c r="D585" s="530"/>
      <c r="E585" s="530"/>
      <c r="F585" s="530"/>
      <c r="G585" s="530"/>
      <c r="H585" s="530"/>
      <c r="I585" s="530"/>
      <c r="J585" s="530"/>
      <c r="K585" s="530"/>
      <c r="L585" s="530"/>
      <c r="M585" s="531"/>
      <c r="N585" s="376">
        <v>991</v>
      </c>
      <c r="O585" s="377">
        <v>7</v>
      </c>
      <c r="P585" s="377">
        <v>9</v>
      </c>
      <c r="Q585" s="378" t="s">
        <v>455</v>
      </c>
      <c r="R585" s="379" t="s">
        <v>25</v>
      </c>
      <c r="S585" s="532"/>
      <c r="T585" s="533"/>
      <c r="U585" s="372">
        <f>+U586</f>
        <v>50.19303</v>
      </c>
      <c r="V585" s="372">
        <f>+V586</f>
        <v>0</v>
      </c>
      <c r="W585" s="394">
        <f t="shared" si="51"/>
        <v>0</v>
      </c>
      <c r="X585" s="511"/>
      <c r="Y585" s="511"/>
      <c r="Z585" s="511"/>
      <c r="AA585" s="511"/>
      <c r="AB585" s="511"/>
      <c r="AC585" s="511"/>
      <c r="AD585" s="511"/>
      <c r="AE585" s="135"/>
      <c r="AF585" s="170"/>
    </row>
    <row r="586" spans="1:32" ht="21.75" customHeight="1" x14ac:dyDescent="0.2">
      <c r="A586" s="123"/>
      <c r="B586" s="530" t="s">
        <v>339</v>
      </c>
      <c r="C586" s="530"/>
      <c r="D586" s="530"/>
      <c r="E586" s="530"/>
      <c r="F586" s="530"/>
      <c r="G586" s="530"/>
      <c r="H586" s="530"/>
      <c r="I586" s="530"/>
      <c r="J586" s="530"/>
      <c r="K586" s="530"/>
      <c r="L586" s="530"/>
      <c r="M586" s="531"/>
      <c r="N586" s="376">
        <v>991</v>
      </c>
      <c r="O586" s="377">
        <v>7</v>
      </c>
      <c r="P586" s="377">
        <v>9</v>
      </c>
      <c r="Q586" s="378" t="s">
        <v>455</v>
      </c>
      <c r="R586" s="379" t="s">
        <v>27</v>
      </c>
      <c r="S586" s="532"/>
      <c r="T586" s="533"/>
      <c r="U586" s="372">
        <f>+U587+U588</f>
        <v>50.19303</v>
      </c>
      <c r="V586" s="372">
        <f>+V587+V588</f>
        <v>0</v>
      </c>
      <c r="W586" s="394">
        <f t="shared" si="51"/>
        <v>0</v>
      </c>
      <c r="X586" s="511"/>
      <c r="Y586" s="511"/>
      <c r="Z586" s="511"/>
      <c r="AA586" s="511"/>
      <c r="AB586" s="511"/>
      <c r="AC586" s="511"/>
      <c r="AD586" s="511"/>
      <c r="AE586" s="135"/>
      <c r="AF586" s="170"/>
    </row>
    <row r="587" spans="1:32" ht="21.75" customHeight="1" x14ac:dyDescent="0.2">
      <c r="A587" s="123"/>
      <c r="B587" s="530" t="s">
        <v>340</v>
      </c>
      <c r="C587" s="530"/>
      <c r="D587" s="530"/>
      <c r="E587" s="530"/>
      <c r="F587" s="530"/>
      <c r="G587" s="530"/>
      <c r="H587" s="530"/>
      <c r="I587" s="530"/>
      <c r="J587" s="530"/>
      <c r="K587" s="530"/>
      <c r="L587" s="530"/>
      <c r="M587" s="531"/>
      <c r="N587" s="376">
        <v>991</v>
      </c>
      <c r="O587" s="377">
        <v>7</v>
      </c>
      <c r="P587" s="377">
        <v>9</v>
      </c>
      <c r="Q587" s="378" t="s">
        <v>455</v>
      </c>
      <c r="R587" s="379" t="s">
        <v>28</v>
      </c>
      <c r="S587" s="532"/>
      <c r="T587" s="533"/>
      <c r="U587" s="372">
        <v>21.3</v>
      </c>
      <c r="V587" s="372"/>
      <c r="W587" s="394">
        <f t="shared" si="51"/>
        <v>0</v>
      </c>
      <c r="X587" s="511"/>
      <c r="Y587" s="511"/>
      <c r="Z587" s="511"/>
      <c r="AA587" s="511"/>
      <c r="AB587" s="511"/>
      <c r="AC587" s="511"/>
      <c r="AD587" s="511"/>
      <c r="AE587" s="135"/>
      <c r="AF587" s="170"/>
    </row>
    <row r="588" spans="1:32" ht="12" customHeight="1" x14ac:dyDescent="0.2">
      <c r="A588" s="123"/>
      <c r="B588" s="530" t="s">
        <v>341</v>
      </c>
      <c r="C588" s="530"/>
      <c r="D588" s="530"/>
      <c r="E588" s="530"/>
      <c r="F588" s="530"/>
      <c r="G588" s="530"/>
      <c r="H588" s="530"/>
      <c r="I588" s="530"/>
      <c r="J588" s="530"/>
      <c r="K588" s="530"/>
      <c r="L588" s="530"/>
      <c r="M588" s="531"/>
      <c r="N588" s="376">
        <v>991</v>
      </c>
      <c r="O588" s="377">
        <v>7</v>
      </c>
      <c r="P588" s="377">
        <v>9</v>
      </c>
      <c r="Q588" s="378" t="s">
        <v>455</v>
      </c>
      <c r="R588" s="379" t="s">
        <v>29</v>
      </c>
      <c r="S588" s="532"/>
      <c r="T588" s="533"/>
      <c r="U588" s="372">
        <v>28.89303</v>
      </c>
      <c r="V588" s="372"/>
      <c r="W588" s="394">
        <f t="shared" si="51"/>
        <v>0</v>
      </c>
      <c r="X588" s="511"/>
      <c r="Y588" s="511"/>
      <c r="Z588" s="511"/>
      <c r="AA588" s="511"/>
      <c r="AB588" s="511"/>
      <c r="AC588" s="511"/>
      <c r="AD588" s="511"/>
      <c r="AE588" s="135"/>
      <c r="AF588" s="170"/>
    </row>
    <row r="589" spans="1:32" ht="12" customHeight="1" x14ac:dyDescent="0.2">
      <c r="A589" s="123"/>
      <c r="B589" s="540" t="s">
        <v>30</v>
      </c>
      <c r="C589" s="530"/>
      <c r="D589" s="530"/>
      <c r="E589" s="530"/>
      <c r="F589" s="530"/>
      <c r="G589" s="530"/>
      <c r="H589" s="530"/>
      <c r="I589" s="530"/>
      <c r="J589" s="530"/>
      <c r="K589" s="530"/>
      <c r="L589" s="530"/>
      <c r="M589" s="531"/>
      <c r="N589" s="376">
        <v>991</v>
      </c>
      <c r="O589" s="377">
        <v>7</v>
      </c>
      <c r="P589" s="377">
        <v>9</v>
      </c>
      <c r="Q589" s="378" t="s">
        <v>455</v>
      </c>
      <c r="R589" s="379" t="s">
        <v>31</v>
      </c>
      <c r="S589" s="532"/>
      <c r="T589" s="533"/>
      <c r="U589" s="372">
        <f>U590+U592</f>
        <v>30.14903</v>
      </c>
      <c r="V589" s="372">
        <f>V590+V592</f>
        <v>30.14903</v>
      </c>
      <c r="W589" s="394">
        <f t="shared" si="51"/>
        <v>100</v>
      </c>
      <c r="X589" s="511"/>
      <c r="Y589" s="511"/>
      <c r="Z589" s="511"/>
      <c r="AA589" s="511"/>
      <c r="AB589" s="511"/>
      <c r="AC589" s="511"/>
      <c r="AD589" s="511"/>
      <c r="AE589" s="135"/>
      <c r="AF589" s="170"/>
    </row>
    <row r="590" spans="1:32" ht="12" customHeight="1" x14ac:dyDescent="0.2">
      <c r="A590" s="123"/>
      <c r="B590" s="200"/>
      <c r="C590" s="200"/>
      <c r="D590" s="200"/>
      <c r="E590" s="200"/>
      <c r="F590" s="200"/>
      <c r="G590" s="200"/>
      <c r="H590" s="200"/>
      <c r="I590" s="200"/>
      <c r="J590" s="200"/>
      <c r="K590" s="200"/>
      <c r="L590" s="200"/>
      <c r="M590" s="201" t="s">
        <v>569</v>
      </c>
      <c r="N590" s="376">
        <v>991</v>
      </c>
      <c r="O590" s="377">
        <v>7</v>
      </c>
      <c r="P590" s="377">
        <v>9</v>
      </c>
      <c r="Q590" s="378" t="s">
        <v>455</v>
      </c>
      <c r="R590" s="379">
        <v>830</v>
      </c>
      <c r="S590" s="395"/>
      <c r="T590" s="377"/>
      <c r="U590" s="372">
        <f>+U591</f>
        <v>25</v>
      </c>
      <c r="V590" s="372">
        <f>+V591</f>
        <v>25</v>
      </c>
      <c r="W590" s="394">
        <f t="shared" si="51"/>
        <v>100</v>
      </c>
      <c r="X590" s="199"/>
      <c r="Y590" s="199"/>
      <c r="Z590" s="199"/>
      <c r="AA590" s="199"/>
      <c r="AB590" s="199"/>
      <c r="AC590" s="199"/>
      <c r="AD590" s="199"/>
      <c r="AE590" s="135"/>
      <c r="AF590" s="170"/>
    </row>
    <row r="591" spans="1:32" ht="36.75" customHeight="1" x14ac:dyDescent="0.2">
      <c r="A591" s="123"/>
      <c r="B591" s="200"/>
      <c r="C591" s="200"/>
      <c r="D591" s="200"/>
      <c r="E591" s="200"/>
      <c r="F591" s="200"/>
      <c r="G591" s="200"/>
      <c r="H591" s="200"/>
      <c r="I591" s="200"/>
      <c r="J591" s="200"/>
      <c r="K591" s="200"/>
      <c r="L591" s="200"/>
      <c r="M591" s="201" t="s">
        <v>570</v>
      </c>
      <c r="N591" s="376">
        <v>991</v>
      </c>
      <c r="O591" s="377">
        <v>7</v>
      </c>
      <c r="P591" s="377">
        <v>9</v>
      </c>
      <c r="Q591" s="378" t="s">
        <v>455</v>
      </c>
      <c r="R591" s="379">
        <v>831</v>
      </c>
      <c r="S591" s="395"/>
      <c r="T591" s="377"/>
      <c r="U591" s="372">
        <v>25</v>
      </c>
      <c r="V591" s="372">
        <v>25</v>
      </c>
      <c r="W591" s="394">
        <f t="shared" si="51"/>
        <v>100</v>
      </c>
      <c r="X591" s="199"/>
      <c r="Y591" s="199"/>
      <c r="Z591" s="199"/>
      <c r="AA591" s="199"/>
      <c r="AB591" s="199"/>
      <c r="AC591" s="199"/>
      <c r="AD591" s="199"/>
      <c r="AE591" s="135"/>
      <c r="AF591" s="170"/>
    </row>
    <row r="592" spans="1:32" ht="12" customHeight="1" x14ac:dyDescent="0.2">
      <c r="A592" s="123"/>
      <c r="B592" s="540" t="s">
        <v>342</v>
      </c>
      <c r="C592" s="530"/>
      <c r="D592" s="530"/>
      <c r="E592" s="530"/>
      <c r="F592" s="530"/>
      <c r="G592" s="530"/>
      <c r="H592" s="530"/>
      <c r="I592" s="530"/>
      <c r="J592" s="530"/>
      <c r="K592" s="530"/>
      <c r="L592" s="530"/>
      <c r="M592" s="531"/>
      <c r="N592" s="376">
        <v>991</v>
      </c>
      <c r="O592" s="377">
        <v>7</v>
      </c>
      <c r="P592" s="377">
        <v>9</v>
      </c>
      <c r="Q592" s="378" t="s">
        <v>455</v>
      </c>
      <c r="R592" s="379" t="s">
        <v>32</v>
      </c>
      <c r="S592" s="532"/>
      <c r="T592" s="533"/>
      <c r="U592" s="372">
        <f>+U593</f>
        <v>5.1490299999999998</v>
      </c>
      <c r="V592" s="372">
        <f>+V593</f>
        <v>5.1490299999999998</v>
      </c>
      <c r="W592" s="394">
        <f t="shared" si="51"/>
        <v>100</v>
      </c>
      <c r="X592" s="511"/>
      <c r="Y592" s="511"/>
      <c r="Z592" s="511"/>
      <c r="AA592" s="511"/>
      <c r="AB592" s="511"/>
      <c r="AC592" s="511"/>
      <c r="AD592" s="511"/>
      <c r="AE592" s="135"/>
      <c r="AF592" s="170"/>
    </row>
    <row r="593" spans="1:32" ht="12" customHeight="1" x14ac:dyDescent="0.2">
      <c r="A593" s="123"/>
      <c r="B593" s="540" t="s">
        <v>82</v>
      </c>
      <c r="C593" s="530"/>
      <c r="D593" s="530"/>
      <c r="E593" s="530"/>
      <c r="F593" s="530"/>
      <c r="G593" s="530"/>
      <c r="H593" s="530"/>
      <c r="I593" s="530"/>
      <c r="J593" s="530"/>
      <c r="K593" s="530"/>
      <c r="L593" s="530"/>
      <c r="M593" s="531"/>
      <c r="N593" s="376">
        <v>991</v>
      </c>
      <c r="O593" s="377">
        <v>7</v>
      </c>
      <c r="P593" s="377">
        <v>9</v>
      </c>
      <c r="Q593" s="378" t="s">
        <v>455</v>
      </c>
      <c r="R593" s="379" t="s">
        <v>83</v>
      </c>
      <c r="S593" s="532"/>
      <c r="T593" s="533"/>
      <c r="U593" s="372">
        <v>5.1490299999999998</v>
      </c>
      <c r="V593" s="372">
        <v>5.1490299999999998</v>
      </c>
      <c r="W593" s="394">
        <f t="shared" si="51"/>
        <v>100</v>
      </c>
      <c r="X593" s="511"/>
      <c r="Y593" s="511"/>
      <c r="Z593" s="511"/>
      <c r="AA593" s="511"/>
      <c r="AB593" s="511"/>
      <c r="AC593" s="511"/>
      <c r="AD593" s="511"/>
      <c r="AE593" s="135"/>
      <c r="AF593" s="170"/>
    </row>
    <row r="594" spans="1:32" ht="12" customHeight="1" x14ac:dyDescent="0.2">
      <c r="A594" s="123"/>
      <c r="B594" s="530" t="s">
        <v>556</v>
      </c>
      <c r="C594" s="530"/>
      <c r="D594" s="530"/>
      <c r="E594" s="530"/>
      <c r="F594" s="530"/>
      <c r="G594" s="530"/>
      <c r="H594" s="530"/>
      <c r="I594" s="530"/>
      <c r="J594" s="530"/>
      <c r="K594" s="530"/>
      <c r="L594" s="530"/>
      <c r="M594" s="531"/>
      <c r="N594" s="376">
        <v>991</v>
      </c>
      <c r="O594" s="377">
        <v>9</v>
      </c>
      <c r="P594" s="377">
        <v>0</v>
      </c>
      <c r="Q594" s="378">
        <v>0</v>
      </c>
      <c r="R594" s="379">
        <v>0</v>
      </c>
      <c r="S594" s="532"/>
      <c r="T594" s="533"/>
      <c r="U594" s="372">
        <f t="shared" ref="U594:V599" si="56">+U595</f>
        <v>233.8</v>
      </c>
      <c r="V594" s="372">
        <f t="shared" si="56"/>
        <v>144.708</v>
      </c>
      <c r="W594" s="394">
        <f t="shared" ref="W594:W657" si="57">V594/U594*100</f>
        <v>61.893926432848588</v>
      </c>
      <c r="X594" s="511"/>
      <c r="Y594" s="511"/>
      <c r="Z594" s="511"/>
      <c r="AA594" s="511"/>
      <c r="AB594" s="511"/>
      <c r="AC594" s="511"/>
      <c r="AD594" s="511"/>
      <c r="AE594" s="135"/>
      <c r="AF594" s="170"/>
    </row>
    <row r="595" spans="1:32" ht="12" customHeight="1" x14ac:dyDescent="0.2">
      <c r="A595" s="123"/>
      <c r="B595" s="530" t="s">
        <v>557</v>
      </c>
      <c r="C595" s="530"/>
      <c r="D595" s="530"/>
      <c r="E595" s="530"/>
      <c r="F595" s="530"/>
      <c r="G595" s="530"/>
      <c r="H595" s="530"/>
      <c r="I595" s="530"/>
      <c r="J595" s="530"/>
      <c r="K595" s="530"/>
      <c r="L595" s="530"/>
      <c r="M595" s="531"/>
      <c r="N595" s="376">
        <v>991</v>
      </c>
      <c r="O595" s="377">
        <v>9</v>
      </c>
      <c r="P595" s="377">
        <v>9</v>
      </c>
      <c r="Q595" s="378">
        <v>0</v>
      </c>
      <c r="R595" s="379">
        <v>0</v>
      </c>
      <c r="S595" s="532"/>
      <c r="T595" s="533"/>
      <c r="U595" s="372">
        <f t="shared" si="56"/>
        <v>233.8</v>
      </c>
      <c r="V595" s="372">
        <f t="shared" si="56"/>
        <v>144.708</v>
      </c>
      <c r="W595" s="394">
        <f t="shared" si="57"/>
        <v>61.893926432848588</v>
      </c>
      <c r="X595" s="511"/>
      <c r="Y595" s="511"/>
      <c r="Z595" s="511"/>
      <c r="AA595" s="511"/>
      <c r="AB595" s="511"/>
      <c r="AC595" s="511"/>
      <c r="AD595" s="511"/>
      <c r="AE595" s="135"/>
      <c r="AF595" s="170"/>
    </row>
    <row r="596" spans="1:32" ht="32.25" customHeight="1" x14ac:dyDescent="0.2">
      <c r="A596" s="123"/>
      <c r="B596" s="530" t="s">
        <v>387</v>
      </c>
      <c r="C596" s="530"/>
      <c r="D596" s="530"/>
      <c r="E596" s="530"/>
      <c r="F596" s="530"/>
      <c r="G596" s="530"/>
      <c r="H596" s="530"/>
      <c r="I596" s="530"/>
      <c r="J596" s="530"/>
      <c r="K596" s="530"/>
      <c r="L596" s="530"/>
      <c r="M596" s="531"/>
      <c r="N596" s="376">
        <v>991</v>
      </c>
      <c r="O596" s="377">
        <v>9</v>
      </c>
      <c r="P596" s="377">
        <v>9</v>
      </c>
      <c r="Q596" s="378" t="s">
        <v>388</v>
      </c>
      <c r="R596" s="379">
        <v>0</v>
      </c>
      <c r="S596" s="532"/>
      <c r="T596" s="533"/>
      <c r="U596" s="372">
        <f t="shared" si="56"/>
        <v>233.8</v>
      </c>
      <c r="V596" s="372">
        <f t="shared" si="56"/>
        <v>144.708</v>
      </c>
      <c r="W596" s="394">
        <f t="shared" si="57"/>
        <v>61.893926432848588</v>
      </c>
      <c r="X596" s="511"/>
      <c r="Y596" s="511"/>
      <c r="Z596" s="511"/>
      <c r="AA596" s="511"/>
      <c r="AB596" s="511"/>
      <c r="AC596" s="511"/>
      <c r="AD596" s="511"/>
      <c r="AE596" s="135"/>
      <c r="AF596" s="170"/>
    </row>
    <row r="597" spans="1:32" ht="42.75" customHeight="1" x14ac:dyDescent="0.2">
      <c r="A597" s="123"/>
      <c r="B597" s="530" t="s">
        <v>88</v>
      </c>
      <c r="C597" s="530"/>
      <c r="D597" s="530"/>
      <c r="E597" s="530"/>
      <c r="F597" s="530"/>
      <c r="G597" s="530"/>
      <c r="H597" s="530"/>
      <c r="I597" s="530"/>
      <c r="J597" s="530"/>
      <c r="K597" s="530"/>
      <c r="L597" s="530"/>
      <c r="M597" s="531"/>
      <c r="N597" s="376">
        <v>991</v>
      </c>
      <c r="O597" s="377">
        <v>9</v>
      </c>
      <c r="P597" s="377">
        <v>9</v>
      </c>
      <c r="Q597" s="378" t="s">
        <v>389</v>
      </c>
      <c r="R597" s="379">
        <v>0</v>
      </c>
      <c r="S597" s="532"/>
      <c r="T597" s="533"/>
      <c r="U597" s="372">
        <f t="shared" si="56"/>
        <v>233.8</v>
      </c>
      <c r="V597" s="372">
        <f t="shared" si="56"/>
        <v>144.708</v>
      </c>
      <c r="W597" s="394">
        <f t="shared" si="57"/>
        <v>61.893926432848588</v>
      </c>
      <c r="X597" s="511"/>
      <c r="Y597" s="511"/>
      <c r="Z597" s="511"/>
      <c r="AA597" s="511"/>
      <c r="AB597" s="511"/>
      <c r="AC597" s="511"/>
      <c r="AD597" s="511"/>
      <c r="AE597" s="135"/>
      <c r="AF597" s="170"/>
    </row>
    <row r="598" spans="1:32" ht="21.75" customHeight="1" x14ac:dyDescent="0.2">
      <c r="A598" s="123"/>
      <c r="B598" s="530" t="s">
        <v>338</v>
      </c>
      <c r="C598" s="530"/>
      <c r="D598" s="530"/>
      <c r="E598" s="530"/>
      <c r="F598" s="530"/>
      <c r="G598" s="530"/>
      <c r="H598" s="530"/>
      <c r="I598" s="530"/>
      <c r="J598" s="530"/>
      <c r="K598" s="530"/>
      <c r="L598" s="530"/>
      <c r="M598" s="531"/>
      <c r="N598" s="376">
        <v>991</v>
      </c>
      <c r="O598" s="377">
        <v>9</v>
      </c>
      <c r="P598" s="377">
        <v>9</v>
      </c>
      <c r="Q598" s="378" t="s">
        <v>389</v>
      </c>
      <c r="R598" s="379" t="s">
        <v>25</v>
      </c>
      <c r="S598" s="532"/>
      <c r="T598" s="533"/>
      <c r="U598" s="372">
        <f t="shared" si="56"/>
        <v>233.8</v>
      </c>
      <c r="V598" s="372">
        <f t="shared" si="56"/>
        <v>144.708</v>
      </c>
      <c r="W598" s="394">
        <f t="shared" si="57"/>
        <v>61.893926432848588</v>
      </c>
      <c r="X598" s="511"/>
      <c r="Y598" s="511"/>
      <c r="Z598" s="511"/>
      <c r="AA598" s="511"/>
      <c r="AB598" s="511"/>
      <c r="AC598" s="511"/>
      <c r="AD598" s="511"/>
      <c r="AE598" s="135"/>
      <c r="AF598" s="170"/>
    </row>
    <row r="599" spans="1:32" ht="21.75" customHeight="1" x14ac:dyDescent="0.2">
      <c r="A599" s="123"/>
      <c r="B599" s="530" t="s">
        <v>339</v>
      </c>
      <c r="C599" s="530"/>
      <c r="D599" s="530"/>
      <c r="E599" s="530"/>
      <c r="F599" s="530"/>
      <c r="G599" s="530"/>
      <c r="H599" s="530"/>
      <c r="I599" s="530"/>
      <c r="J599" s="530"/>
      <c r="K599" s="530"/>
      <c r="L599" s="530"/>
      <c r="M599" s="531"/>
      <c r="N599" s="376">
        <v>991</v>
      </c>
      <c r="O599" s="377">
        <v>9</v>
      </c>
      <c r="P599" s="377">
        <v>9</v>
      </c>
      <c r="Q599" s="378" t="s">
        <v>389</v>
      </c>
      <c r="R599" s="379" t="s">
        <v>27</v>
      </c>
      <c r="S599" s="532"/>
      <c r="T599" s="533"/>
      <c r="U599" s="372">
        <f t="shared" si="56"/>
        <v>233.8</v>
      </c>
      <c r="V599" s="372">
        <f t="shared" si="56"/>
        <v>144.708</v>
      </c>
      <c r="W599" s="394">
        <f t="shared" si="57"/>
        <v>61.893926432848588</v>
      </c>
      <c r="X599" s="511"/>
      <c r="Y599" s="511"/>
      <c r="Z599" s="511"/>
      <c r="AA599" s="511"/>
      <c r="AB599" s="511"/>
      <c r="AC599" s="511"/>
      <c r="AD599" s="511"/>
      <c r="AE599" s="135"/>
      <c r="AF599" s="170"/>
    </row>
    <row r="600" spans="1:32" ht="12" customHeight="1" x14ac:dyDescent="0.2">
      <c r="A600" s="123"/>
      <c r="B600" s="530" t="s">
        <v>341</v>
      </c>
      <c r="C600" s="530"/>
      <c r="D600" s="530"/>
      <c r="E600" s="530"/>
      <c r="F600" s="530"/>
      <c r="G600" s="530"/>
      <c r="H600" s="530"/>
      <c r="I600" s="530"/>
      <c r="J600" s="530"/>
      <c r="K600" s="530"/>
      <c r="L600" s="530"/>
      <c r="M600" s="531"/>
      <c r="N600" s="376">
        <v>991</v>
      </c>
      <c r="O600" s="377">
        <v>9</v>
      </c>
      <c r="P600" s="377">
        <v>9</v>
      </c>
      <c r="Q600" s="378" t="s">
        <v>389</v>
      </c>
      <c r="R600" s="379" t="s">
        <v>29</v>
      </c>
      <c r="S600" s="532"/>
      <c r="T600" s="533"/>
      <c r="U600" s="372">
        <v>233.8</v>
      </c>
      <c r="V600" s="372">
        <v>144.708</v>
      </c>
      <c r="W600" s="394">
        <f t="shared" si="57"/>
        <v>61.893926432848588</v>
      </c>
      <c r="X600" s="511"/>
      <c r="Y600" s="511"/>
      <c r="Z600" s="511"/>
      <c r="AA600" s="511"/>
      <c r="AB600" s="511"/>
      <c r="AC600" s="511"/>
      <c r="AD600" s="511"/>
      <c r="AE600" s="135"/>
      <c r="AF600" s="170"/>
    </row>
    <row r="601" spans="1:32" ht="12" customHeight="1" x14ac:dyDescent="0.2">
      <c r="A601" s="123"/>
      <c r="B601" s="530" t="s">
        <v>149</v>
      </c>
      <c r="C601" s="530"/>
      <c r="D601" s="530"/>
      <c r="E601" s="530"/>
      <c r="F601" s="530"/>
      <c r="G601" s="530"/>
      <c r="H601" s="530"/>
      <c r="I601" s="530"/>
      <c r="J601" s="530"/>
      <c r="K601" s="530"/>
      <c r="L601" s="530"/>
      <c r="M601" s="531"/>
      <c r="N601" s="376">
        <v>991</v>
      </c>
      <c r="O601" s="377">
        <v>10</v>
      </c>
      <c r="P601" s="377">
        <v>0</v>
      </c>
      <c r="Q601" s="378">
        <v>0</v>
      </c>
      <c r="R601" s="379">
        <v>0</v>
      </c>
      <c r="S601" s="532"/>
      <c r="T601" s="533"/>
      <c r="U601" s="372">
        <f>+U602</f>
        <v>6519.19301</v>
      </c>
      <c r="V601" s="372">
        <f>+V602</f>
        <v>6519.1555899999994</v>
      </c>
      <c r="W601" s="394">
        <f t="shared" si="57"/>
        <v>99.99942600257512</v>
      </c>
      <c r="X601" s="511"/>
      <c r="Y601" s="511"/>
      <c r="Z601" s="511"/>
      <c r="AA601" s="511"/>
      <c r="AB601" s="511"/>
      <c r="AC601" s="511"/>
      <c r="AD601" s="511"/>
      <c r="AE601" s="135"/>
      <c r="AF601" s="170"/>
    </row>
    <row r="602" spans="1:32" ht="12" customHeight="1" x14ac:dyDescent="0.2">
      <c r="A602" s="123"/>
      <c r="B602" s="530" t="s">
        <v>53</v>
      </c>
      <c r="C602" s="530"/>
      <c r="D602" s="530"/>
      <c r="E602" s="530"/>
      <c r="F602" s="530"/>
      <c r="G602" s="530"/>
      <c r="H602" s="530"/>
      <c r="I602" s="530"/>
      <c r="J602" s="530"/>
      <c r="K602" s="530"/>
      <c r="L602" s="530"/>
      <c r="M602" s="531"/>
      <c r="N602" s="376">
        <v>991</v>
      </c>
      <c r="O602" s="377">
        <v>10</v>
      </c>
      <c r="P602" s="377">
        <v>3</v>
      </c>
      <c r="Q602" s="378">
        <v>0</v>
      </c>
      <c r="R602" s="379">
        <v>0</v>
      </c>
      <c r="S602" s="532"/>
      <c r="T602" s="533"/>
      <c r="U602" s="372">
        <f>+U603+U609+U615+U621</f>
        <v>6519.19301</v>
      </c>
      <c r="V602" s="372">
        <f>+V603+V609+V615+V621</f>
        <v>6519.1555899999994</v>
      </c>
      <c r="W602" s="394">
        <f t="shared" si="57"/>
        <v>99.99942600257512</v>
      </c>
      <c r="X602" s="511"/>
      <c r="Y602" s="511"/>
      <c r="Z602" s="511"/>
      <c r="AA602" s="511"/>
      <c r="AB602" s="511"/>
      <c r="AC602" s="511"/>
      <c r="AD602" s="511"/>
      <c r="AE602" s="135"/>
      <c r="AF602" s="170"/>
    </row>
    <row r="603" spans="1:32" ht="21.75" customHeight="1" x14ac:dyDescent="0.2">
      <c r="A603" s="123"/>
      <c r="B603" s="530" t="s">
        <v>65</v>
      </c>
      <c r="C603" s="530"/>
      <c r="D603" s="530"/>
      <c r="E603" s="530"/>
      <c r="F603" s="530"/>
      <c r="G603" s="530"/>
      <c r="H603" s="530"/>
      <c r="I603" s="530"/>
      <c r="J603" s="530"/>
      <c r="K603" s="530"/>
      <c r="L603" s="530"/>
      <c r="M603" s="531"/>
      <c r="N603" s="376">
        <v>991</v>
      </c>
      <c r="O603" s="377">
        <v>10</v>
      </c>
      <c r="P603" s="377">
        <v>3</v>
      </c>
      <c r="Q603" s="378" t="s">
        <v>413</v>
      </c>
      <c r="R603" s="379">
        <v>0</v>
      </c>
      <c r="S603" s="532"/>
      <c r="T603" s="533"/>
      <c r="U603" s="372">
        <f t="shared" ref="U603:V607" si="58">+U604</f>
        <v>224.28</v>
      </c>
      <c r="V603" s="372">
        <f t="shared" si="58"/>
        <v>224.28</v>
      </c>
      <c r="W603" s="394">
        <f t="shared" si="57"/>
        <v>100</v>
      </c>
      <c r="X603" s="511"/>
      <c r="Y603" s="511"/>
      <c r="Z603" s="511"/>
      <c r="AA603" s="511"/>
      <c r="AB603" s="511"/>
      <c r="AC603" s="511"/>
      <c r="AD603" s="511"/>
      <c r="AE603" s="135"/>
      <c r="AF603" s="170"/>
    </row>
    <row r="604" spans="1:32" ht="21.75" customHeight="1" x14ac:dyDescent="0.2">
      <c r="A604" s="123"/>
      <c r="B604" s="530" t="s">
        <v>66</v>
      </c>
      <c r="C604" s="530"/>
      <c r="D604" s="530"/>
      <c r="E604" s="530"/>
      <c r="F604" s="530"/>
      <c r="G604" s="530"/>
      <c r="H604" s="530"/>
      <c r="I604" s="530"/>
      <c r="J604" s="530"/>
      <c r="K604" s="530"/>
      <c r="L604" s="530"/>
      <c r="M604" s="531"/>
      <c r="N604" s="376">
        <v>991</v>
      </c>
      <c r="O604" s="377">
        <v>10</v>
      </c>
      <c r="P604" s="377">
        <v>3</v>
      </c>
      <c r="Q604" s="378" t="s">
        <v>491</v>
      </c>
      <c r="R604" s="379">
        <v>0</v>
      </c>
      <c r="S604" s="532"/>
      <c r="T604" s="533"/>
      <c r="U604" s="372">
        <f t="shared" si="58"/>
        <v>224.28</v>
      </c>
      <c r="V604" s="372">
        <f t="shared" si="58"/>
        <v>224.28</v>
      </c>
      <c r="W604" s="394">
        <f t="shared" si="57"/>
        <v>100</v>
      </c>
      <c r="X604" s="511"/>
      <c r="Y604" s="511"/>
      <c r="Z604" s="511"/>
      <c r="AA604" s="511"/>
      <c r="AB604" s="511"/>
      <c r="AC604" s="511"/>
      <c r="AD604" s="511"/>
      <c r="AE604" s="135"/>
      <c r="AF604" s="170"/>
    </row>
    <row r="605" spans="1:32" ht="42.75" customHeight="1" x14ac:dyDescent="0.2">
      <c r="A605" s="123"/>
      <c r="B605" s="530" t="s">
        <v>492</v>
      </c>
      <c r="C605" s="530"/>
      <c r="D605" s="530"/>
      <c r="E605" s="530"/>
      <c r="F605" s="530"/>
      <c r="G605" s="530"/>
      <c r="H605" s="530"/>
      <c r="I605" s="530"/>
      <c r="J605" s="530"/>
      <c r="K605" s="530"/>
      <c r="L605" s="530"/>
      <c r="M605" s="531"/>
      <c r="N605" s="376">
        <v>991</v>
      </c>
      <c r="O605" s="377">
        <v>10</v>
      </c>
      <c r="P605" s="377">
        <v>3</v>
      </c>
      <c r="Q605" s="378" t="s">
        <v>493</v>
      </c>
      <c r="R605" s="379">
        <v>0</v>
      </c>
      <c r="S605" s="532"/>
      <c r="T605" s="533"/>
      <c r="U605" s="372">
        <f t="shared" si="58"/>
        <v>224.28</v>
      </c>
      <c r="V605" s="372">
        <f t="shared" si="58"/>
        <v>224.28</v>
      </c>
      <c r="W605" s="394">
        <f t="shared" si="57"/>
        <v>100</v>
      </c>
      <c r="X605" s="511"/>
      <c r="Y605" s="511"/>
      <c r="Z605" s="511"/>
      <c r="AA605" s="511"/>
      <c r="AB605" s="511"/>
      <c r="AC605" s="511"/>
      <c r="AD605" s="511"/>
      <c r="AE605" s="135"/>
      <c r="AF605" s="170"/>
    </row>
    <row r="606" spans="1:32" ht="12" customHeight="1" x14ac:dyDescent="0.2">
      <c r="A606" s="123"/>
      <c r="B606" s="530" t="s">
        <v>47</v>
      </c>
      <c r="C606" s="530"/>
      <c r="D606" s="530"/>
      <c r="E606" s="530"/>
      <c r="F606" s="530"/>
      <c r="G606" s="530"/>
      <c r="H606" s="530"/>
      <c r="I606" s="530"/>
      <c r="J606" s="530"/>
      <c r="K606" s="530"/>
      <c r="L606" s="530"/>
      <c r="M606" s="531"/>
      <c r="N606" s="376">
        <v>991</v>
      </c>
      <c r="O606" s="377">
        <v>10</v>
      </c>
      <c r="P606" s="377">
        <v>3</v>
      </c>
      <c r="Q606" s="378" t="s">
        <v>493</v>
      </c>
      <c r="R606" s="379" t="s">
        <v>44</v>
      </c>
      <c r="S606" s="532"/>
      <c r="T606" s="533"/>
      <c r="U606" s="372">
        <f t="shared" si="58"/>
        <v>224.28</v>
      </c>
      <c r="V606" s="372">
        <f t="shared" si="58"/>
        <v>224.28</v>
      </c>
      <c r="W606" s="394">
        <f t="shared" si="57"/>
        <v>100</v>
      </c>
      <c r="X606" s="511"/>
      <c r="Y606" s="511"/>
      <c r="Z606" s="511"/>
      <c r="AA606" s="511"/>
      <c r="AB606" s="511"/>
      <c r="AC606" s="511"/>
      <c r="AD606" s="511"/>
      <c r="AE606" s="135"/>
      <c r="AF606" s="170"/>
    </row>
    <row r="607" spans="1:32" ht="21.75" customHeight="1" x14ac:dyDescent="0.2">
      <c r="A607" s="123"/>
      <c r="B607" s="530" t="s">
        <v>494</v>
      </c>
      <c r="C607" s="530"/>
      <c r="D607" s="530"/>
      <c r="E607" s="530"/>
      <c r="F607" s="530"/>
      <c r="G607" s="530"/>
      <c r="H607" s="530"/>
      <c r="I607" s="530"/>
      <c r="J607" s="530"/>
      <c r="K607" s="530"/>
      <c r="L607" s="530"/>
      <c r="M607" s="531"/>
      <c r="N607" s="376">
        <v>991</v>
      </c>
      <c r="O607" s="377">
        <v>10</v>
      </c>
      <c r="P607" s="377">
        <v>3</v>
      </c>
      <c r="Q607" s="378" t="s">
        <v>493</v>
      </c>
      <c r="R607" s="379" t="s">
        <v>495</v>
      </c>
      <c r="S607" s="532"/>
      <c r="T607" s="533"/>
      <c r="U607" s="372">
        <f t="shared" si="58"/>
        <v>224.28</v>
      </c>
      <c r="V607" s="372">
        <f t="shared" si="58"/>
        <v>224.28</v>
      </c>
      <c r="W607" s="394">
        <f t="shared" si="57"/>
        <v>100</v>
      </c>
      <c r="X607" s="511"/>
      <c r="Y607" s="511"/>
      <c r="Z607" s="511"/>
      <c r="AA607" s="511"/>
      <c r="AB607" s="511"/>
      <c r="AC607" s="511"/>
      <c r="AD607" s="511"/>
      <c r="AE607" s="135"/>
      <c r="AF607" s="170"/>
    </row>
    <row r="608" spans="1:32" ht="12" customHeight="1" x14ac:dyDescent="0.2">
      <c r="A608" s="123"/>
      <c r="B608" s="530" t="s">
        <v>87</v>
      </c>
      <c r="C608" s="530"/>
      <c r="D608" s="530"/>
      <c r="E608" s="530"/>
      <c r="F608" s="530"/>
      <c r="G608" s="530"/>
      <c r="H608" s="530"/>
      <c r="I608" s="530"/>
      <c r="J608" s="530"/>
      <c r="K608" s="530"/>
      <c r="L608" s="530"/>
      <c r="M608" s="531"/>
      <c r="N608" s="376">
        <v>991</v>
      </c>
      <c r="O608" s="377">
        <v>10</v>
      </c>
      <c r="P608" s="377">
        <v>3</v>
      </c>
      <c r="Q608" s="378" t="s">
        <v>493</v>
      </c>
      <c r="R608" s="379" t="s">
        <v>496</v>
      </c>
      <c r="S608" s="532"/>
      <c r="T608" s="533"/>
      <c r="U608" s="372">
        <v>224.28</v>
      </c>
      <c r="V608" s="372">
        <v>224.28</v>
      </c>
      <c r="W608" s="394">
        <f t="shared" si="57"/>
        <v>100</v>
      </c>
      <c r="X608" s="511"/>
      <c r="Y608" s="511"/>
      <c r="Z608" s="511"/>
      <c r="AA608" s="511"/>
      <c r="AB608" s="511"/>
      <c r="AC608" s="511"/>
      <c r="AD608" s="511"/>
      <c r="AE608" s="135"/>
      <c r="AF608" s="170"/>
    </row>
    <row r="609" spans="1:32" ht="32.25" hidden="1" customHeight="1" x14ac:dyDescent="0.2">
      <c r="A609" s="123"/>
      <c r="B609" s="530" t="s">
        <v>497</v>
      </c>
      <c r="C609" s="530"/>
      <c r="D609" s="530"/>
      <c r="E609" s="530"/>
      <c r="F609" s="530"/>
      <c r="G609" s="530"/>
      <c r="H609" s="530"/>
      <c r="I609" s="530"/>
      <c r="J609" s="530"/>
      <c r="K609" s="530"/>
      <c r="L609" s="530"/>
      <c r="M609" s="531"/>
      <c r="N609" s="376">
        <v>991</v>
      </c>
      <c r="O609" s="377">
        <v>10</v>
      </c>
      <c r="P609" s="377">
        <v>3</v>
      </c>
      <c r="Q609" s="378" t="s">
        <v>498</v>
      </c>
      <c r="R609" s="379">
        <v>0</v>
      </c>
      <c r="S609" s="532"/>
      <c r="T609" s="533"/>
      <c r="U609" s="372">
        <f t="shared" ref="U609:V613" si="59">+U610</f>
        <v>0</v>
      </c>
      <c r="V609" s="372">
        <f t="shared" si="59"/>
        <v>0</v>
      </c>
      <c r="W609" s="394" t="e">
        <f t="shared" si="57"/>
        <v>#DIV/0!</v>
      </c>
      <c r="X609" s="511"/>
      <c r="Y609" s="511"/>
      <c r="Z609" s="511"/>
      <c r="AA609" s="511"/>
      <c r="AB609" s="511"/>
      <c r="AC609" s="511"/>
      <c r="AD609" s="511"/>
      <c r="AE609" s="135"/>
      <c r="AF609" s="170"/>
    </row>
    <row r="610" spans="1:32" ht="12" hidden="1" customHeight="1" x14ac:dyDescent="0.2">
      <c r="A610" s="123"/>
      <c r="B610" s="530" t="s">
        <v>499</v>
      </c>
      <c r="C610" s="530"/>
      <c r="D610" s="530"/>
      <c r="E610" s="530"/>
      <c r="F610" s="530"/>
      <c r="G610" s="530"/>
      <c r="H610" s="530"/>
      <c r="I610" s="530"/>
      <c r="J610" s="530"/>
      <c r="K610" s="530"/>
      <c r="L610" s="530"/>
      <c r="M610" s="531"/>
      <c r="N610" s="376">
        <v>991</v>
      </c>
      <c r="O610" s="377">
        <v>10</v>
      </c>
      <c r="P610" s="377">
        <v>3</v>
      </c>
      <c r="Q610" s="378" t="s">
        <v>500</v>
      </c>
      <c r="R610" s="379">
        <v>0</v>
      </c>
      <c r="S610" s="532"/>
      <c r="T610" s="533"/>
      <c r="U610" s="372">
        <f t="shared" si="59"/>
        <v>0</v>
      </c>
      <c r="V610" s="372">
        <f t="shared" si="59"/>
        <v>0</v>
      </c>
      <c r="W610" s="394" t="e">
        <f t="shared" si="57"/>
        <v>#DIV/0!</v>
      </c>
      <c r="X610" s="511"/>
      <c r="Y610" s="511"/>
      <c r="Z610" s="511"/>
      <c r="AA610" s="511"/>
      <c r="AB610" s="511"/>
      <c r="AC610" s="511"/>
      <c r="AD610" s="511"/>
      <c r="AE610" s="135"/>
      <c r="AF610" s="170"/>
    </row>
    <row r="611" spans="1:32" ht="32.25" hidden="1" customHeight="1" x14ac:dyDescent="0.2">
      <c r="A611" s="123"/>
      <c r="B611" s="530" t="s">
        <v>501</v>
      </c>
      <c r="C611" s="530"/>
      <c r="D611" s="530"/>
      <c r="E611" s="530"/>
      <c r="F611" s="530"/>
      <c r="G611" s="530"/>
      <c r="H611" s="530"/>
      <c r="I611" s="530"/>
      <c r="J611" s="530"/>
      <c r="K611" s="530"/>
      <c r="L611" s="530"/>
      <c r="M611" s="531"/>
      <c r="N611" s="376">
        <v>991</v>
      </c>
      <c r="O611" s="377">
        <v>10</v>
      </c>
      <c r="P611" s="377">
        <v>3</v>
      </c>
      <c r="Q611" s="378" t="s">
        <v>502</v>
      </c>
      <c r="R611" s="379">
        <v>0</v>
      </c>
      <c r="S611" s="532"/>
      <c r="T611" s="533"/>
      <c r="U611" s="372">
        <f t="shared" si="59"/>
        <v>0</v>
      </c>
      <c r="V611" s="372">
        <f t="shared" si="59"/>
        <v>0</v>
      </c>
      <c r="W611" s="394" t="e">
        <f t="shared" si="57"/>
        <v>#DIV/0!</v>
      </c>
      <c r="X611" s="511"/>
      <c r="Y611" s="511"/>
      <c r="Z611" s="511"/>
      <c r="AA611" s="511"/>
      <c r="AB611" s="511"/>
      <c r="AC611" s="511"/>
      <c r="AD611" s="511"/>
      <c r="AE611" s="135"/>
      <c r="AF611" s="170"/>
    </row>
    <row r="612" spans="1:32" ht="12" hidden="1" customHeight="1" x14ac:dyDescent="0.2">
      <c r="A612" s="123"/>
      <c r="B612" s="530" t="s">
        <v>47</v>
      </c>
      <c r="C612" s="530"/>
      <c r="D612" s="530"/>
      <c r="E612" s="530"/>
      <c r="F612" s="530"/>
      <c r="G612" s="530"/>
      <c r="H612" s="530"/>
      <c r="I612" s="530"/>
      <c r="J612" s="530"/>
      <c r="K612" s="530"/>
      <c r="L612" s="530"/>
      <c r="M612" s="531"/>
      <c r="N612" s="376">
        <v>991</v>
      </c>
      <c r="O612" s="377">
        <v>10</v>
      </c>
      <c r="P612" s="377">
        <v>3</v>
      </c>
      <c r="Q612" s="378" t="s">
        <v>502</v>
      </c>
      <c r="R612" s="379" t="s">
        <v>44</v>
      </c>
      <c r="S612" s="532"/>
      <c r="T612" s="533"/>
      <c r="U612" s="372">
        <f t="shared" si="59"/>
        <v>0</v>
      </c>
      <c r="V612" s="372">
        <f t="shared" si="59"/>
        <v>0</v>
      </c>
      <c r="W612" s="394" t="e">
        <f t="shared" si="57"/>
        <v>#DIV/0!</v>
      </c>
      <c r="X612" s="511"/>
      <c r="Y612" s="511"/>
      <c r="Z612" s="511"/>
      <c r="AA612" s="511"/>
      <c r="AB612" s="511"/>
      <c r="AC612" s="511"/>
      <c r="AD612" s="511"/>
      <c r="AE612" s="135"/>
      <c r="AF612" s="170"/>
    </row>
    <row r="613" spans="1:32" ht="21.75" hidden="1" customHeight="1" x14ac:dyDescent="0.2">
      <c r="A613" s="123"/>
      <c r="B613" s="530" t="s">
        <v>494</v>
      </c>
      <c r="C613" s="530"/>
      <c r="D613" s="530"/>
      <c r="E613" s="530"/>
      <c r="F613" s="530"/>
      <c r="G613" s="530"/>
      <c r="H613" s="530"/>
      <c r="I613" s="530"/>
      <c r="J613" s="530"/>
      <c r="K613" s="530"/>
      <c r="L613" s="530"/>
      <c r="M613" s="531"/>
      <c r="N613" s="376">
        <v>991</v>
      </c>
      <c r="O613" s="377">
        <v>10</v>
      </c>
      <c r="P613" s="377">
        <v>3</v>
      </c>
      <c r="Q613" s="378" t="s">
        <v>502</v>
      </c>
      <c r="R613" s="379" t="s">
        <v>495</v>
      </c>
      <c r="S613" s="532"/>
      <c r="T613" s="533"/>
      <c r="U613" s="372">
        <f t="shared" si="59"/>
        <v>0</v>
      </c>
      <c r="V613" s="372">
        <f t="shared" si="59"/>
        <v>0</v>
      </c>
      <c r="W613" s="394" t="e">
        <f t="shared" si="57"/>
        <v>#DIV/0!</v>
      </c>
      <c r="X613" s="511"/>
      <c r="Y613" s="511"/>
      <c r="Z613" s="511"/>
      <c r="AA613" s="511"/>
      <c r="AB613" s="511"/>
      <c r="AC613" s="511"/>
      <c r="AD613" s="511"/>
      <c r="AE613" s="135"/>
      <c r="AF613" s="170"/>
    </row>
    <row r="614" spans="1:32" ht="12" hidden="1" customHeight="1" x14ac:dyDescent="0.2">
      <c r="A614" s="123"/>
      <c r="B614" s="530" t="s">
        <v>87</v>
      </c>
      <c r="C614" s="530"/>
      <c r="D614" s="530"/>
      <c r="E614" s="530"/>
      <c r="F614" s="530"/>
      <c r="G614" s="530"/>
      <c r="H614" s="530"/>
      <c r="I614" s="530"/>
      <c r="J614" s="530"/>
      <c r="K614" s="530"/>
      <c r="L614" s="530"/>
      <c r="M614" s="531"/>
      <c r="N614" s="376">
        <v>991</v>
      </c>
      <c r="O614" s="377">
        <v>10</v>
      </c>
      <c r="P614" s="377">
        <v>3</v>
      </c>
      <c r="Q614" s="378" t="s">
        <v>502</v>
      </c>
      <c r="R614" s="379" t="s">
        <v>496</v>
      </c>
      <c r="S614" s="532"/>
      <c r="T614" s="533"/>
      <c r="U614" s="372"/>
      <c r="V614" s="372"/>
      <c r="W614" s="394" t="e">
        <f t="shared" si="57"/>
        <v>#DIV/0!</v>
      </c>
      <c r="X614" s="511"/>
      <c r="Y614" s="511"/>
      <c r="Z614" s="511"/>
      <c r="AA614" s="511"/>
      <c r="AB614" s="511"/>
      <c r="AC614" s="511"/>
      <c r="AD614" s="511"/>
      <c r="AE614" s="135"/>
      <c r="AF614" s="170"/>
    </row>
    <row r="615" spans="1:32" ht="32.25" customHeight="1" x14ac:dyDescent="0.2">
      <c r="A615" s="123"/>
      <c r="B615" s="530" t="s">
        <v>497</v>
      </c>
      <c r="C615" s="530"/>
      <c r="D615" s="530"/>
      <c r="E615" s="530"/>
      <c r="F615" s="530"/>
      <c r="G615" s="530"/>
      <c r="H615" s="530"/>
      <c r="I615" s="530"/>
      <c r="J615" s="530"/>
      <c r="K615" s="530"/>
      <c r="L615" s="530"/>
      <c r="M615" s="531"/>
      <c r="N615" s="376">
        <v>991</v>
      </c>
      <c r="O615" s="377">
        <v>10</v>
      </c>
      <c r="P615" s="377">
        <v>3</v>
      </c>
      <c r="Q615" s="378" t="s">
        <v>498</v>
      </c>
      <c r="R615" s="379">
        <v>0</v>
      </c>
      <c r="S615" s="532"/>
      <c r="T615" s="533"/>
      <c r="U615" s="372">
        <f t="shared" ref="U615:V619" si="60">+U616</f>
        <v>6286.9130100000002</v>
      </c>
      <c r="V615" s="372">
        <f t="shared" si="60"/>
        <v>6286.8755899999996</v>
      </c>
      <c r="W615" s="394">
        <f t="shared" si="57"/>
        <v>99.999404795327351</v>
      </c>
      <c r="X615" s="511"/>
      <c r="Y615" s="511"/>
      <c r="Z615" s="511"/>
      <c r="AA615" s="511"/>
      <c r="AB615" s="511"/>
      <c r="AC615" s="511"/>
      <c r="AD615" s="511"/>
      <c r="AE615" s="135"/>
    </row>
    <row r="616" spans="1:32" ht="12" customHeight="1" x14ac:dyDescent="0.2">
      <c r="A616" s="123"/>
      <c r="B616" s="530" t="s">
        <v>499</v>
      </c>
      <c r="C616" s="530"/>
      <c r="D616" s="530"/>
      <c r="E616" s="530"/>
      <c r="F616" s="530"/>
      <c r="G616" s="530"/>
      <c r="H616" s="530"/>
      <c r="I616" s="530"/>
      <c r="J616" s="530"/>
      <c r="K616" s="530"/>
      <c r="L616" s="530"/>
      <c r="M616" s="531"/>
      <c r="N616" s="376">
        <v>991</v>
      </c>
      <c r="O616" s="377">
        <v>10</v>
      </c>
      <c r="P616" s="377">
        <v>3</v>
      </c>
      <c r="Q616" s="378" t="s">
        <v>500</v>
      </c>
      <c r="R616" s="379">
        <v>0</v>
      </c>
      <c r="S616" s="532"/>
      <c r="T616" s="533"/>
      <c r="U616" s="372">
        <f t="shared" si="60"/>
        <v>6286.9130100000002</v>
      </c>
      <c r="V616" s="372">
        <f t="shared" si="60"/>
        <v>6286.8755899999996</v>
      </c>
      <c r="W616" s="394">
        <f t="shared" si="57"/>
        <v>99.999404795327351</v>
      </c>
      <c r="X616" s="511"/>
      <c r="Y616" s="511"/>
      <c r="Z616" s="511"/>
      <c r="AA616" s="511"/>
      <c r="AB616" s="511"/>
      <c r="AC616" s="511"/>
      <c r="AD616" s="511"/>
      <c r="AE616" s="135"/>
    </row>
    <row r="617" spans="1:32" ht="12" customHeight="1" x14ac:dyDescent="0.2">
      <c r="A617" s="123"/>
      <c r="B617" s="530" t="s">
        <v>585</v>
      </c>
      <c r="C617" s="530"/>
      <c r="D617" s="530"/>
      <c r="E617" s="530"/>
      <c r="F617" s="530"/>
      <c r="G617" s="530"/>
      <c r="H617" s="530"/>
      <c r="I617" s="530"/>
      <c r="J617" s="530"/>
      <c r="K617" s="530"/>
      <c r="L617" s="530"/>
      <c r="M617" s="531"/>
      <c r="N617" s="376">
        <v>991</v>
      </c>
      <c r="O617" s="377">
        <v>10</v>
      </c>
      <c r="P617" s="377">
        <v>3</v>
      </c>
      <c r="Q617" s="378" t="s">
        <v>717</v>
      </c>
      <c r="R617" s="379">
        <v>0</v>
      </c>
      <c r="S617" s="532"/>
      <c r="T617" s="533"/>
      <c r="U617" s="372">
        <f t="shared" si="60"/>
        <v>6286.9130100000002</v>
      </c>
      <c r="V617" s="372">
        <f t="shared" si="60"/>
        <v>6286.8755899999996</v>
      </c>
      <c r="W617" s="394">
        <f t="shared" si="57"/>
        <v>99.999404795327351</v>
      </c>
      <c r="X617" s="511"/>
      <c r="Y617" s="511"/>
      <c r="Z617" s="511"/>
      <c r="AA617" s="511"/>
      <c r="AB617" s="511"/>
      <c r="AC617" s="511"/>
      <c r="AD617" s="511"/>
      <c r="AE617" s="135"/>
    </row>
    <row r="618" spans="1:32" ht="12" customHeight="1" x14ac:dyDescent="0.2">
      <c r="A618" s="123"/>
      <c r="B618" s="530" t="s">
        <v>47</v>
      </c>
      <c r="C618" s="530"/>
      <c r="D618" s="530"/>
      <c r="E618" s="530"/>
      <c r="F618" s="530"/>
      <c r="G618" s="530"/>
      <c r="H618" s="530"/>
      <c r="I618" s="530"/>
      <c r="J618" s="530"/>
      <c r="K618" s="530"/>
      <c r="L618" s="530"/>
      <c r="M618" s="531"/>
      <c r="N618" s="376">
        <v>991</v>
      </c>
      <c r="O618" s="377">
        <v>10</v>
      </c>
      <c r="P618" s="377">
        <v>3</v>
      </c>
      <c r="Q618" s="378" t="s">
        <v>717</v>
      </c>
      <c r="R618" s="379" t="s">
        <v>44</v>
      </c>
      <c r="S618" s="532"/>
      <c r="T618" s="533"/>
      <c r="U618" s="372">
        <f t="shared" si="60"/>
        <v>6286.9130100000002</v>
      </c>
      <c r="V618" s="372">
        <f t="shared" si="60"/>
        <v>6286.8755899999996</v>
      </c>
      <c r="W618" s="394">
        <f t="shared" si="57"/>
        <v>99.999404795327351</v>
      </c>
      <c r="X618" s="511"/>
      <c r="Y618" s="511"/>
      <c r="Z618" s="511"/>
      <c r="AA618" s="511"/>
      <c r="AB618" s="511"/>
      <c r="AC618" s="511"/>
      <c r="AD618" s="511"/>
      <c r="AE618" s="135"/>
    </row>
    <row r="619" spans="1:32" ht="21.75" customHeight="1" x14ac:dyDescent="0.2">
      <c r="A619" s="123"/>
      <c r="B619" s="530" t="s">
        <v>494</v>
      </c>
      <c r="C619" s="530"/>
      <c r="D619" s="530"/>
      <c r="E619" s="530"/>
      <c r="F619" s="530"/>
      <c r="G619" s="530"/>
      <c r="H619" s="530"/>
      <c r="I619" s="530"/>
      <c r="J619" s="530"/>
      <c r="K619" s="530"/>
      <c r="L619" s="530"/>
      <c r="M619" s="531"/>
      <c r="N619" s="376">
        <v>991</v>
      </c>
      <c r="O619" s="377">
        <v>10</v>
      </c>
      <c r="P619" s="377">
        <v>3</v>
      </c>
      <c r="Q619" s="378" t="s">
        <v>717</v>
      </c>
      <c r="R619" s="379" t="s">
        <v>495</v>
      </c>
      <c r="S619" s="532"/>
      <c r="T619" s="533"/>
      <c r="U619" s="372">
        <f t="shared" si="60"/>
        <v>6286.9130100000002</v>
      </c>
      <c r="V619" s="372">
        <f t="shared" si="60"/>
        <v>6286.8755899999996</v>
      </c>
      <c r="W619" s="394">
        <f t="shared" si="57"/>
        <v>99.999404795327351</v>
      </c>
      <c r="X619" s="511"/>
      <c r="Y619" s="511"/>
      <c r="Z619" s="511"/>
      <c r="AA619" s="511"/>
      <c r="AB619" s="511"/>
      <c r="AC619" s="511"/>
      <c r="AD619" s="511"/>
      <c r="AE619" s="135"/>
    </row>
    <row r="620" spans="1:32" ht="12" customHeight="1" x14ac:dyDescent="0.2">
      <c r="A620" s="123"/>
      <c r="B620" s="530" t="s">
        <v>87</v>
      </c>
      <c r="C620" s="530"/>
      <c r="D620" s="530"/>
      <c r="E620" s="530"/>
      <c r="F620" s="530"/>
      <c r="G620" s="530"/>
      <c r="H620" s="530"/>
      <c r="I620" s="530"/>
      <c r="J620" s="530"/>
      <c r="K620" s="530"/>
      <c r="L620" s="530"/>
      <c r="M620" s="531"/>
      <c r="N620" s="376">
        <v>991</v>
      </c>
      <c r="O620" s="377">
        <v>10</v>
      </c>
      <c r="P620" s="377">
        <v>3</v>
      </c>
      <c r="Q620" s="378" t="s">
        <v>717</v>
      </c>
      <c r="R620" s="379" t="s">
        <v>496</v>
      </c>
      <c r="S620" s="532"/>
      <c r="T620" s="533"/>
      <c r="U620" s="372">
        <v>6286.9130100000002</v>
      </c>
      <c r="V620" s="372">
        <v>6286.8755899999996</v>
      </c>
      <c r="W620" s="394">
        <f t="shared" si="57"/>
        <v>99.999404795327351</v>
      </c>
      <c r="X620" s="511"/>
      <c r="Y620" s="511"/>
      <c r="Z620" s="511"/>
      <c r="AA620" s="511"/>
      <c r="AB620" s="511"/>
      <c r="AC620" s="511"/>
      <c r="AD620" s="511"/>
      <c r="AE620" s="135"/>
    </row>
    <row r="621" spans="1:32" s="381" customFormat="1" ht="21.75" customHeight="1" x14ac:dyDescent="0.2">
      <c r="A621" s="375"/>
      <c r="B621" s="544" t="s">
        <v>376</v>
      </c>
      <c r="C621" s="545"/>
      <c r="D621" s="545"/>
      <c r="E621" s="545"/>
      <c r="F621" s="545"/>
      <c r="G621" s="545"/>
      <c r="H621" s="545"/>
      <c r="I621" s="545"/>
      <c r="J621" s="545"/>
      <c r="K621" s="545"/>
      <c r="L621" s="545"/>
      <c r="M621" s="546"/>
      <c r="N621" s="376">
        <v>991</v>
      </c>
      <c r="O621" s="377">
        <v>10</v>
      </c>
      <c r="P621" s="377">
        <v>3</v>
      </c>
      <c r="Q621" s="378" t="s">
        <v>377</v>
      </c>
      <c r="R621" s="379">
        <v>0</v>
      </c>
      <c r="S621" s="532"/>
      <c r="T621" s="533"/>
      <c r="U621" s="372">
        <f>+U622</f>
        <v>8</v>
      </c>
      <c r="V621" s="372">
        <v>8</v>
      </c>
      <c r="W621" s="394">
        <f t="shared" si="57"/>
        <v>100</v>
      </c>
      <c r="X621" s="547"/>
      <c r="Y621" s="547"/>
      <c r="Z621" s="547"/>
      <c r="AA621" s="547"/>
      <c r="AB621" s="547"/>
      <c r="AC621" s="547"/>
      <c r="AD621" s="547"/>
      <c r="AE621" s="380"/>
    </row>
    <row r="622" spans="1:32" s="381" customFormat="1" ht="12" customHeight="1" x14ac:dyDescent="0.2">
      <c r="A622" s="375"/>
      <c r="B622" s="544" t="s">
        <v>378</v>
      </c>
      <c r="C622" s="545"/>
      <c r="D622" s="545"/>
      <c r="E622" s="545"/>
      <c r="F622" s="545"/>
      <c r="G622" s="545"/>
      <c r="H622" s="545"/>
      <c r="I622" s="545"/>
      <c r="J622" s="545"/>
      <c r="K622" s="545"/>
      <c r="L622" s="545"/>
      <c r="M622" s="546"/>
      <c r="N622" s="376">
        <v>991</v>
      </c>
      <c r="O622" s="377">
        <v>10</v>
      </c>
      <c r="P622" s="377">
        <v>3</v>
      </c>
      <c r="Q622" s="378" t="s">
        <v>379</v>
      </c>
      <c r="R622" s="379">
        <v>0</v>
      </c>
      <c r="S622" s="532"/>
      <c r="T622" s="533"/>
      <c r="U622" s="372">
        <f>+U623</f>
        <v>8</v>
      </c>
      <c r="V622" s="372">
        <v>8</v>
      </c>
      <c r="W622" s="394">
        <f t="shared" si="57"/>
        <v>100</v>
      </c>
      <c r="X622" s="547"/>
      <c r="Y622" s="547"/>
      <c r="Z622" s="547"/>
      <c r="AA622" s="547"/>
      <c r="AB622" s="547"/>
      <c r="AC622" s="547"/>
      <c r="AD622" s="547"/>
      <c r="AE622" s="380"/>
    </row>
    <row r="623" spans="1:32" s="381" customFormat="1" ht="12" customHeight="1" x14ac:dyDescent="0.2">
      <c r="A623" s="375"/>
      <c r="B623" s="544" t="s">
        <v>47</v>
      </c>
      <c r="C623" s="545"/>
      <c r="D623" s="545"/>
      <c r="E623" s="545"/>
      <c r="F623" s="545"/>
      <c r="G623" s="545"/>
      <c r="H623" s="545"/>
      <c r="I623" s="545"/>
      <c r="J623" s="545"/>
      <c r="K623" s="545"/>
      <c r="L623" s="545"/>
      <c r="M623" s="546"/>
      <c r="N623" s="376">
        <v>991</v>
      </c>
      <c r="O623" s="377">
        <v>10</v>
      </c>
      <c r="P623" s="377">
        <v>3</v>
      </c>
      <c r="Q623" s="378" t="s">
        <v>379</v>
      </c>
      <c r="R623" s="379" t="s">
        <v>44</v>
      </c>
      <c r="S623" s="532"/>
      <c r="T623" s="533"/>
      <c r="U623" s="372">
        <f>+U624</f>
        <v>8</v>
      </c>
      <c r="V623" s="372">
        <v>8</v>
      </c>
      <c r="W623" s="394">
        <f t="shared" si="57"/>
        <v>100</v>
      </c>
      <c r="X623" s="547"/>
      <c r="Y623" s="547"/>
      <c r="Z623" s="547"/>
      <c r="AA623" s="547"/>
      <c r="AB623" s="547"/>
      <c r="AC623" s="547"/>
      <c r="AD623" s="547"/>
      <c r="AE623" s="380"/>
    </row>
    <row r="624" spans="1:32" s="381" customFormat="1" ht="12" customHeight="1" x14ac:dyDescent="0.2">
      <c r="A624" s="375"/>
      <c r="B624" s="544" t="s">
        <v>718</v>
      </c>
      <c r="C624" s="545"/>
      <c r="D624" s="545"/>
      <c r="E624" s="545"/>
      <c r="F624" s="545"/>
      <c r="G624" s="545"/>
      <c r="H624" s="545"/>
      <c r="I624" s="545"/>
      <c r="J624" s="545"/>
      <c r="K624" s="545"/>
      <c r="L624" s="545"/>
      <c r="M624" s="546"/>
      <c r="N624" s="376">
        <v>991</v>
      </c>
      <c r="O624" s="377">
        <v>10</v>
      </c>
      <c r="P624" s="377">
        <v>3</v>
      </c>
      <c r="Q624" s="378" t="s">
        <v>379</v>
      </c>
      <c r="R624" s="379" t="s">
        <v>719</v>
      </c>
      <c r="S624" s="532"/>
      <c r="T624" s="533"/>
      <c r="U624" s="372">
        <v>8</v>
      </c>
      <c r="V624" s="372">
        <v>8</v>
      </c>
      <c r="W624" s="394">
        <f t="shared" si="57"/>
        <v>100</v>
      </c>
      <c r="X624" s="547"/>
      <c r="Y624" s="547"/>
      <c r="Z624" s="547"/>
      <c r="AA624" s="547"/>
      <c r="AB624" s="547"/>
      <c r="AC624" s="547"/>
      <c r="AD624" s="547"/>
      <c r="AE624" s="380"/>
    </row>
    <row r="625" spans="1:32" ht="12" customHeight="1" x14ac:dyDescent="0.2">
      <c r="A625" s="123"/>
      <c r="B625" s="530" t="s">
        <v>511</v>
      </c>
      <c r="C625" s="530"/>
      <c r="D625" s="530"/>
      <c r="E625" s="530"/>
      <c r="F625" s="530"/>
      <c r="G625" s="530"/>
      <c r="H625" s="530"/>
      <c r="I625" s="530"/>
      <c r="J625" s="530"/>
      <c r="K625" s="530"/>
      <c r="L625" s="530"/>
      <c r="M625" s="531"/>
      <c r="N625" s="376">
        <v>991</v>
      </c>
      <c r="O625" s="377">
        <v>11</v>
      </c>
      <c r="P625" s="377">
        <v>0</v>
      </c>
      <c r="Q625" s="378">
        <v>0</v>
      </c>
      <c r="R625" s="379">
        <v>0</v>
      </c>
      <c r="S625" s="532"/>
      <c r="T625" s="533"/>
      <c r="U625" s="372">
        <f>+U626</f>
        <v>1103</v>
      </c>
      <c r="V625" s="372">
        <f>+V626</f>
        <v>469.5</v>
      </c>
      <c r="W625" s="394">
        <f t="shared" si="57"/>
        <v>42.565729827742523</v>
      </c>
      <c r="X625" s="511"/>
      <c r="Y625" s="511"/>
      <c r="Z625" s="511"/>
      <c r="AA625" s="511"/>
      <c r="AB625" s="511"/>
      <c r="AC625" s="511"/>
      <c r="AD625" s="511"/>
      <c r="AE625" s="135"/>
      <c r="AF625" s="170"/>
    </row>
    <row r="626" spans="1:32" ht="12" customHeight="1" x14ac:dyDescent="0.2">
      <c r="A626" s="123"/>
      <c r="B626" s="530" t="s">
        <v>99</v>
      </c>
      <c r="C626" s="530"/>
      <c r="D626" s="530"/>
      <c r="E626" s="530"/>
      <c r="F626" s="530"/>
      <c r="G626" s="530"/>
      <c r="H626" s="530"/>
      <c r="I626" s="530"/>
      <c r="J626" s="530"/>
      <c r="K626" s="530"/>
      <c r="L626" s="530"/>
      <c r="M626" s="531"/>
      <c r="N626" s="376">
        <v>991</v>
      </c>
      <c r="O626" s="377">
        <v>11</v>
      </c>
      <c r="P626" s="377">
        <v>5</v>
      </c>
      <c r="Q626" s="378">
        <v>0</v>
      </c>
      <c r="R626" s="379">
        <v>0</v>
      </c>
      <c r="S626" s="532"/>
      <c r="T626" s="533"/>
      <c r="U626" s="372">
        <f>+U627+U637</f>
        <v>1103</v>
      </c>
      <c r="V626" s="372">
        <f>+V627+V637</f>
        <v>469.5</v>
      </c>
      <c r="W626" s="394">
        <f t="shared" si="57"/>
        <v>42.565729827742523</v>
      </c>
      <c r="X626" s="511"/>
      <c r="Y626" s="511"/>
      <c r="Z626" s="511"/>
      <c r="AA626" s="511"/>
      <c r="AB626" s="511"/>
      <c r="AC626" s="511"/>
      <c r="AD626" s="511"/>
      <c r="AE626" s="135"/>
      <c r="AF626" s="170"/>
    </row>
    <row r="627" spans="1:32" ht="32.25" customHeight="1" x14ac:dyDescent="0.2">
      <c r="A627" s="123"/>
      <c r="B627" s="530" t="s">
        <v>497</v>
      </c>
      <c r="C627" s="530"/>
      <c r="D627" s="530"/>
      <c r="E627" s="530"/>
      <c r="F627" s="530"/>
      <c r="G627" s="530"/>
      <c r="H627" s="530"/>
      <c r="I627" s="530"/>
      <c r="J627" s="530"/>
      <c r="K627" s="530"/>
      <c r="L627" s="530"/>
      <c r="M627" s="531"/>
      <c r="N627" s="376">
        <v>991</v>
      </c>
      <c r="O627" s="377">
        <v>11</v>
      </c>
      <c r="P627" s="377">
        <v>5</v>
      </c>
      <c r="Q627" s="378" t="s">
        <v>498</v>
      </c>
      <c r="R627" s="379">
        <v>0</v>
      </c>
      <c r="S627" s="532"/>
      <c r="T627" s="533"/>
      <c r="U627" s="372">
        <f>+U628</f>
        <v>145</v>
      </c>
      <c r="V627" s="372">
        <f>+V628</f>
        <v>58</v>
      </c>
      <c r="W627" s="394">
        <f t="shared" si="57"/>
        <v>40</v>
      </c>
      <c r="X627" s="511"/>
      <c r="Y627" s="511"/>
      <c r="Z627" s="511"/>
      <c r="AA627" s="511"/>
      <c r="AB627" s="511"/>
      <c r="AC627" s="511"/>
      <c r="AD627" s="511"/>
      <c r="AE627" s="135"/>
      <c r="AF627" s="170"/>
    </row>
    <row r="628" spans="1:32" ht="12" customHeight="1" x14ac:dyDescent="0.2">
      <c r="A628" s="123"/>
      <c r="B628" s="530" t="s">
        <v>114</v>
      </c>
      <c r="C628" s="530"/>
      <c r="D628" s="530"/>
      <c r="E628" s="530"/>
      <c r="F628" s="530"/>
      <c r="G628" s="530"/>
      <c r="H628" s="530"/>
      <c r="I628" s="530"/>
      <c r="J628" s="530"/>
      <c r="K628" s="530"/>
      <c r="L628" s="530"/>
      <c r="M628" s="531"/>
      <c r="N628" s="376">
        <v>991</v>
      </c>
      <c r="O628" s="377">
        <v>11</v>
      </c>
      <c r="P628" s="377">
        <v>5</v>
      </c>
      <c r="Q628" s="378" t="s">
        <v>512</v>
      </c>
      <c r="R628" s="379">
        <v>0</v>
      </c>
      <c r="S628" s="532"/>
      <c r="T628" s="533"/>
      <c r="U628" s="372">
        <f>+U629</f>
        <v>145</v>
      </c>
      <c r="V628" s="372">
        <f>+V629</f>
        <v>58</v>
      </c>
      <c r="W628" s="394">
        <f t="shared" si="57"/>
        <v>40</v>
      </c>
      <c r="X628" s="511"/>
      <c r="Y628" s="511"/>
      <c r="Z628" s="511"/>
      <c r="AA628" s="511"/>
      <c r="AB628" s="511"/>
      <c r="AC628" s="511"/>
      <c r="AD628" s="511"/>
      <c r="AE628" s="135"/>
      <c r="AF628" s="170"/>
    </row>
    <row r="629" spans="1:32" ht="12" customHeight="1" x14ac:dyDescent="0.2">
      <c r="A629" s="123"/>
      <c r="B629" s="530" t="s">
        <v>100</v>
      </c>
      <c r="C629" s="530"/>
      <c r="D629" s="530"/>
      <c r="E629" s="530"/>
      <c r="F629" s="530"/>
      <c r="G629" s="530"/>
      <c r="H629" s="530"/>
      <c r="I629" s="530"/>
      <c r="J629" s="530"/>
      <c r="K629" s="530"/>
      <c r="L629" s="530"/>
      <c r="M629" s="531"/>
      <c r="N629" s="376">
        <v>991</v>
      </c>
      <c r="O629" s="377">
        <v>11</v>
      </c>
      <c r="P629" s="377">
        <v>5</v>
      </c>
      <c r="Q629" s="378" t="s">
        <v>513</v>
      </c>
      <c r="R629" s="379">
        <v>0</v>
      </c>
      <c r="S629" s="532"/>
      <c r="T629" s="533"/>
      <c r="U629" s="372">
        <f>+U630+U633</f>
        <v>145</v>
      </c>
      <c r="V629" s="372">
        <f>+V630+V633</f>
        <v>58</v>
      </c>
      <c r="W629" s="394">
        <f t="shared" si="57"/>
        <v>40</v>
      </c>
      <c r="X629" s="511"/>
      <c r="Y629" s="511"/>
      <c r="Z629" s="511"/>
      <c r="AA629" s="511"/>
      <c r="AB629" s="511"/>
      <c r="AC629" s="511"/>
      <c r="AD629" s="511"/>
      <c r="AE629" s="135"/>
      <c r="AF629" s="170"/>
    </row>
    <row r="630" spans="1:32" ht="53.25" hidden="1" customHeight="1" x14ac:dyDescent="0.2">
      <c r="A630" s="123"/>
      <c r="B630" s="530" t="s">
        <v>17</v>
      </c>
      <c r="C630" s="530"/>
      <c r="D630" s="530"/>
      <c r="E630" s="530"/>
      <c r="F630" s="530"/>
      <c r="G630" s="530"/>
      <c r="H630" s="530"/>
      <c r="I630" s="530"/>
      <c r="J630" s="530"/>
      <c r="K630" s="530"/>
      <c r="L630" s="530"/>
      <c r="M630" s="531"/>
      <c r="N630" s="376">
        <v>991</v>
      </c>
      <c r="O630" s="377">
        <v>11</v>
      </c>
      <c r="P630" s="377">
        <v>5</v>
      </c>
      <c r="Q630" s="378" t="s">
        <v>513</v>
      </c>
      <c r="R630" s="379" t="s">
        <v>18</v>
      </c>
      <c r="S630" s="532"/>
      <c r="T630" s="533"/>
      <c r="U630" s="372">
        <f>+U631</f>
        <v>0</v>
      </c>
      <c r="V630" s="372">
        <f>+V631</f>
        <v>0</v>
      </c>
      <c r="W630" s="394" t="e">
        <f t="shared" si="57"/>
        <v>#DIV/0!</v>
      </c>
      <c r="X630" s="511"/>
      <c r="Y630" s="511"/>
      <c r="Z630" s="511"/>
      <c r="AA630" s="511"/>
      <c r="AB630" s="511"/>
      <c r="AC630" s="511"/>
      <c r="AD630" s="511"/>
      <c r="AE630" s="135"/>
      <c r="AF630" s="170"/>
    </row>
    <row r="631" spans="1:32" ht="21.75" hidden="1" customHeight="1" x14ac:dyDescent="0.2">
      <c r="A631" s="123"/>
      <c r="B631" s="530" t="s">
        <v>38</v>
      </c>
      <c r="C631" s="530"/>
      <c r="D631" s="530"/>
      <c r="E631" s="530"/>
      <c r="F631" s="530"/>
      <c r="G631" s="530"/>
      <c r="H631" s="530"/>
      <c r="I631" s="530"/>
      <c r="J631" s="530"/>
      <c r="K631" s="530"/>
      <c r="L631" s="530"/>
      <c r="M631" s="531"/>
      <c r="N631" s="376">
        <v>991</v>
      </c>
      <c r="O631" s="377">
        <v>11</v>
      </c>
      <c r="P631" s="377">
        <v>5</v>
      </c>
      <c r="Q631" s="378" t="s">
        <v>513</v>
      </c>
      <c r="R631" s="379" t="s">
        <v>39</v>
      </c>
      <c r="S631" s="532"/>
      <c r="T631" s="533"/>
      <c r="U631" s="372">
        <f>+U632</f>
        <v>0</v>
      </c>
      <c r="V631" s="372">
        <f>+V632</f>
        <v>0</v>
      </c>
      <c r="W631" s="394" t="e">
        <f t="shared" si="57"/>
        <v>#DIV/0!</v>
      </c>
      <c r="X631" s="511"/>
      <c r="Y631" s="511"/>
      <c r="Z631" s="511"/>
      <c r="AA631" s="511"/>
      <c r="AB631" s="511"/>
      <c r="AC631" s="511"/>
      <c r="AD631" s="511"/>
      <c r="AE631" s="135"/>
      <c r="AF631" s="170"/>
    </row>
    <row r="632" spans="1:32" ht="42.75" hidden="1" customHeight="1" x14ac:dyDescent="0.2">
      <c r="A632" s="123"/>
      <c r="B632" s="530" t="s">
        <v>514</v>
      </c>
      <c r="C632" s="530"/>
      <c r="D632" s="530"/>
      <c r="E632" s="530"/>
      <c r="F632" s="530"/>
      <c r="G632" s="530"/>
      <c r="H632" s="530"/>
      <c r="I632" s="530"/>
      <c r="J632" s="530"/>
      <c r="K632" s="530"/>
      <c r="L632" s="530"/>
      <c r="M632" s="531"/>
      <c r="N632" s="376">
        <v>991</v>
      </c>
      <c r="O632" s="377">
        <v>11</v>
      </c>
      <c r="P632" s="377">
        <v>5</v>
      </c>
      <c r="Q632" s="378" t="s">
        <v>513</v>
      </c>
      <c r="R632" s="379" t="s">
        <v>515</v>
      </c>
      <c r="S632" s="532"/>
      <c r="T632" s="533"/>
      <c r="U632" s="372"/>
      <c r="V632" s="372"/>
      <c r="W632" s="394" t="e">
        <f t="shared" si="57"/>
        <v>#DIV/0!</v>
      </c>
      <c r="X632" s="511"/>
      <c r="Y632" s="511"/>
      <c r="Z632" s="511"/>
      <c r="AA632" s="511"/>
      <c r="AB632" s="511"/>
      <c r="AC632" s="511"/>
      <c r="AD632" s="511"/>
      <c r="AE632" s="135"/>
      <c r="AF632" s="170"/>
    </row>
    <row r="633" spans="1:32" ht="21.75" customHeight="1" x14ac:dyDescent="0.2">
      <c r="A633" s="123"/>
      <c r="B633" s="530" t="s">
        <v>338</v>
      </c>
      <c r="C633" s="530"/>
      <c r="D633" s="530"/>
      <c r="E633" s="530"/>
      <c r="F633" s="530"/>
      <c r="G633" s="530"/>
      <c r="H633" s="530"/>
      <c r="I633" s="530"/>
      <c r="J633" s="530"/>
      <c r="K633" s="530"/>
      <c r="L633" s="530"/>
      <c r="M633" s="531"/>
      <c r="N633" s="376">
        <v>991</v>
      </c>
      <c r="O633" s="377">
        <v>11</v>
      </c>
      <c r="P633" s="377">
        <v>5</v>
      </c>
      <c r="Q633" s="378" t="s">
        <v>513</v>
      </c>
      <c r="R633" s="379" t="s">
        <v>25</v>
      </c>
      <c r="S633" s="532"/>
      <c r="T633" s="533"/>
      <c r="U633" s="372">
        <f>+U634</f>
        <v>145</v>
      </c>
      <c r="V633" s="372">
        <f>+V634</f>
        <v>58</v>
      </c>
      <c r="W633" s="394">
        <f t="shared" si="57"/>
        <v>40</v>
      </c>
      <c r="X633" s="511"/>
      <c r="Y633" s="511"/>
      <c r="Z633" s="511"/>
      <c r="AA633" s="511"/>
      <c r="AB633" s="511"/>
      <c r="AC633" s="511"/>
      <c r="AD633" s="511"/>
      <c r="AE633" s="135"/>
      <c r="AF633" s="170"/>
    </row>
    <row r="634" spans="1:32" ht="21.75" customHeight="1" x14ac:dyDescent="0.2">
      <c r="A634" s="123"/>
      <c r="B634" s="530" t="s">
        <v>339</v>
      </c>
      <c r="C634" s="530"/>
      <c r="D634" s="530"/>
      <c r="E634" s="530"/>
      <c r="F634" s="530"/>
      <c r="G634" s="530"/>
      <c r="H634" s="530"/>
      <c r="I634" s="530"/>
      <c r="J634" s="530"/>
      <c r="K634" s="530"/>
      <c r="L634" s="530"/>
      <c r="M634" s="531"/>
      <c r="N634" s="376">
        <v>991</v>
      </c>
      <c r="O634" s="377">
        <v>11</v>
      </c>
      <c r="P634" s="377">
        <v>5</v>
      </c>
      <c r="Q634" s="378" t="s">
        <v>513</v>
      </c>
      <c r="R634" s="379" t="s">
        <v>27</v>
      </c>
      <c r="S634" s="532"/>
      <c r="T634" s="533"/>
      <c r="U634" s="372">
        <f>+U635+U636</f>
        <v>145</v>
      </c>
      <c r="V634" s="372">
        <f>+V635+V636</f>
        <v>58</v>
      </c>
      <c r="W634" s="394">
        <f t="shared" si="57"/>
        <v>40</v>
      </c>
      <c r="X634" s="511"/>
      <c r="Y634" s="511"/>
      <c r="Z634" s="511"/>
      <c r="AA634" s="511"/>
      <c r="AB634" s="511"/>
      <c r="AC634" s="511"/>
      <c r="AD634" s="511"/>
      <c r="AE634" s="135"/>
      <c r="AF634" s="170"/>
    </row>
    <row r="635" spans="1:32" ht="21.75" hidden="1" customHeight="1" x14ac:dyDescent="0.2">
      <c r="A635" s="123"/>
      <c r="B635" s="530" t="s">
        <v>340</v>
      </c>
      <c r="C635" s="530"/>
      <c r="D635" s="530"/>
      <c r="E635" s="530"/>
      <c r="F635" s="530"/>
      <c r="G635" s="530"/>
      <c r="H635" s="530"/>
      <c r="I635" s="530"/>
      <c r="J635" s="530"/>
      <c r="K635" s="530"/>
      <c r="L635" s="530"/>
      <c r="M635" s="531"/>
      <c r="N635" s="376">
        <v>991</v>
      </c>
      <c r="O635" s="377">
        <v>11</v>
      </c>
      <c r="P635" s="377">
        <v>5</v>
      </c>
      <c r="Q635" s="378" t="s">
        <v>513</v>
      </c>
      <c r="R635" s="379" t="s">
        <v>28</v>
      </c>
      <c r="S635" s="532"/>
      <c r="T635" s="533"/>
      <c r="U635" s="372"/>
      <c r="V635" s="372"/>
      <c r="W635" s="394" t="e">
        <f t="shared" si="57"/>
        <v>#DIV/0!</v>
      </c>
      <c r="X635" s="511"/>
      <c r="Y635" s="511"/>
      <c r="Z635" s="511"/>
      <c r="AA635" s="511"/>
      <c r="AB635" s="511"/>
      <c r="AC635" s="511"/>
      <c r="AD635" s="511"/>
      <c r="AE635" s="135"/>
      <c r="AF635" s="170"/>
    </row>
    <row r="636" spans="1:32" ht="12" customHeight="1" x14ac:dyDescent="0.2">
      <c r="A636" s="123"/>
      <c r="B636" s="530" t="s">
        <v>341</v>
      </c>
      <c r="C636" s="530"/>
      <c r="D636" s="530"/>
      <c r="E636" s="530"/>
      <c r="F636" s="530"/>
      <c r="G636" s="530"/>
      <c r="H636" s="530"/>
      <c r="I636" s="530"/>
      <c r="J636" s="530"/>
      <c r="K636" s="530"/>
      <c r="L636" s="530"/>
      <c r="M636" s="531"/>
      <c r="N636" s="376">
        <v>991</v>
      </c>
      <c r="O636" s="377">
        <v>11</v>
      </c>
      <c r="P636" s="377">
        <v>5</v>
      </c>
      <c r="Q636" s="378" t="s">
        <v>513</v>
      </c>
      <c r="R636" s="379" t="s">
        <v>29</v>
      </c>
      <c r="S636" s="532"/>
      <c r="T636" s="533"/>
      <c r="U636" s="372">
        <v>145</v>
      </c>
      <c r="V636" s="372">
        <v>58</v>
      </c>
      <c r="W636" s="394">
        <f t="shared" si="57"/>
        <v>40</v>
      </c>
      <c r="X636" s="511"/>
      <c r="Y636" s="511"/>
      <c r="Z636" s="511"/>
      <c r="AA636" s="511"/>
      <c r="AB636" s="511"/>
      <c r="AC636" s="511"/>
      <c r="AD636" s="511"/>
      <c r="AE636" s="135"/>
      <c r="AF636" s="170"/>
    </row>
    <row r="637" spans="1:32" ht="32.25" customHeight="1" x14ac:dyDescent="0.2">
      <c r="A637" s="123"/>
      <c r="B637" s="530" t="s">
        <v>497</v>
      </c>
      <c r="C637" s="530"/>
      <c r="D637" s="530"/>
      <c r="E637" s="530"/>
      <c r="F637" s="530"/>
      <c r="G637" s="530"/>
      <c r="H637" s="530"/>
      <c r="I637" s="530"/>
      <c r="J637" s="530"/>
      <c r="K637" s="530"/>
      <c r="L637" s="530"/>
      <c r="M637" s="531"/>
      <c r="N637" s="376">
        <v>991</v>
      </c>
      <c r="O637" s="377">
        <v>11</v>
      </c>
      <c r="P637" s="377">
        <v>5</v>
      </c>
      <c r="Q637" s="378" t="s">
        <v>498</v>
      </c>
      <c r="R637" s="379">
        <v>0</v>
      </c>
      <c r="S637" s="532"/>
      <c r="T637" s="533"/>
      <c r="U637" s="372">
        <f>+U638</f>
        <v>958</v>
      </c>
      <c r="V637" s="372">
        <f>+V638</f>
        <v>411.5</v>
      </c>
      <c r="W637" s="394">
        <f t="shared" si="57"/>
        <v>42.954070981210855</v>
      </c>
      <c r="X637" s="511"/>
      <c r="Y637" s="511"/>
      <c r="Z637" s="511"/>
      <c r="AA637" s="511"/>
      <c r="AB637" s="511"/>
      <c r="AC637" s="511"/>
      <c r="AD637" s="511"/>
      <c r="AE637" s="135"/>
      <c r="AF637" s="170"/>
    </row>
    <row r="638" spans="1:32" ht="12" customHeight="1" x14ac:dyDescent="0.2">
      <c r="A638" s="123"/>
      <c r="B638" s="530" t="s">
        <v>499</v>
      </c>
      <c r="C638" s="530"/>
      <c r="D638" s="530"/>
      <c r="E638" s="530"/>
      <c r="F638" s="530"/>
      <c r="G638" s="530"/>
      <c r="H638" s="530"/>
      <c r="I638" s="530"/>
      <c r="J638" s="530"/>
      <c r="K638" s="530"/>
      <c r="L638" s="530"/>
      <c r="M638" s="531"/>
      <c r="N638" s="376">
        <v>991</v>
      </c>
      <c r="O638" s="377">
        <v>11</v>
      </c>
      <c r="P638" s="377">
        <v>5</v>
      </c>
      <c r="Q638" s="378" t="s">
        <v>500</v>
      </c>
      <c r="R638" s="379">
        <v>0</v>
      </c>
      <c r="S638" s="532"/>
      <c r="T638" s="533"/>
      <c r="U638" s="372">
        <f>+U639</f>
        <v>958</v>
      </c>
      <c r="V638" s="372">
        <f>+V639</f>
        <v>411.5</v>
      </c>
      <c r="W638" s="394">
        <f t="shared" si="57"/>
        <v>42.954070981210855</v>
      </c>
      <c r="X638" s="511"/>
      <c r="Y638" s="511"/>
      <c r="Z638" s="511"/>
      <c r="AA638" s="511"/>
      <c r="AB638" s="511"/>
      <c r="AC638" s="511"/>
      <c r="AD638" s="511"/>
      <c r="AE638" s="135"/>
      <c r="AF638" s="170"/>
    </row>
    <row r="639" spans="1:32" ht="12" customHeight="1" x14ac:dyDescent="0.2">
      <c r="A639" s="123"/>
      <c r="B639" s="530" t="s">
        <v>100</v>
      </c>
      <c r="C639" s="530"/>
      <c r="D639" s="530"/>
      <c r="E639" s="530"/>
      <c r="F639" s="530"/>
      <c r="G639" s="530"/>
      <c r="H639" s="530"/>
      <c r="I639" s="530"/>
      <c r="J639" s="530"/>
      <c r="K639" s="530"/>
      <c r="L639" s="530"/>
      <c r="M639" s="531"/>
      <c r="N639" s="376">
        <v>991</v>
      </c>
      <c r="O639" s="377">
        <v>11</v>
      </c>
      <c r="P639" s="377">
        <v>5</v>
      </c>
      <c r="Q639" s="378" t="s">
        <v>516</v>
      </c>
      <c r="R639" s="379">
        <v>0</v>
      </c>
      <c r="S639" s="532"/>
      <c r="T639" s="533"/>
      <c r="U639" s="372">
        <f>+U640+U643</f>
        <v>958</v>
      </c>
      <c r="V639" s="372">
        <f>+V640+V643</f>
        <v>411.5</v>
      </c>
      <c r="W639" s="394">
        <f t="shared" si="57"/>
        <v>42.954070981210855</v>
      </c>
      <c r="X639" s="511"/>
      <c r="Y639" s="511"/>
      <c r="Z639" s="511"/>
      <c r="AA639" s="511"/>
      <c r="AB639" s="511"/>
      <c r="AC639" s="511"/>
      <c r="AD639" s="511"/>
      <c r="AE639" s="135"/>
      <c r="AF639" s="170"/>
    </row>
    <row r="640" spans="1:32" ht="53.25" hidden="1" customHeight="1" x14ac:dyDescent="0.2">
      <c r="A640" s="123"/>
      <c r="B640" s="530" t="s">
        <v>17</v>
      </c>
      <c r="C640" s="530"/>
      <c r="D640" s="530"/>
      <c r="E640" s="530"/>
      <c r="F640" s="530"/>
      <c r="G640" s="530"/>
      <c r="H640" s="530"/>
      <c r="I640" s="530"/>
      <c r="J640" s="530"/>
      <c r="K640" s="530"/>
      <c r="L640" s="530"/>
      <c r="M640" s="531"/>
      <c r="N640" s="376">
        <v>991</v>
      </c>
      <c r="O640" s="377">
        <v>11</v>
      </c>
      <c r="P640" s="377">
        <v>5</v>
      </c>
      <c r="Q640" s="378" t="s">
        <v>516</v>
      </c>
      <c r="R640" s="379" t="s">
        <v>18</v>
      </c>
      <c r="S640" s="532"/>
      <c r="T640" s="533"/>
      <c r="U640" s="372">
        <f>+U641</f>
        <v>0</v>
      </c>
      <c r="V640" s="372">
        <f>+V641</f>
        <v>0</v>
      </c>
      <c r="W640" s="394" t="e">
        <f t="shared" si="57"/>
        <v>#DIV/0!</v>
      </c>
      <c r="X640" s="511"/>
      <c r="Y640" s="511"/>
      <c r="Z640" s="511"/>
      <c r="AA640" s="511"/>
      <c r="AB640" s="511"/>
      <c r="AC640" s="511"/>
      <c r="AD640" s="511"/>
      <c r="AE640" s="135"/>
      <c r="AF640" s="170"/>
    </row>
    <row r="641" spans="1:32" ht="21.75" hidden="1" customHeight="1" x14ac:dyDescent="0.2">
      <c r="A641" s="123"/>
      <c r="B641" s="530" t="s">
        <v>38</v>
      </c>
      <c r="C641" s="530"/>
      <c r="D641" s="530"/>
      <c r="E641" s="530"/>
      <c r="F641" s="530"/>
      <c r="G641" s="530"/>
      <c r="H641" s="530"/>
      <c r="I641" s="530"/>
      <c r="J641" s="530"/>
      <c r="K641" s="530"/>
      <c r="L641" s="530"/>
      <c r="M641" s="531"/>
      <c r="N641" s="376">
        <v>991</v>
      </c>
      <c r="O641" s="377">
        <v>11</v>
      </c>
      <c r="P641" s="377">
        <v>5</v>
      </c>
      <c r="Q641" s="378" t="s">
        <v>516</v>
      </c>
      <c r="R641" s="379" t="s">
        <v>39</v>
      </c>
      <c r="S641" s="532"/>
      <c r="T641" s="533"/>
      <c r="U641" s="372">
        <f>+U642</f>
        <v>0</v>
      </c>
      <c r="V641" s="372">
        <f>+V642</f>
        <v>0</v>
      </c>
      <c r="W641" s="394" t="e">
        <f t="shared" si="57"/>
        <v>#DIV/0!</v>
      </c>
      <c r="X641" s="511"/>
      <c r="Y641" s="511"/>
      <c r="Z641" s="511"/>
      <c r="AA641" s="511"/>
      <c r="AB641" s="511"/>
      <c r="AC641" s="511"/>
      <c r="AD641" s="511"/>
      <c r="AE641" s="135"/>
      <c r="AF641" s="170"/>
    </row>
    <row r="642" spans="1:32" ht="42.75" hidden="1" customHeight="1" x14ac:dyDescent="0.2">
      <c r="A642" s="123"/>
      <c r="B642" s="530" t="s">
        <v>514</v>
      </c>
      <c r="C642" s="530"/>
      <c r="D642" s="530"/>
      <c r="E642" s="530"/>
      <c r="F642" s="530"/>
      <c r="G642" s="530"/>
      <c r="H642" s="530"/>
      <c r="I642" s="530"/>
      <c r="J642" s="530"/>
      <c r="K642" s="530"/>
      <c r="L642" s="530"/>
      <c r="M642" s="531"/>
      <c r="N642" s="376">
        <v>991</v>
      </c>
      <c r="O642" s="377">
        <v>11</v>
      </c>
      <c r="P642" s="377">
        <v>5</v>
      </c>
      <c r="Q642" s="378" t="s">
        <v>516</v>
      </c>
      <c r="R642" s="379" t="s">
        <v>515</v>
      </c>
      <c r="S642" s="532"/>
      <c r="T642" s="533"/>
      <c r="U642" s="372"/>
      <c r="V642" s="372"/>
      <c r="W642" s="394" t="e">
        <f t="shared" si="57"/>
        <v>#DIV/0!</v>
      </c>
      <c r="X642" s="511"/>
      <c r="Y642" s="511"/>
      <c r="Z642" s="511"/>
      <c r="AA642" s="511"/>
      <c r="AB642" s="511"/>
      <c r="AC642" s="511"/>
      <c r="AD642" s="511"/>
      <c r="AE642" s="135"/>
      <c r="AF642" s="170"/>
    </row>
    <row r="643" spans="1:32" ht="21.75" customHeight="1" x14ac:dyDescent="0.2">
      <c r="A643" s="123"/>
      <c r="B643" s="530" t="s">
        <v>338</v>
      </c>
      <c r="C643" s="530"/>
      <c r="D643" s="530"/>
      <c r="E643" s="530"/>
      <c r="F643" s="530"/>
      <c r="G643" s="530"/>
      <c r="H643" s="530"/>
      <c r="I643" s="530"/>
      <c r="J643" s="530"/>
      <c r="K643" s="530"/>
      <c r="L643" s="530"/>
      <c r="M643" s="531"/>
      <c r="N643" s="376">
        <v>991</v>
      </c>
      <c r="O643" s="377">
        <v>11</v>
      </c>
      <c r="P643" s="377">
        <v>5</v>
      </c>
      <c r="Q643" s="378" t="s">
        <v>516</v>
      </c>
      <c r="R643" s="379" t="s">
        <v>25</v>
      </c>
      <c r="S643" s="532"/>
      <c r="T643" s="533"/>
      <c r="U643" s="372">
        <f>+U644</f>
        <v>958</v>
      </c>
      <c r="V643" s="372">
        <f>+V644</f>
        <v>411.5</v>
      </c>
      <c r="W643" s="394">
        <f t="shared" si="57"/>
        <v>42.954070981210855</v>
      </c>
      <c r="X643" s="511"/>
      <c r="Y643" s="511"/>
      <c r="Z643" s="511"/>
      <c r="AA643" s="511"/>
      <c r="AB643" s="511"/>
      <c r="AC643" s="511"/>
      <c r="AD643" s="511"/>
      <c r="AE643" s="135"/>
      <c r="AF643" s="170"/>
    </row>
    <row r="644" spans="1:32" ht="21.75" customHeight="1" x14ac:dyDescent="0.2">
      <c r="A644" s="123"/>
      <c r="B644" s="530" t="s">
        <v>339</v>
      </c>
      <c r="C644" s="530"/>
      <c r="D644" s="530"/>
      <c r="E644" s="530"/>
      <c r="F644" s="530"/>
      <c r="G644" s="530"/>
      <c r="H644" s="530"/>
      <c r="I644" s="530"/>
      <c r="J644" s="530"/>
      <c r="K644" s="530"/>
      <c r="L644" s="530"/>
      <c r="M644" s="531"/>
      <c r="N644" s="376">
        <v>991</v>
      </c>
      <c r="O644" s="377">
        <v>11</v>
      </c>
      <c r="P644" s="377">
        <v>5</v>
      </c>
      <c r="Q644" s="378" t="s">
        <v>516</v>
      </c>
      <c r="R644" s="379" t="s">
        <v>27</v>
      </c>
      <c r="S644" s="532"/>
      <c r="T644" s="533"/>
      <c r="U644" s="372">
        <f>+U645</f>
        <v>958</v>
      </c>
      <c r="V644" s="372">
        <f>+V645</f>
        <v>411.5</v>
      </c>
      <c r="W644" s="394">
        <f t="shared" si="57"/>
        <v>42.954070981210855</v>
      </c>
      <c r="X644" s="511"/>
      <c r="Y644" s="511"/>
      <c r="Z644" s="511"/>
      <c r="AA644" s="511"/>
      <c r="AB644" s="511"/>
      <c r="AC644" s="511"/>
      <c r="AD644" s="511"/>
      <c r="AE644" s="135"/>
      <c r="AF644" s="170"/>
    </row>
    <row r="645" spans="1:32" ht="12" customHeight="1" x14ac:dyDescent="0.2">
      <c r="A645" s="123"/>
      <c r="B645" s="530" t="s">
        <v>341</v>
      </c>
      <c r="C645" s="530"/>
      <c r="D645" s="530"/>
      <c r="E645" s="530"/>
      <c r="F645" s="530"/>
      <c r="G645" s="530"/>
      <c r="H645" s="530"/>
      <c r="I645" s="530"/>
      <c r="J645" s="530"/>
      <c r="K645" s="530"/>
      <c r="L645" s="530"/>
      <c r="M645" s="531"/>
      <c r="N645" s="376">
        <v>991</v>
      </c>
      <c r="O645" s="377">
        <v>11</v>
      </c>
      <c r="P645" s="377">
        <v>5</v>
      </c>
      <c r="Q645" s="378" t="s">
        <v>516</v>
      </c>
      <c r="R645" s="379" t="s">
        <v>29</v>
      </c>
      <c r="S645" s="532"/>
      <c r="T645" s="533"/>
      <c r="U645" s="372">
        <v>958</v>
      </c>
      <c r="V645" s="372">
        <v>411.5</v>
      </c>
      <c r="W645" s="394">
        <f t="shared" si="57"/>
        <v>42.954070981210855</v>
      </c>
      <c r="X645" s="511"/>
      <c r="Y645" s="511"/>
      <c r="Z645" s="511"/>
      <c r="AA645" s="511"/>
      <c r="AB645" s="511"/>
      <c r="AC645" s="511"/>
      <c r="AD645" s="511"/>
      <c r="AE645" s="135"/>
      <c r="AF645" s="170"/>
    </row>
    <row r="646" spans="1:32" ht="12" customHeight="1" x14ac:dyDescent="0.2">
      <c r="A646" s="123"/>
      <c r="B646" s="530" t="s">
        <v>517</v>
      </c>
      <c r="C646" s="530"/>
      <c r="D646" s="530"/>
      <c r="E646" s="530"/>
      <c r="F646" s="530"/>
      <c r="G646" s="530"/>
      <c r="H646" s="530"/>
      <c r="I646" s="530"/>
      <c r="J646" s="530"/>
      <c r="K646" s="530"/>
      <c r="L646" s="530"/>
      <c r="M646" s="531"/>
      <c r="N646" s="376">
        <v>991</v>
      </c>
      <c r="O646" s="377">
        <v>12</v>
      </c>
      <c r="P646" s="377">
        <v>0</v>
      </c>
      <c r="Q646" s="378">
        <v>0</v>
      </c>
      <c r="R646" s="379">
        <v>0</v>
      </c>
      <c r="S646" s="532"/>
      <c r="T646" s="533"/>
      <c r="U646" s="372">
        <f t="shared" ref="U646:V651" si="61">+U647</f>
        <v>82.850970000000004</v>
      </c>
      <c r="V646" s="372">
        <f t="shared" si="61"/>
        <v>45</v>
      </c>
      <c r="W646" s="394">
        <f t="shared" si="57"/>
        <v>54.314391249734307</v>
      </c>
      <c r="X646" s="511"/>
      <c r="Y646" s="511"/>
      <c r="Z646" s="511"/>
      <c r="AA646" s="511"/>
      <c r="AB646" s="511"/>
      <c r="AC646" s="511"/>
      <c r="AD646" s="511"/>
      <c r="AE646" s="135"/>
      <c r="AF646" s="170"/>
    </row>
    <row r="647" spans="1:32" ht="12" customHeight="1" x14ac:dyDescent="0.2">
      <c r="A647" s="123"/>
      <c r="B647" s="530" t="s">
        <v>101</v>
      </c>
      <c r="C647" s="530"/>
      <c r="D647" s="530"/>
      <c r="E647" s="530"/>
      <c r="F647" s="530"/>
      <c r="G647" s="530"/>
      <c r="H647" s="530"/>
      <c r="I647" s="530"/>
      <c r="J647" s="530"/>
      <c r="K647" s="530"/>
      <c r="L647" s="530"/>
      <c r="M647" s="531"/>
      <c r="N647" s="376">
        <v>991</v>
      </c>
      <c r="O647" s="377">
        <v>12</v>
      </c>
      <c r="P647" s="377">
        <v>2</v>
      </c>
      <c r="Q647" s="378">
        <v>0</v>
      </c>
      <c r="R647" s="379">
        <v>0</v>
      </c>
      <c r="S647" s="532"/>
      <c r="T647" s="533"/>
      <c r="U647" s="372">
        <f t="shared" si="61"/>
        <v>82.850970000000004</v>
      </c>
      <c r="V647" s="372">
        <f t="shared" si="61"/>
        <v>45</v>
      </c>
      <c r="W647" s="394">
        <f t="shared" si="57"/>
        <v>54.314391249734307</v>
      </c>
      <c r="X647" s="511"/>
      <c r="Y647" s="511"/>
      <c r="Z647" s="511"/>
      <c r="AA647" s="511"/>
      <c r="AB647" s="511"/>
      <c r="AC647" s="511"/>
      <c r="AD647" s="511"/>
      <c r="AE647" s="135"/>
      <c r="AF647" s="170"/>
    </row>
    <row r="648" spans="1:32" ht="32.25" customHeight="1" x14ac:dyDescent="0.2">
      <c r="A648" s="123"/>
      <c r="B648" s="530" t="s">
        <v>322</v>
      </c>
      <c r="C648" s="530"/>
      <c r="D648" s="530"/>
      <c r="E648" s="530"/>
      <c r="F648" s="530"/>
      <c r="G648" s="530"/>
      <c r="H648" s="530"/>
      <c r="I648" s="530"/>
      <c r="J648" s="530"/>
      <c r="K648" s="530"/>
      <c r="L648" s="530"/>
      <c r="M648" s="531"/>
      <c r="N648" s="376">
        <v>991</v>
      </c>
      <c r="O648" s="377">
        <v>12</v>
      </c>
      <c r="P648" s="377">
        <v>2</v>
      </c>
      <c r="Q648" s="378" t="s">
        <v>323</v>
      </c>
      <c r="R648" s="379">
        <v>0</v>
      </c>
      <c r="S648" s="532"/>
      <c r="T648" s="533"/>
      <c r="U648" s="372">
        <f t="shared" si="61"/>
        <v>82.850970000000004</v>
      </c>
      <c r="V648" s="372">
        <f t="shared" si="61"/>
        <v>45</v>
      </c>
      <c r="W648" s="394">
        <f t="shared" si="57"/>
        <v>54.314391249734307</v>
      </c>
      <c r="X648" s="511"/>
      <c r="Y648" s="511"/>
      <c r="Z648" s="511"/>
      <c r="AA648" s="511"/>
      <c r="AB648" s="511"/>
      <c r="AC648" s="511"/>
      <c r="AD648" s="511"/>
      <c r="AE648" s="135"/>
      <c r="AF648" s="170"/>
    </row>
    <row r="649" spans="1:32" ht="21.75" customHeight="1" x14ac:dyDescent="0.2">
      <c r="A649" s="123"/>
      <c r="B649" s="530" t="s">
        <v>518</v>
      </c>
      <c r="C649" s="530"/>
      <c r="D649" s="530"/>
      <c r="E649" s="530"/>
      <c r="F649" s="530"/>
      <c r="G649" s="530"/>
      <c r="H649" s="530"/>
      <c r="I649" s="530"/>
      <c r="J649" s="530"/>
      <c r="K649" s="530"/>
      <c r="L649" s="530"/>
      <c r="M649" s="531"/>
      <c r="N649" s="376">
        <v>991</v>
      </c>
      <c r="O649" s="377">
        <v>12</v>
      </c>
      <c r="P649" s="377">
        <v>2</v>
      </c>
      <c r="Q649" s="378" t="s">
        <v>519</v>
      </c>
      <c r="R649" s="379">
        <v>0</v>
      </c>
      <c r="S649" s="532"/>
      <c r="T649" s="533"/>
      <c r="U649" s="372">
        <f t="shared" si="61"/>
        <v>82.850970000000004</v>
      </c>
      <c r="V649" s="372">
        <f t="shared" si="61"/>
        <v>45</v>
      </c>
      <c r="W649" s="394">
        <f t="shared" si="57"/>
        <v>54.314391249734307</v>
      </c>
      <c r="X649" s="511"/>
      <c r="Y649" s="511"/>
      <c r="Z649" s="511"/>
      <c r="AA649" s="511"/>
      <c r="AB649" s="511"/>
      <c r="AC649" s="511"/>
      <c r="AD649" s="511"/>
      <c r="AE649" s="135"/>
      <c r="AF649" s="170"/>
    </row>
    <row r="650" spans="1:32" ht="21.75" customHeight="1" x14ac:dyDescent="0.2">
      <c r="A650" s="123"/>
      <c r="B650" s="530" t="s">
        <v>338</v>
      </c>
      <c r="C650" s="530"/>
      <c r="D650" s="530"/>
      <c r="E650" s="530"/>
      <c r="F650" s="530"/>
      <c r="G650" s="530"/>
      <c r="H650" s="530"/>
      <c r="I650" s="530"/>
      <c r="J650" s="530"/>
      <c r="K650" s="530"/>
      <c r="L650" s="530"/>
      <c r="M650" s="531"/>
      <c r="N650" s="376">
        <v>991</v>
      </c>
      <c r="O650" s="377">
        <v>12</v>
      </c>
      <c r="P650" s="377">
        <v>2</v>
      </c>
      <c r="Q650" s="378" t="s">
        <v>519</v>
      </c>
      <c r="R650" s="379" t="s">
        <v>25</v>
      </c>
      <c r="S650" s="532"/>
      <c r="T650" s="533"/>
      <c r="U650" s="372">
        <f t="shared" si="61"/>
        <v>82.850970000000004</v>
      </c>
      <c r="V650" s="372">
        <f t="shared" si="61"/>
        <v>45</v>
      </c>
      <c r="W650" s="394">
        <f t="shared" si="57"/>
        <v>54.314391249734307</v>
      </c>
      <c r="X650" s="511"/>
      <c r="Y650" s="511"/>
      <c r="Z650" s="511"/>
      <c r="AA650" s="511"/>
      <c r="AB650" s="511"/>
      <c r="AC650" s="511"/>
      <c r="AD650" s="511"/>
      <c r="AE650" s="135"/>
      <c r="AF650" s="170"/>
    </row>
    <row r="651" spans="1:32" ht="21.75" customHeight="1" x14ac:dyDescent="0.2">
      <c r="A651" s="123"/>
      <c r="B651" s="530" t="s">
        <v>339</v>
      </c>
      <c r="C651" s="530"/>
      <c r="D651" s="530"/>
      <c r="E651" s="530"/>
      <c r="F651" s="530"/>
      <c r="G651" s="530"/>
      <c r="H651" s="530"/>
      <c r="I651" s="530"/>
      <c r="J651" s="530"/>
      <c r="K651" s="530"/>
      <c r="L651" s="530"/>
      <c r="M651" s="531"/>
      <c r="N651" s="376">
        <v>991</v>
      </c>
      <c r="O651" s="377">
        <v>12</v>
      </c>
      <c r="P651" s="377">
        <v>2</v>
      </c>
      <c r="Q651" s="378" t="s">
        <v>519</v>
      </c>
      <c r="R651" s="379" t="s">
        <v>27</v>
      </c>
      <c r="S651" s="532"/>
      <c r="T651" s="533"/>
      <c r="U651" s="372">
        <f t="shared" si="61"/>
        <v>82.850970000000004</v>
      </c>
      <c r="V651" s="372">
        <f t="shared" si="61"/>
        <v>45</v>
      </c>
      <c r="W651" s="394">
        <f t="shared" si="57"/>
        <v>54.314391249734307</v>
      </c>
      <c r="X651" s="511"/>
      <c r="Y651" s="511"/>
      <c r="Z651" s="511"/>
      <c r="AA651" s="511"/>
      <c r="AB651" s="511"/>
      <c r="AC651" s="511"/>
      <c r="AD651" s="511"/>
      <c r="AE651" s="135"/>
      <c r="AF651" s="170"/>
    </row>
    <row r="652" spans="1:32" ht="12" customHeight="1" x14ac:dyDescent="0.2">
      <c r="A652" s="123"/>
      <c r="B652" s="530" t="s">
        <v>341</v>
      </c>
      <c r="C652" s="530"/>
      <c r="D652" s="530"/>
      <c r="E652" s="530"/>
      <c r="F652" s="530"/>
      <c r="G652" s="530"/>
      <c r="H652" s="530"/>
      <c r="I652" s="530"/>
      <c r="J652" s="530"/>
      <c r="K652" s="530"/>
      <c r="L652" s="530"/>
      <c r="M652" s="531"/>
      <c r="N652" s="376">
        <v>991</v>
      </c>
      <c r="O652" s="377">
        <v>12</v>
      </c>
      <c r="P652" s="377">
        <v>2</v>
      </c>
      <c r="Q652" s="378" t="s">
        <v>519</v>
      </c>
      <c r="R652" s="379" t="s">
        <v>29</v>
      </c>
      <c r="S652" s="532"/>
      <c r="T652" s="533"/>
      <c r="U652" s="372">
        <v>82.850970000000004</v>
      </c>
      <c r="V652" s="372">
        <v>45</v>
      </c>
      <c r="W652" s="394">
        <f t="shared" si="57"/>
        <v>54.314391249734307</v>
      </c>
      <c r="X652" s="511"/>
      <c r="Y652" s="511"/>
      <c r="Z652" s="511"/>
      <c r="AA652" s="511"/>
      <c r="AB652" s="511"/>
      <c r="AC652" s="511"/>
      <c r="AD652" s="511"/>
      <c r="AE652" s="135"/>
      <c r="AF652" s="170"/>
    </row>
    <row r="653" spans="1:32" ht="21.75" customHeight="1" x14ac:dyDescent="0.2">
      <c r="A653" s="123"/>
      <c r="B653" s="530" t="s">
        <v>102</v>
      </c>
      <c r="C653" s="530"/>
      <c r="D653" s="530"/>
      <c r="E653" s="530"/>
      <c r="F653" s="530"/>
      <c r="G653" s="530"/>
      <c r="H653" s="530"/>
      <c r="I653" s="530"/>
      <c r="J653" s="530"/>
      <c r="K653" s="530"/>
      <c r="L653" s="530"/>
      <c r="M653" s="531"/>
      <c r="N653" s="376">
        <v>998</v>
      </c>
      <c r="O653" s="377">
        <v>0</v>
      </c>
      <c r="P653" s="377">
        <v>0</v>
      </c>
      <c r="Q653" s="378">
        <v>0</v>
      </c>
      <c r="R653" s="379">
        <v>0</v>
      </c>
      <c r="S653" s="532"/>
      <c r="T653" s="533"/>
      <c r="U653" s="372">
        <f>+U654+U691+U697</f>
        <v>21933.843809999998</v>
      </c>
      <c r="V653" s="372">
        <f>+V654+V691+V697</f>
        <v>17245.808349999999</v>
      </c>
      <c r="W653" s="394">
        <f t="shared" si="57"/>
        <v>78.626475593563555</v>
      </c>
      <c r="X653" s="511"/>
      <c r="Y653" s="511"/>
      <c r="Z653" s="511"/>
      <c r="AA653" s="511"/>
      <c r="AB653" s="511"/>
      <c r="AC653" s="511"/>
      <c r="AD653" s="511"/>
      <c r="AE653" s="135"/>
      <c r="AF653" s="170"/>
    </row>
    <row r="654" spans="1:32" ht="12" customHeight="1" x14ac:dyDescent="0.2">
      <c r="A654" s="123"/>
      <c r="B654" s="530" t="s">
        <v>321</v>
      </c>
      <c r="C654" s="530"/>
      <c r="D654" s="530"/>
      <c r="E654" s="530"/>
      <c r="F654" s="530"/>
      <c r="G654" s="530"/>
      <c r="H654" s="530"/>
      <c r="I654" s="530"/>
      <c r="J654" s="530"/>
      <c r="K654" s="530"/>
      <c r="L654" s="530"/>
      <c r="M654" s="531"/>
      <c r="N654" s="376">
        <v>998</v>
      </c>
      <c r="O654" s="377">
        <v>1</v>
      </c>
      <c r="P654" s="377">
        <v>0</v>
      </c>
      <c r="Q654" s="378">
        <v>0</v>
      </c>
      <c r="R654" s="379">
        <v>0</v>
      </c>
      <c r="S654" s="532"/>
      <c r="T654" s="533"/>
      <c r="U654" s="372">
        <f>+U655+U676</f>
        <v>4814.8996399999996</v>
      </c>
      <c r="V654" s="372">
        <f>+V655+V676</f>
        <v>3773.3075900000008</v>
      </c>
      <c r="W654" s="394">
        <f t="shared" si="57"/>
        <v>78.36731546080577</v>
      </c>
      <c r="X654" s="511"/>
      <c r="Y654" s="511"/>
      <c r="Z654" s="511"/>
      <c r="AA654" s="511"/>
      <c r="AB654" s="511"/>
      <c r="AC654" s="511"/>
      <c r="AD654" s="511"/>
      <c r="AE654" s="135"/>
      <c r="AF654" s="170"/>
    </row>
    <row r="655" spans="1:32" ht="32.25" customHeight="1" x14ac:dyDescent="0.2">
      <c r="A655" s="123"/>
      <c r="B655" s="530" t="s">
        <v>79</v>
      </c>
      <c r="C655" s="530"/>
      <c r="D655" s="530"/>
      <c r="E655" s="530"/>
      <c r="F655" s="530"/>
      <c r="G655" s="530"/>
      <c r="H655" s="530"/>
      <c r="I655" s="530"/>
      <c r="J655" s="530"/>
      <c r="K655" s="530"/>
      <c r="L655" s="530"/>
      <c r="M655" s="531"/>
      <c r="N655" s="376">
        <v>998</v>
      </c>
      <c r="O655" s="377">
        <v>1</v>
      </c>
      <c r="P655" s="377">
        <v>6</v>
      </c>
      <c r="Q655" s="378">
        <v>0</v>
      </c>
      <c r="R655" s="379">
        <v>0</v>
      </c>
      <c r="S655" s="532"/>
      <c r="T655" s="533"/>
      <c r="U655" s="372">
        <f>+U656</f>
        <v>4438.6786400000001</v>
      </c>
      <c r="V655" s="372">
        <f>+V656</f>
        <v>3510.4161800000006</v>
      </c>
      <c r="W655" s="394">
        <f t="shared" si="57"/>
        <v>79.086964042974756</v>
      </c>
      <c r="X655" s="511"/>
      <c r="Y655" s="511"/>
      <c r="Z655" s="511"/>
      <c r="AA655" s="511"/>
      <c r="AB655" s="511"/>
      <c r="AC655" s="511"/>
      <c r="AD655" s="511"/>
      <c r="AE655" s="135"/>
      <c r="AF655" s="170"/>
    </row>
    <row r="656" spans="1:32" ht="21.75" customHeight="1" x14ac:dyDescent="0.2">
      <c r="A656" s="123"/>
      <c r="B656" s="530" t="s">
        <v>60</v>
      </c>
      <c r="C656" s="530"/>
      <c r="D656" s="530"/>
      <c r="E656" s="530"/>
      <c r="F656" s="530"/>
      <c r="G656" s="530"/>
      <c r="H656" s="530"/>
      <c r="I656" s="530"/>
      <c r="J656" s="530"/>
      <c r="K656" s="530"/>
      <c r="L656" s="530"/>
      <c r="M656" s="531"/>
      <c r="N656" s="376">
        <v>998</v>
      </c>
      <c r="O656" s="377">
        <v>1</v>
      </c>
      <c r="P656" s="377">
        <v>6</v>
      </c>
      <c r="Q656" s="378" t="s">
        <v>356</v>
      </c>
      <c r="R656" s="379">
        <v>0</v>
      </c>
      <c r="S656" s="532"/>
      <c r="T656" s="533"/>
      <c r="U656" s="372">
        <f>+U657+U662+U672</f>
        <v>4438.6786400000001</v>
      </c>
      <c r="V656" s="372">
        <f>+V657+V662+V672</f>
        <v>3510.4161800000006</v>
      </c>
      <c r="W656" s="394">
        <f t="shared" si="57"/>
        <v>79.086964042974756</v>
      </c>
      <c r="X656" s="511"/>
      <c r="Y656" s="511"/>
      <c r="Z656" s="511"/>
      <c r="AA656" s="511"/>
      <c r="AB656" s="511"/>
      <c r="AC656" s="511"/>
      <c r="AD656" s="511"/>
      <c r="AE656" s="135"/>
      <c r="AF656" s="170"/>
    </row>
    <row r="657" spans="1:32" ht="42.75" customHeight="1" x14ac:dyDescent="0.2">
      <c r="A657" s="123"/>
      <c r="B657" s="530" t="s">
        <v>357</v>
      </c>
      <c r="C657" s="530"/>
      <c r="D657" s="530"/>
      <c r="E657" s="530"/>
      <c r="F657" s="530"/>
      <c r="G657" s="530"/>
      <c r="H657" s="530"/>
      <c r="I657" s="530"/>
      <c r="J657" s="530"/>
      <c r="K657" s="530"/>
      <c r="L657" s="530"/>
      <c r="M657" s="531"/>
      <c r="N657" s="376">
        <v>998</v>
      </c>
      <c r="O657" s="377">
        <v>1</v>
      </c>
      <c r="P657" s="377">
        <v>6</v>
      </c>
      <c r="Q657" s="378" t="s">
        <v>358</v>
      </c>
      <c r="R657" s="379">
        <v>0</v>
      </c>
      <c r="S657" s="532"/>
      <c r="T657" s="533"/>
      <c r="U657" s="372">
        <f>+U658</f>
        <v>3445.1786400000001</v>
      </c>
      <c r="V657" s="372">
        <f>+V658</f>
        <v>3026.9292100000002</v>
      </c>
      <c r="W657" s="394">
        <f t="shared" si="57"/>
        <v>87.859862326326279</v>
      </c>
      <c r="X657" s="511"/>
      <c r="Y657" s="511"/>
      <c r="Z657" s="511"/>
      <c r="AA657" s="511"/>
      <c r="AB657" s="511"/>
      <c r="AC657" s="511"/>
      <c r="AD657" s="511"/>
      <c r="AE657" s="135"/>
      <c r="AF657" s="170"/>
    </row>
    <row r="658" spans="1:32" ht="53.25" customHeight="1" x14ac:dyDescent="0.2">
      <c r="A658" s="123"/>
      <c r="B658" s="530" t="s">
        <v>17</v>
      </c>
      <c r="C658" s="530"/>
      <c r="D658" s="530"/>
      <c r="E658" s="530"/>
      <c r="F658" s="530"/>
      <c r="G658" s="530"/>
      <c r="H658" s="530"/>
      <c r="I658" s="530"/>
      <c r="J658" s="530"/>
      <c r="K658" s="530"/>
      <c r="L658" s="530"/>
      <c r="M658" s="531"/>
      <c r="N658" s="376">
        <v>998</v>
      </c>
      <c r="O658" s="377">
        <v>1</v>
      </c>
      <c r="P658" s="377">
        <v>6</v>
      </c>
      <c r="Q658" s="378" t="s">
        <v>358</v>
      </c>
      <c r="R658" s="379" t="s">
        <v>18</v>
      </c>
      <c r="S658" s="532"/>
      <c r="T658" s="533"/>
      <c r="U658" s="372">
        <f>+U659</f>
        <v>3445.1786400000001</v>
      </c>
      <c r="V658" s="372">
        <f>+V659</f>
        <v>3026.9292100000002</v>
      </c>
      <c r="W658" s="394">
        <f t="shared" ref="W658:W717" si="62">V658/U658*100</f>
        <v>87.859862326326279</v>
      </c>
      <c r="X658" s="511"/>
      <c r="Y658" s="511"/>
      <c r="Z658" s="511"/>
      <c r="AA658" s="511"/>
      <c r="AB658" s="511"/>
      <c r="AC658" s="511"/>
      <c r="AD658" s="511"/>
      <c r="AE658" s="135"/>
      <c r="AF658" s="170"/>
    </row>
    <row r="659" spans="1:32" ht="21.75" customHeight="1" x14ac:dyDescent="0.2">
      <c r="A659" s="123"/>
      <c r="B659" s="530" t="s">
        <v>38</v>
      </c>
      <c r="C659" s="530"/>
      <c r="D659" s="530"/>
      <c r="E659" s="530"/>
      <c r="F659" s="530"/>
      <c r="G659" s="530"/>
      <c r="H659" s="530"/>
      <c r="I659" s="530"/>
      <c r="J659" s="530"/>
      <c r="K659" s="530"/>
      <c r="L659" s="530"/>
      <c r="M659" s="531"/>
      <c r="N659" s="376">
        <v>998</v>
      </c>
      <c r="O659" s="377">
        <v>1</v>
      </c>
      <c r="P659" s="377">
        <v>6</v>
      </c>
      <c r="Q659" s="378" t="s">
        <v>358</v>
      </c>
      <c r="R659" s="379" t="s">
        <v>39</v>
      </c>
      <c r="S659" s="532"/>
      <c r="T659" s="533"/>
      <c r="U659" s="372">
        <f>+U660+U661</f>
        <v>3445.1786400000001</v>
      </c>
      <c r="V659" s="372">
        <f>+V660+V661</f>
        <v>3026.9292100000002</v>
      </c>
      <c r="W659" s="394">
        <f t="shared" si="62"/>
        <v>87.859862326326279</v>
      </c>
      <c r="X659" s="511"/>
      <c r="Y659" s="511"/>
      <c r="Z659" s="511"/>
      <c r="AA659" s="511"/>
      <c r="AB659" s="511"/>
      <c r="AC659" s="511"/>
      <c r="AD659" s="511"/>
      <c r="AE659" s="135"/>
      <c r="AF659" s="170"/>
    </row>
    <row r="660" spans="1:32" ht="21.75" customHeight="1" x14ac:dyDescent="0.2">
      <c r="A660" s="123"/>
      <c r="B660" s="530" t="s">
        <v>326</v>
      </c>
      <c r="C660" s="530"/>
      <c r="D660" s="530"/>
      <c r="E660" s="530"/>
      <c r="F660" s="530"/>
      <c r="G660" s="530"/>
      <c r="H660" s="530"/>
      <c r="I660" s="530"/>
      <c r="J660" s="530"/>
      <c r="K660" s="530"/>
      <c r="L660" s="530"/>
      <c r="M660" s="531"/>
      <c r="N660" s="376">
        <v>998</v>
      </c>
      <c r="O660" s="377">
        <v>1</v>
      </c>
      <c r="P660" s="377">
        <v>6</v>
      </c>
      <c r="Q660" s="378" t="s">
        <v>358</v>
      </c>
      <c r="R660" s="379" t="s">
        <v>40</v>
      </c>
      <c r="S660" s="532"/>
      <c r="T660" s="533"/>
      <c r="U660" s="372">
        <v>2646.0665399999998</v>
      </c>
      <c r="V660" s="372">
        <v>2334.96533</v>
      </c>
      <c r="W660" s="394">
        <f t="shared" si="62"/>
        <v>88.242880316985534</v>
      </c>
      <c r="X660" s="511"/>
      <c r="Y660" s="511"/>
      <c r="Z660" s="511"/>
      <c r="AA660" s="511"/>
      <c r="AB660" s="511"/>
      <c r="AC660" s="511"/>
      <c r="AD660" s="511"/>
      <c r="AE660" s="135"/>
      <c r="AF660" s="170"/>
    </row>
    <row r="661" spans="1:32" ht="32.25" customHeight="1" x14ac:dyDescent="0.2">
      <c r="A661" s="123"/>
      <c r="B661" s="530" t="s">
        <v>327</v>
      </c>
      <c r="C661" s="530"/>
      <c r="D661" s="530"/>
      <c r="E661" s="530"/>
      <c r="F661" s="530"/>
      <c r="G661" s="530"/>
      <c r="H661" s="530"/>
      <c r="I661" s="530"/>
      <c r="J661" s="530"/>
      <c r="K661" s="530"/>
      <c r="L661" s="530"/>
      <c r="M661" s="531"/>
      <c r="N661" s="376">
        <v>998</v>
      </c>
      <c r="O661" s="377">
        <v>1</v>
      </c>
      <c r="P661" s="377">
        <v>6</v>
      </c>
      <c r="Q661" s="378" t="s">
        <v>358</v>
      </c>
      <c r="R661" s="379" t="s">
        <v>42</v>
      </c>
      <c r="S661" s="532"/>
      <c r="T661" s="533"/>
      <c r="U661" s="372">
        <v>799.11210000000005</v>
      </c>
      <c r="V661" s="372">
        <v>691.96388000000002</v>
      </c>
      <c r="W661" s="394">
        <f t="shared" si="62"/>
        <v>86.591590841885633</v>
      </c>
      <c r="X661" s="511"/>
      <c r="Y661" s="511"/>
      <c r="Z661" s="511"/>
      <c r="AA661" s="511"/>
      <c r="AB661" s="511"/>
      <c r="AC661" s="511"/>
      <c r="AD661" s="511"/>
      <c r="AE661" s="135"/>
      <c r="AF661" s="170"/>
    </row>
    <row r="662" spans="1:32" ht="21.75" customHeight="1" x14ac:dyDescent="0.2">
      <c r="A662" s="123"/>
      <c r="B662" s="530" t="s">
        <v>60</v>
      </c>
      <c r="C662" s="530"/>
      <c r="D662" s="530"/>
      <c r="E662" s="530"/>
      <c r="F662" s="530"/>
      <c r="G662" s="530"/>
      <c r="H662" s="530"/>
      <c r="I662" s="530"/>
      <c r="J662" s="530"/>
      <c r="K662" s="530"/>
      <c r="L662" s="530"/>
      <c r="M662" s="531"/>
      <c r="N662" s="376">
        <v>998</v>
      </c>
      <c r="O662" s="377">
        <v>1</v>
      </c>
      <c r="P662" s="377">
        <v>6</v>
      </c>
      <c r="Q662" s="378" t="s">
        <v>359</v>
      </c>
      <c r="R662" s="379">
        <v>0</v>
      </c>
      <c r="S662" s="532"/>
      <c r="T662" s="533"/>
      <c r="U662" s="372">
        <f>+U663+U667</f>
        <v>894.6</v>
      </c>
      <c r="V662" s="372">
        <f>+V663+V667</f>
        <v>473.13096999999999</v>
      </c>
      <c r="W662" s="394">
        <f t="shared" si="62"/>
        <v>52.887432372009833</v>
      </c>
      <c r="X662" s="511"/>
      <c r="Y662" s="511"/>
      <c r="Z662" s="511"/>
      <c r="AA662" s="511"/>
      <c r="AB662" s="511"/>
      <c r="AC662" s="511"/>
      <c r="AD662" s="511"/>
      <c r="AE662" s="135"/>
      <c r="AF662" s="170"/>
    </row>
    <row r="663" spans="1:32" ht="21.75" customHeight="1" x14ac:dyDescent="0.2">
      <c r="A663" s="123"/>
      <c r="B663" s="530" t="s">
        <v>338</v>
      </c>
      <c r="C663" s="530"/>
      <c r="D663" s="530"/>
      <c r="E663" s="530"/>
      <c r="F663" s="530"/>
      <c r="G663" s="530"/>
      <c r="H663" s="530"/>
      <c r="I663" s="530"/>
      <c r="J663" s="530"/>
      <c r="K663" s="530"/>
      <c r="L663" s="530"/>
      <c r="M663" s="531"/>
      <c r="N663" s="376">
        <v>998</v>
      </c>
      <c r="O663" s="377">
        <v>1</v>
      </c>
      <c r="P663" s="377">
        <v>6</v>
      </c>
      <c r="Q663" s="378" t="s">
        <v>359</v>
      </c>
      <c r="R663" s="379" t="s">
        <v>25</v>
      </c>
      <c r="S663" s="532"/>
      <c r="T663" s="533"/>
      <c r="U663" s="372">
        <f>+U664</f>
        <v>885.6</v>
      </c>
      <c r="V663" s="372">
        <f>+V664</f>
        <v>470.80297000000002</v>
      </c>
      <c r="W663" s="394">
        <f t="shared" si="62"/>
        <v>53.162033649503158</v>
      </c>
      <c r="X663" s="511"/>
      <c r="Y663" s="511"/>
      <c r="Z663" s="511"/>
      <c r="AA663" s="511"/>
      <c r="AB663" s="511"/>
      <c r="AC663" s="511"/>
      <c r="AD663" s="511"/>
      <c r="AE663" s="135"/>
      <c r="AF663" s="170"/>
    </row>
    <row r="664" spans="1:32" ht="21.75" customHeight="1" x14ac:dyDescent="0.2">
      <c r="A664" s="123"/>
      <c r="B664" s="530" t="s">
        <v>339</v>
      </c>
      <c r="C664" s="530"/>
      <c r="D664" s="530"/>
      <c r="E664" s="530"/>
      <c r="F664" s="530"/>
      <c r="G664" s="530"/>
      <c r="H664" s="530"/>
      <c r="I664" s="530"/>
      <c r="J664" s="530"/>
      <c r="K664" s="530"/>
      <c r="L664" s="530"/>
      <c r="M664" s="531"/>
      <c r="N664" s="376">
        <v>998</v>
      </c>
      <c r="O664" s="377">
        <v>1</v>
      </c>
      <c r="P664" s="377">
        <v>6</v>
      </c>
      <c r="Q664" s="378" t="s">
        <v>359</v>
      </c>
      <c r="R664" s="379" t="s">
        <v>27</v>
      </c>
      <c r="S664" s="532"/>
      <c r="T664" s="533"/>
      <c r="U664" s="372">
        <f>+U665+U666</f>
        <v>885.6</v>
      </c>
      <c r="V664" s="372">
        <f>+V665+V666</f>
        <v>470.80297000000002</v>
      </c>
      <c r="W664" s="394">
        <f t="shared" si="62"/>
        <v>53.162033649503158</v>
      </c>
      <c r="X664" s="511"/>
      <c r="Y664" s="511"/>
      <c r="Z664" s="511"/>
      <c r="AA664" s="511"/>
      <c r="AB664" s="511"/>
      <c r="AC664" s="511"/>
      <c r="AD664" s="511"/>
      <c r="AE664" s="135"/>
      <c r="AF664" s="170"/>
    </row>
    <row r="665" spans="1:32" ht="21.75" customHeight="1" x14ac:dyDescent="0.2">
      <c r="A665" s="123"/>
      <c r="B665" s="530" t="s">
        <v>340</v>
      </c>
      <c r="C665" s="530"/>
      <c r="D665" s="530"/>
      <c r="E665" s="530"/>
      <c r="F665" s="530"/>
      <c r="G665" s="530"/>
      <c r="H665" s="530"/>
      <c r="I665" s="530"/>
      <c r="J665" s="530"/>
      <c r="K665" s="530"/>
      <c r="L665" s="530"/>
      <c r="M665" s="531"/>
      <c r="N665" s="376">
        <v>998</v>
      </c>
      <c r="O665" s="377">
        <v>1</v>
      </c>
      <c r="P665" s="377">
        <v>6</v>
      </c>
      <c r="Q665" s="378" t="s">
        <v>359</v>
      </c>
      <c r="R665" s="379" t="s">
        <v>28</v>
      </c>
      <c r="S665" s="532"/>
      <c r="T665" s="533"/>
      <c r="U665" s="372">
        <v>510.5</v>
      </c>
      <c r="V665" s="372">
        <v>321.64355</v>
      </c>
      <c r="W665" s="394">
        <f t="shared" si="62"/>
        <v>63.005592556317339</v>
      </c>
      <c r="X665" s="511"/>
      <c r="Y665" s="511"/>
      <c r="Z665" s="511"/>
      <c r="AA665" s="511"/>
      <c r="AB665" s="511"/>
      <c r="AC665" s="511"/>
      <c r="AD665" s="511"/>
      <c r="AE665" s="135"/>
      <c r="AF665" s="170"/>
    </row>
    <row r="666" spans="1:32" ht="12" customHeight="1" x14ac:dyDescent="0.2">
      <c r="A666" s="123"/>
      <c r="B666" s="530" t="s">
        <v>341</v>
      </c>
      <c r="C666" s="530"/>
      <c r="D666" s="530"/>
      <c r="E666" s="530"/>
      <c r="F666" s="530"/>
      <c r="G666" s="530"/>
      <c r="H666" s="530"/>
      <c r="I666" s="530"/>
      <c r="J666" s="530"/>
      <c r="K666" s="530"/>
      <c r="L666" s="530"/>
      <c r="M666" s="531"/>
      <c r="N666" s="376">
        <v>998</v>
      </c>
      <c r="O666" s="377">
        <v>1</v>
      </c>
      <c r="P666" s="377">
        <v>6</v>
      </c>
      <c r="Q666" s="378" t="s">
        <v>359</v>
      </c>
      <c r="R666" s="379" t="s">
        <v>29</v>
      </c>
      <c r="S666" s="532"/>
      <c r="T666" s="533"/>
      <c r="U666" s="372">
        <v>375.1</v>
      </c>
      <c r="V666" s="372">
        <v>149.15942000000001</v>
      </c>
      <c r="W666" s="394">
        <f t="shared" si="62"/>
        <v>39.765241268994934</v>
      </c>
      <c r="X666" s="511"/>
      <c r="Y666" s="511"/>
      <c r="Z666" s="511"/>
      <c r="AA666" s="511"/>
      <c r="AB666" s="511"/>
      <c r="AC666" s="511"/>
      <c r="AD666" s="511"/>
      <c r="AE666" s="135"/>
      <c r="AF666" s="170"/>
    </row>
    <row r="667" spans="1:32" ht="12" customHeight="1" x14ac:dyDescent="0.2">
      <c r="A667" s="123"/>
      <c r="B667" s="530" t="s">
        <v>30</v>
      </c>
      <c r="C667" s="530"/>
      <c r="D667" s="530"/>
      <c r="E667" s="530"/>
      <c r="F667" s="530"/>
      <c r="G667" s="530"/>
      <c r="H667" s="530"/>
      <c r="I667" s="530"/>
      <c r="J667" s="530"/>
      <c r="K667" s="530"/>
      <c r="L667" s="530"/>
      <c r="M667" s="531"/>
      <c r="N667" s="376">
        <v>998</v>
      </c>
      <c r="O667" s="377">
        <v>1</v>
      </c>
      <c r="P667" s="377">
        <v>6</v>
      </c>
      <c r="Q667" s="378" t="s">
        <v>359</v>
      </c>
      <c r="R667" s="379" t="s">
        <v>31</v>
      </c>
      <c r="S667" s="532"/>
      <c r="T667" s="533"/>
      <c r="U667" s="372">
        <f>+U668</f>
        <v>9</v>
      </c>
      <c r="V667" s="372">
        <f>+V668</f>
        <v>2.3279999999999998</v>
      </c>
      <c r="W667" s="394">
        <f t="shared" si="62"/>
        <v>25.866666666666667</v>
      </c>
      <c r="X667" s="511"/>
      <c r="Y667" s="511"/>
      <c r="Z667" s="511"/>
      <c r="AA667" s="511"/>
      <c r="AB667" s="511"/>
      <c r="AC667" s="511"/>
      <c r="AD667" s="511"/>
      <c r="AE667" s="135"/>
      <c r="AF667" s="170"/>
    </row>
    <row r="668" spans="1:32" ht="12" customHeight="1" x14ac:dyDescent="0.2">
      <c r="A668" s="123"/>
      <c r="B668" s="530" t="s">
        <v>342</v>
      </c>
      <c r="C668" s="530"/>
      <c r="D668" s="530"/>
      <c r="E668" s="530"/>
      <c r="F668" s="530"/>
      <c r="G668" s="530"/>
      <c r="H668" s="530"/>
      <c r="I668" s="530"/>
      <c r="J668" s="530"/>
      <c r="K668" s="530"/>
      <c r="L668" s="530"/>
      <c r="M668" s="531"/>
      <c r="N668" s="376">
        <v>998</v>
      </c>
      <c r="O668" s="377">
        <v>1</v>
      </c>
      <c r="P668" s="377">
        <v>6</v>
      </c>
      <c r="Q668" s="378" t="s">
        <v>359</v>
      </c>
      <c r="R668" s="379" t="s">
        <v>32</v>
      </c>
      <c r="S668" s="532"/>
      <c r="T668" s="533"/>
      <c r="U668" s="372">
        <f>+U669+U670+U671</f>
        <v>9</v>
      </c>
      <c r="V668" s="372">
        <f>+V669+V670+V671</f>
        <v>2.3279999999999998</v>
      </c>
      <c r="W668" s="394">
        <f t="shared" si="62"/>
        <v>25.866666666666667</v>
      </c>
      <c r="X668" s="511"/>
      <c r="Y668" s="511"/>
      <c r="Z668" s="511"/>
      <c r="AA668" s="511"/>
      <c r="AB668" s="511"/>
      <c r="AC668" s="511"/>
      <c r="AD668" s="511"/>
      <c r="AE668" s="135"/>
      <c r="AF668" s="170"/>
    </row>
    <row r="669" spans="1:32" ht="21.75" customHeight="1" x14ac:dyDescent="0.2">
      <c r="A669" s="123"/>
      <c r="B669" s="530" t="s">
        <v>33</v>
      </c>
      <c r="C669" s="530"/>
      <c r="D669" s="530"/>
      <c r="E669" s="530"/>
      <c r="F669" s="530"/>
      <c r="G669" s="530"/>
      <c r="H669" s="530"/>
      <c r="I669" s="530"/>
      <c r="J669" s="530"/>
      <c r="K669" s="530"/>
      <c r="L669" s="530"/>
      <c r="M669" s="531"/>
      <c r="N669" s="376">
        <v>998</v>
      </c>
      <c r="O669" s="377">
        <v>1</v>
      </c>
      <c r="P669" s="377">
        <v>6</v>
      </c>
      <c r="Q669" s="378" t="s">
        <v>359</v>
      </c>
      <c r="R669" s="379" t="s">
        <v>34</v>
      </c>
      <c r="S669" s="532"/>
      <c r="T669" s="533"/>
      <c r="U669" s="372">
        <v>5</v>
      </c>
      <c r="V669" s="372">
        <v>0.26200000000000001</v>
      </c>
      <c r="W669" s="394">
        <f t="shared" si="62"/>
        <v>5.24</v>
      </c>
      <c r="X669" s="511"/>
      <c r="Y669" s="511"/>
      <c r="Z669" s="511"/>
      <c r="AA669" s="511"/>
      <c r="AB669" s="511"/>
      <c r="AC669" s="511"/>
      <c r="AD669" s="511"/>
      <c r="AE669" s="135"/>
      <c r="AF669" s="170"/>
    </row>
    <row r="670" spans="1:32" ht="12" customHeight="1" x14ac:dyDescent="0.2">
      <c r="A670" s="123"/>
      <c r="B670" s="530" t="s">
        <v>343</v>
      </c>
      <c r="C670" s="530"/>
      <c r="D670" s="530"/>
      <c r="E670" s="530"/>
      <c r="F670" s="530"/>
      <c r="G670" s="530"/>
      <c r="H670" s="530"/>
      <c r="I670" s="530"/>
      <c r="J670" s="530"/>
      <c r="K670" s="530"/>
      <c r="L670" s="530"/>
      <c r="M670" s="531"/>
      <c r="N670" s="376">
        <v>998</v>
      </c>
      <c r="O670" s="377">
        <v>1</v>
      </c>
      <c r="P670" s="377">
        <v>6</v>
      </c>
      <c r="Q670" s="378" t="s">
        <v>359</v>
      </c>
      <c r="R670" s="379" t="s">
        <v>35</v>
      </c>
      <c r="S670" s="532"/>
      <c r="T670" s="533"/>
      <c r="U670" s="372">
        <v>3</v>
      </c>
      <c r="V670" s="372">
        <v>2.0659999999999998</v>
      </c>
      <c r="W670" s="394">
        <f t="shared" si="62"/>
        <v>68.86666666666666</v>
      </c>
      <c r="X670" s="511"/>
      <c r="Y670" s="511"/>
      <c r="Z670" s="511"/>
      <c r="AA670" s="511"/>
      <c r="AB670" s="511"/>
      <c r="AC670" s="511"/>
      <c r="AD670" s="511"/>
      <c r="AE670" s="135"/>
      <c r="AF670" s="170"/>
    </row>
    <row r="671" spans="1:32" ht="12" customHeight="1" x14ac:dyDescent="0.2">
      <c r="A671" s="123"/>
      <c r="B671" s="530" t="s">
        <v>82</v>
      </c>
      <c r="C671" s="530"/>
      <c r="D671" s="530"/>
      <c r="E671" s="530"/>
      <c r="F671" s="530"/>
      <c r="G671" s="530"/>
      <c r="H671" s="530"/>
      <c r="I671" s="530"/>
      <c r="J671" s="530"/>
      <c r="K671" s="530"/>
      <c r="L671" s="530"/>
      <c r="M671" s="531"/>
      <c r="N671" s="376">
        <v>998</v>
      </c>
      <c r="O671" s="377">
        <v>1</v>
      </c>
      <c r="P671" s="377">
        <v>6</v>
      </c>
      <c r="Q671" s="378" t="s">
        <v>359</v>
      </c>
      <c r="R671" s="379" t="s">
        <v>83</v>
      </c>
      <c r="S671" s="532"/>
      <c r="T671" s="533"/>
      <c r="U671" s="372">
        <v>1</v>
      </c>
      <c r="V671" s="372"/>
      <c r="W671" s="394">
        <f t="shared" si="62"/>
        <v>0</v>
      </c>
      <c r="X671" s="511"/>
      <c r="Y671" s="511"/>
      <c r="Z671" s="511"/>
      <c r="AA671" s="511"/>
      <c r="AB671" s="511"/>
      <c r="AC671" s="511"/>
      <c r="AD671" s="511"/>
      <c r="AE671" s="135"/>
      <c r="AF671" s="170"/>
    </row>
    <row r="672" spans="1:32" ht="42.75" customHeight="1" x14ac:dyDescent="0.2">
      <c r="A672" s="123"/>
      <c r="B672" s="530" t="s">
        <v>360</v>
      </c>
      <c r="C672" s="530"/>
      <c r="D672" s="530"/>
      <c r="E672" s="530"/>
      <c r="F672" s="530"/>
      <c r="G672" s="530"/>
      <c r="H672" s="530"/>
      <c r="I672" s="530"/>
      <c r="J672" s="530"/>
      <c r="K672" s="530"/>
      <c r="L672" s="530"/>
      <c r="M672" s="531"/>
      <c r="N672" s="376">
        <v>998</v>
      </c>
      <c r="O672" s="377">
        <v>1</v>
      </c>
      <c r="P672" s="377">
        <v>6</v>
      </c>
      <c r="Q672" s="378" t="s">
        <v>361</v>
      </c>
      <c r="R672" s="379">
        <v>0</v>
      </c>
      <c r="S672" s="532"/>
      <c r="T672" s="533"/>
      <c r="U672" s="372">
        <f t="shared" ref="U672:V674" si="63">+U673</f>
        <v>98.9</v>
      </c>
      <c r="V672" s="372">
        <f t="shared" si="63"/>
        <v>10.356</v>
      </c>
      <c r="W672" s="394">
        <f t="shared" si="62"/>
        <v>10.471183013144589</v>
      </c>
      <c r="X672" s="511"/>
      <c r="Y672" s="511"/>
      <c r="Z672" s="511"/>
      <c r="AA672" s="511"/>
      <c r="AB672" s="511"/>
      <c r="AC672" s="511"/>
      <c r="AD672" s="511"/>
      <c r="AE672" s="135"/>
      <c r="AF672" s="170"/>
    </row>
    <row r="673" spans="1:32" ht="53.25" customHeight="1" x14ac:dyDescent="0.2">
      <c r="A673" s="123"/>
      <c r="B673" s="530" t="s">
        <v>17</v>
      </c>
      <c r="C673" s="530"/>
      <c r="D673" s="530"/>
      <c r="E673" s="530"/>
      <c r="F673" s="530"/>
      <c r="G673" s="530"/>
      <c r="H673" s="530"/>
      <c r="I673" s="530"/>
      <c r="J673" s="530"/>
      <c r="K673" s="530"/>
      <c r="L673" s="530"/>
      <c r="M673" s="531"/>
      <c r="N673" s="376">
        <v>998</v>
      </c>
      <c r="O673" s="377">
        <v>1</v>
      </c>
      <c r="P673" s="377">
        <v>6</v>
      </c>
      <c r="Q673" s="378" t="s">
        <v>361</v>
      </c>
      <c r="R673" s="379" t="s">
        <v>18</v>
      </c>
      <c r="S673" s="532"/>
      <c r="T673" s="533"/>
      <c r="U673" s="372">
        <f t="shared" si="63"/>
        <v>98.9</v>
      </c>
      <c r="V673" s="372">
        <f t="shared" si="63"/>
        <v>10.356</v>
      </c>
      <c r="W673" s="394">
        <f t="shared" si="62"/>
        <v>10.471183013144589</v>
      </c>
      <c r="X673" s="511"/>
      <c r="Y673" s="511"/>
      <c r="Z673" s="511"/>
      <c r="AA673" s="511"/>
      <c r="AB673" s="511"/>
      <c r="AC673" s="511"/>
      <c r="AD673" s="511"/>
      <c r="AE673" s="135"/>
      <c r="AF673" s="170"/>
    </row>
    <row r="674" spans="1:32" ht="21.75" customHeight="1" x14ac:dyDescent="0.2">
      <c r="A674" s="123"/>
      <c r="B674" s="530" t="s">
        <v>38</v>
      </c>
      <c r="C674" s="530"/>
      <c r="D674" s="530"/>
      <c r="E674" s="530"/>
      <c r="F674" s="530"/>
      <c r="G674" s="530"/>
      <c r="H674" s="530"/>
      <c r="I674" s="530"/>
      <c r="J674" s="530"/>
      <c r="K674" s="530"/>
      <c r="L674" s="530"/>
      <c r="M674" s="531"/>
      <c r="N674" s="376">
        <v>998</v>
      </c>
      <c r="O674" s="377">
        <v>1</v>
      </c>
      <c r="P674" s="377">
        <v>6</v>
      </c>
      <c r="Q674" s="378" t="s">
        <v>361</v>
      </c>
      <c r="R674" s="379" t="s">
        <v>39</v>
      </c>
      <c r="S674" s="532"/>
      <c r="T674" s="533"/>
      <c r="U674" s="372">
        <f t="shared" si="63"/>
        <v>98.9</v>
      </c>
      <c r="V674" s="372">
        <f t="shared" si="63"/>
        <v>10.356</v>
      </c>
      <c r="W674" s="394">
        <f t="shared" si="62"/>
        <v>10.471183013144589</v>
      </c>
      <c r="X674" s="511"/>
      <c r="Y674" s="511"/>
      <c r="Z674" s="511"/>
      <c r="AA674" s="511"/>
      <c r="AB674" s="511"/>
      <c r="AC674" s="511"/>
      <c r="AD674" s="511"/>
      <c r="AE674" s="135"/>
      <c r="AF674" s="170"/>
    </row>
    <row r="675" spans="1:32" ht="32.25" customHeight="1" x14ac:dyDescent="0.2">
      <c r="A675" s="123"/>
      <c r="B675" s="530" t="s">
        <v>346</v>
      </c>
      <c r="C675" s="530"/>
      <c r="D675" s="530"/>
      <c r="E675" s="530"/>
      <c r="F675" s="530"/>
      <c r="G675" s="530"/>
      <c r="H675" s="530"/>
      <c r="I675" s="530"/>
      <c r="J675" s="530"/>
      <c r="K675" s="530"/>
      <c r="L675" s="530"/>
      <c r="M675" s="531"/>
      <c r="N675" s="376">
        <v>998</v>
      </c>
      <c r="O675" s="377">
        <v>1</v>
      </c>
      <c r="P675" s="377">
        <v>6</v>
      </c>
      <c r="Q675" s="378" t="s">
        <v>361</v>
      </c>
      <c r="R675" s="379" t="s">
        <v>41</v>
      </c>
      <c r="S675" s="532"/>
      <c r="T675" s="533"/>
      <c r="U675" s="372">
        <v>98.9</v>
      </c>
      <c r="V675" s="372">
        <v>10.356</v>
      </c>
      <c r="W675" s="394">
        <f t="shared" si="62"/>
        <v>10.471183013144589</v>
      </c>
      <c r="X675" s="511"/>
      <c r="Y675" s="511"/>
      <c r="Z675" s="511"/>
      <c r="AA675" s="511"/>
      <c r="AB675" s="511"/>
      <c r="AC675" s="511"/>
      <c r="AD675" s="511"/>
      <c r="AE675" s="135"/>
      <c r="AF675" s="170"/>
    </row>
    <row r="676" spans="1:32" ht="12" customHeight="1" x14ac:dyDescent="0.2">
      <c r="A676" s="123"/>
      <c r="B676" s="530" t="s">
        <v>86</v>
      </c>
      <c r="C676" s="530"/>
      <c r="D676" s="530"/>
      <c r="E676" s="530"/>
      <c r="F676" s="530"/>
      <c r="G676" s="530"/>
      <c r="H676" s="530"/>
      <c r="I676" s="530"/>
      <c r="J676" s="530"/>
      <c r="K676" s="530"/>
      <c r="L676" s="530"/>
      <c r="M676" s="531"/>
      <c r="N676" s="376">
        <v>998</v>
      </c>
      <c r="O676" s="377">
        <v>1</v>
      </c>
      <c r="P676" s="377">
        <v>13</v>
      </c>
      <c r="Q676" s="378">
        <v>0</v>
      </c>
      <c r="R676" s="379">
        <v>0</v>
      </c>
      <c r="S676" s="532"/>
      <c r="T676" s="533"/>
      <c r="U676" s="372">
        <f>+U677+U687</f>
        <v>376.221</v>
      </c>
      <c r="V676" s="372">
        <f>+V677+V687</f>
        <v>262.89141000000001</v>
      </c>
      <c r="W676" s="394">
        <f t="shared" si="62"/>
        <v>69.876856953758562</v>
      </c>
      <c r="X676" s="511"/>
      <c r="Y676" s="511"/>
      <c r="Z676" s="511"/>
      <c r="AA676" s="511"/>
      <c r="AB676" s="511"/>
      <c r="AC676" s="511"/>
      <c r="AD676" s="511"/>
      <c r="AE676" s="135"/>
      <c r="AF676" s="170"/>
    </row>
    <row r="677" spans="1:32" ht="21.75" customHeight="1" x14ac:dyDescent="0.2">
      <c r="A677" s="123"/>
      <c r="B677" s="530" t="s">
        <v>60</v>
      </c>
      <c r="C677" s="530"/>
      <c r="D677" s="530"/>
      <c r="E677" s="530"/>
      <c r="F677" s="530"/>
      <c r="G677" s="530"/>
      <c r="H677" s="530"/>
      <c r="I677" s="530"/>
      <c r="J677" s="530"/>
      <c r="K677" s="530"/>
      <c r="L677" s="530"/>
      <c r="M677" s="531"/>
      <c r="N677" s="376">
        <v>998</v>
      </c>
      <c r="O677" s="377">
        <v>1</v>
      </c>
      <c r="P677" s="377">
        <v>13</v>
      </c>
      <c r="Q677" s="378" t="s">
        <v>356</v>
      </c>
      <c r="R677" s="379">
        <v>0</v>
      </c>
      <c r="S677" s="532"/>
      <c r="T677" s="533"/>
      <c r="U677" s="372">
        <f>+U678+U683</f>
        <v>371.221</v>
      </c>
      <c r="V677" s="372">
        <f>+V678+V683</f>
        <v>262.89141000000001</v>
      </c>
      <c r="W677" s="394">
        <f t="shared" si="62"/>
        <v>70.818032923783946</v>
      </c>
      <c r="X677" s="511"/>
      <c r="Y677" s="511"/>
      <c r="Z677" s="511"/>
      <c r="AA677" s="511"/>
      <c r="AB677" s="511"/>
      <c r="AC677" s="511"/>
      <c r="AD677" s="511"/>
      <c r="AE677" s="135"/>
      <c r="AF677" s="170"/>
    </row>
    <row r="678" spans="1:32" ht="21.75" customHeight="1" x14ac:dyDescent="0.2">
      <c r="A678" s="123"/>
      <c r="B678" s="530" t="s">
        <v>392</v>
      </c>
      <c r="C678" s="530"/>
      <c r="D678" s="530"/>
      <c r="E678" s="530"/>
      <c r="F678" s="530"/>
      <c r="G678" s="530"/>
      <c r="H678" s="530"/>
      <c r="I678" s="530"/>
      <c r="J678" s="530"/>
      <c r="K678" s="530"/>
      <c r="L678" s="530"/>
      <c r="M678" s="531"/>
      <c r="N678" s="376">
        <v>998</v>
      </c>
      <c r="O678" s="377">
        <v>1</v>
      </c>
      <c r="P678" s="377">
        <v>13</v>
      </c>
      <c r="Q678" s="378" t="s">
        <v>393</v>
      </c>
      <c r="R678" s="379">
        <v>0</v>
      </c>
      <c r="S678" s="532"/>
      <c r="T678" s="533"/>
      <c r="U678" s="372">
        <f>+U679</f>
        <v>368.221</v>
      </c>
      <c r="V678" s="372">
        <f>+V679</f>
        <v>262.11941000000002</v>
      </c>
      <c r="W678" s="394">
        <f t="shared" si="62"/>
        <v>71.185350645400462</v>
      </c>
      <c r="X678" s="511"/>
      <c r="Y678" s="511"/>
      <c r="Z678" s="511"/>
      <c r="AA678" s="511"/>
      <c r="AB678" s="511"/>
      <c r="AC678" s="511"/>
      <c r="AD678" s="511"/>
      <c r="AE678" s="135"/>
      <c r="AF678" s="170"/>
    </row>
    <row r="679" spans="1:32" ht="53.25" customHeight="1" x14ac:dyDescent="0.2">
      <c r="A679" s="123"/>
      <c r="B679" s="530" t="s">
        <v>17</v>
      </c>
      <c r="C679" s="530"/>
      <c r="D679" s="530"/>
      <c r="E679" s="530"/>
      <c r="F679" s="530"/>
      <c r="G679" s="530"/>
      <c r="H679" s="530"/>
      <c r="I679" s="530"/>
      <c r="J679" s="530"/>
      <c r="K679" s="530"/>
      <c r="L679" s="530"/>
      <c r="M679" s="531"/>
      <c r="N679" s="376">
        <v>998</v>
      </c>
      <c r="O679" s="377">
        <v>1</v>
      </c>
      <c r="P679" s="377">
        <v>13</v>
      </c>
      <c r="Q679" s="378" t="s">
        <v>393</v>
      </c>
      <c r="R679" s="379" t="s">
        <v>18</v>
      </c>
      <c r="S679" s="532"/>
      <c r="T679" s="533"/>
      <c r="U679" s="372">
        <f>+U680</f>
        <v>368.221</v>
      </c>
      <c r="V679" s="372">
        <f>+V680</f>
        <v>262.11941000000002</v>
      </c>
      <c r="W679" s="394">
        <f t="shared" si="62"/>
        <v>71.185350645400462</v>
      </c>
      <c r="X679" s="511"/>
      <c r="Y679" s="511"/>
      <c r="Z679" s="511"/>
      <c r="AA679" s="511"/>
      <c r="AB679" s="511"/>
      <c r="AC679" s="511"/>
      <c r="AD679" s="511"/>
      <c r="AE679" s="135"/>
      <c r="AF679" s="170"/>
    </row>
    <row r="680" spans="1:32" ht="21.75" customHeight="1" x14ac:dyDescent="0.2">
      <c r="A680" s="123"/>
      <c r="B680" s="530" t="s">
        <v>38</v>
      </c>
      <c r="C680" s="530"/>
      <c r="D680" s="530"/>
      <c r="E680" s="530"/>
      <c r="F680" s="530"/>
      <c r="G680" s="530"/>
      <c r="H680" s="530"/>
      <c r="I680" s="530"/>
      <c r="J680" s="530"/>
      <c r="K680" s="530"/>
      <c r="L680" s="530"/>
      <c r="M680" s="531"/>
      <c r="N680" s="376">
        <v>998</v>
      </c>
      <c r="O680" s="377">
        <v>1</v>
      </c>
      <c r="P680" s="377">
        <v>13</v>
      </c>
      <c r="Q680" s="378" t="s">
        <v>393</v>
      </c>
      <c r="R680" s="379" t="s">
        <v>39</v>
      </c>
      <c r="S680" s="532"/>
      <c r="T680" s="533"/>
      <c r="U680" s="372">
        <f>+U681+U682</f>
        <v>368.221</v>
      </c>
      <c r="V680" s="372">
        <f>+V681+V682</f>
        <v>262.11941000000002</v>
      </c>
      <c r="W680" s="394">
        <f t="shared" si="62"/>
        <v>71.185350645400462</v>
      </c>
      <c r="X680" s="511"/>
      <c r="Y680" s="511"/>
      <c r="Z680" s="511"/>
      <c r="AA680" s="511"/>
      <c r="AB680" s="511"/>
      <c r="AC680" s="511"/>
      <c r="AD680" s="511"/>
      <c r="AE680" s="135"/>
      <c r="AF680" s="170"/>
    </row>
    <row r="681" spans="1:32" ht="21.75" customHeight="1" x14ac:dyDescent="0.2">
      <c r="A681" s="123"/>
      <c r="B681" s="530" t="s">
        <v>326</v>
      </c>
      <c r="C681" s="530"/>
      <c r="D681" s="530"/>
      <c r="E681" s="530"/>
      <c r="F681" s="530"/>
      <c r="G681" s="530"/>
      <c r="H681" s="530"/>
      <c r="I681" s="530"/>
      <c r="J681" s="530"/>
      <c r="K681" s="530"/>
      <c r="L681" s="530"/>
      <c r="M681" s="531"/>
      <c r="N681" s="376">
        <v>998</v>
      </c>
      <c r="O681" s="377">
        <v>1</v>
      </c>
      <c r="P681" s="377">
        <v>13</v>
      </c>
      <c r="Q681" s="378" t="s">
        <v>393</v>
      </c>
      <c r="R681" s="379" t="s">
        <v>40</v>
      </c>
      <c r="S681" s="532"/>
      <c r="T681" s="533"/>
      <c r="U681" s="372">
        <v>282.81182999999999</v>
      </c>
      <c r="V681" s="372">
        <v>201.32059000000001</v>
      </c>
      <c r="W681" s="394">
        <f t="shared" si="62"/>
        <v>71.185349636894614</v>
      </c>
      <c r="X681" s="511"/>
      <c r="Y681" s="511"/>
      <c r="Z681" s="511"/>
      <c r="AA681" s="511"/>
      <c r="AB681" s="511"/>
      <c r="AC681" s="511"/>
      <c r="AD681" s="511"/>
      <c r="AE681" s="135"/>
      <c r="AF681" s="170"/>
    </row>
    <row r="682" spans="1:32" ht="32.25" customHeight="1" x14ac:dyDescent="0.2">
      <c r="A682" s="123"/>
      <c r="B682" s="530" t="s">
        <v>327</v>
      </c>
      <c r="C682" s="530"/>
      <c r="D682" s="530"/>
      <c r="E682" s="530"/>
      <c r="F682" s="530"/>
      <c r="G682" s="530"/>
      <c r="H682" s="530"/>
      <c r="I682" s="530"/>
      <c r="J682" s="530"/>
      <c r="K682" s="530"/>
      <c r="L682" s="530"/>
      <c r="M682" s="531"/>
      <c r="N682" s="376">
        <v>998</v>
      </c>
      <c r="O682" s="377">
        <v>1</v>
      </c>
      <c r="P682" s="377">
        <v>13</v>
      </c>
      <c r="Q682" s="378" t="s">
        <v>393</v>
      </c>
      <c r="R682" s="379" t="s">
        <v>42</v>
      </c>
      <c r="S682" s="532"/>
      <c r="T682" s="533"/>
      <c r="U682" s="372">
        <v>85.409170000000003</v>
      </c>
      <c r="V682" s="372">
        <v>60.798819999999999</v>
      </c>
      <c r="W682" s="394">
        <f t="shared" si="62"/>
        <v>71.185353984823877</v>
      </c>
      <c r="X682" s="511"/>
      <c r="Y682" s="511"/>
      <c r="Z682" s="511"/>
      <c r="AA682" s="511"/>
      <c r="AB682" s="511"/>
      <c r="AC682" s="511"/>
      <c r="AD682" s="511"/>
      <c r="AE682" s="135"/>
      <c r="AF682" s="170"/>
    </row>
    <row r="683" spans="1:32" ht="42.75" customHeight="1" x14ac:dyDescent="0.2">
      <c r="A683" s="123"/>
      <c r="B683" s="530" t="s">
        <v>360</v>
      </c>
      <c r="C683" s="530"/>
      <c r="D683" s="530"/>
      <c r="E683" s="530"/>
      <c r="F683" s="530"/>
      <c r="G683" s="530"/>
      <c r="H683" s="530"/>
      <c r="I683" s="530"/>
      <c r="J683" s="530"/>
      <c r="K683" s="530"/>
      <c r="L683" s="530"/>
      <c r="M683" s="531"/>
      <c r="N683" s="376">
        <v>998</v>
      </c>
      <c r="O683" s="377">
        <v>1</v>
      </c>
      <c r="P683" s="377">
        <v>13</v>
      </c>
      <c r="Q683" s="378" t="s">
        <v>361</v>
      </c>
      <c r="R683" s="379">
        <v>0</v>
      </c>
      <c r="S683" s="532"/>
      <c r="T683" s="533"/>
      <c r="U683" s="372">
        <f t="shared" ref="U683:V685" si="64">+U684</f>
        <v>3</v>
      </c>
      <c r="V683" s="372">
        <f t="shared" si="64"/>
        <v>0.77200000000000002</v>
      </c>
      <c r="W683" s="394">
        <f t="shared" si="62"/>
        <v>25.733333333333334</v>
      </c>
      <c r="X683" s="511"/>
      <c r="Y683" s="511"/>
      <c r="Z683" s="511"/>
      <c r="AA683" s="511"/>
      <c r="AB683" s="511"/>
      <c r="AC683" s="511"/>
      <c r="AD683" s="511"/>
      <c r="AE683" s="135"/>
      <c r="AF683" s="170"/>
    </row>
    <row r="684" spans="1:32" ht="53.25" customHeight="1" x14ac:dyDescent="0.2">
      <c r="A684" s="123"/>
      <c r="B684" s="530" t="s">
        <v>17</v>
      </c>
      <c r="C684" s="530"/>
      <c r="D684" s="530"/>
      <c r="E684" s="530"/>
      <c r="F684" s="530"/>
      <c r="G684" s="530"/>
      <c r="H684" s="530"/>
      <c r="I684" s="530"/>
      <c r="J684" s="530"/>
      <c r="K684" s="530"/>
      <c r="L684" s="530"/>
      <c r="M684" s="531"/>
      <c r="N684" s="376">
        <v>998</v>
      </c>
      <c r="O684" s="377">
        <v>1</v>
      </c>
      <c r="P684" s="377">
        <v>13</v>
      </c>
      <c r="Q684" s="378" t="s">
        <v>361</v>
      </c>
      <c r="R684" s="379" t="s">
        <v>18</v>
      </c>
      <c r="S684" s="532"/>
      <c r="T684" s="533"/>
      <c r="U684" s="372">
        <f t="shared" si="64"/>
        <v>3</v>
      </c>
      <c r="V684" s="372">
        <f t="shared" si="64"/>
        <v>0.77200000000000002</v>
      </c>
      <c r="W684" s="394">
        <f t="shared" si="62"/>
        <v>25.733333333333334</v>
      </c>
      <c r="X684" s="511"/>
      <c r="Y684" s="511"/>
      <c r="Z684" s="511"/>
      <c r="AA684" s="511"/>
      <c r="AB684" s="511"/>
      <c r="AC684" s="511"/>
      <c r="AD684" s="511"/>
      <c r="AE684" s="135"/>
      <c r="AF684" s="170"/>
    </row>
    <row r="685" spans="1:32" ht="21.75" customHeight="1" x14ac:dyDescent="0.2">
      <c r="A685" s="123"/>
      <c r="B685" s="530" t="s">
        <v>38</v>
      </c>
      <c r="C685" s="530"/>
      <c r="D685" s="530"/>
      <c r="E685" s="530"/>
      <c r="F685" s="530"/>
      <c r="G685" s="530"/>
      <c r="H685" s="530"/>
      <c r="I685" s="530"/>
      <c r="J685" s="530"/>
      <c r="K685" s="530"/>
      <c r="L685" s="530"/>
      <c r="M685" s="531"/>
      <c r="N685" s="376">
        <v>998</v>
      </c>
      <c r="O685" s="377">
        <v>1</v>
      </c>
      <c r="P685" s="377">
        <v>13</v>
      </c>
      <c r="Q685" s="378" t="s">
        <v>361</v>
      </c>
      <c r="R685" s="379" t="s">
        <v>39</v>
      </c>
      <c r="S685" s="532"/>
      <c r="T685" s="533"/>
      <c r="U685" s="372">
        <f t="shared" si="64"/>
        <v>3</v>
      </c>
      <c r="V685" s="372">
        <f t="shared" si="64"/>
        <v>0.77200000000000002</v>
      </c>
      <c r="W685" s="394">
        <f t="shared" si="62"/>
        <v>25.733333333333334</v>
      </c>
      <c r="X685" s="511"/>
      <c r="Y685" s="511"/>
      <c r="Z685" s="511"/>
      <c r="AA685" s="511"/>
      <c r="AB685" s="511"/>
      <c r="AC685" s="511"/>
      <c r="AD685" s="511"/>
      <c r="AE685" s="135"/>
      <c r="AF685" s="170"/>
    </row>
    <row r="686" spans="1:32" ht="32.25" customHeight="1" x14ac:dyDescent="0.2">
      <c r="A686" s="123"/>
      <c r="B686" s="530" t="s">
        <v>346</v>
      </c>
      <c r="C686" s="530"/>
      <c r="D686" s="530"/>
      <c r="E686" s="530"/>
      <c r="F686" s="530"/>
      <c r="G686" s="530"/>
      <c r="H686" s="530"/>
      <c r="I686" s="530"/>
      <c r="J686" s="530"/>
      <c r="K686" s="530"/>
      <c r="L686" s="530"/>
      <c r="M686" s="531"/>
      <c r="N686" s="376">
        <v>998</v>
      </c>
      <c r="O686" s="377">
        <v>1</v>
      </c>
      <c r="P686" s="377">
        <v>13</v>
      </c>
      <c r="Q686" s="378" t="s">
        <v>361</v>
      </c>
      <c r="R686" s="379" t="s">
        <v>41</v>
      </c>
      <c r="S686" s="532"/>
      <c r="T686" s="533"/>
      <c r="U686" s="372">
        <v>3</v>
      </c>
      <c r="V686" s="372">
        <v>0.77200000000000002</v>
      </c>
      <c r="W686" s="394">
        <f t="shared" si="62"/>
        <v>25.733333333333334</v>
      </c>
      <c r="X686" s="511"/>
      <c r="Y686" s="511"/>
      <c r="Z686" s="511"/>
      <c r="AA686" s="511"/>
      <c r="AB686" s="511"/>
      <c r="AC686" s="511"/>
      <c r="AD686" s="511"/>
      <c r="AE686" s="135"/>
      <c r="AF686" s="170"/>
    </row>
    <row r="687" spans="1:32" ht="32.25" customHeight="1" x14ac:dyDescent="0.2">
      <c r="A687" s="123"/>
      <c r="B687" s="530" t="s">
        <v>352</v>
      </c>
      <c r="C687" s="530"/>
      <c r="D687" s="530"/>
      <c r="E687" s="530"/>
      <c r="F687" s="530"/>
      <c r="G687" s="530"/>
      <c r="H687" s="530"/>
      <c r="I687" s="530"/>
      <c r="J687" s="530"/>
      <c r="K687" s="530"/>
      <c r="L687" s="530"/>
      <c r="M687" s="531"/>
      <c r="N687" s="376">
        <v>998</v>
      </c>
      <c r="O687" s="377">
        <v>1</v>
      </c>
      <c r="P687" s="377">
        <v>13</v>
      </c>
      <c r="Q687" s="378" t="s">
        <v>353</v>
      </c>
      <c r="R687" s="379">
        <v>0</v>
      </c>
      <c r="S687" s="532"/>
      <c r="T687" s="533"/>
      <c r="U687" s="372">
        <f t="shared" ref="U687:V689" si="65">+U688</f>
        <v>5</v>
      </c>
      <c r="V687" s="372">
        <f t="shared" si="65"/>
        <v>0</v>
      </c>
      <c r="W687" s="394">
        <f t="shared" si="62"/>
        <v>0</v>
      </c>
      <c r="X687" s="511"/>
      <c r="Y687" s="511"/>
      <c r="Z687" s="511"/>
      <c r="AA687" s="511"/>
      <c r="AB687" s="511"/>
      <c r="AC687" s="511"/>
      <c r="AD687" s="511"/>
      <c r="AE687" s="135"/>
      <c r="AF687" s="170"/>
    </row>
    <row r="688" spans="1:32" ht="32.25" customHeight="1" x14ac:dyDescent="0.2">
      <c r="A688" s="123"/>
      <c r="B688" s="530" t="s">
        <v>394</v>
      </c>
      <c r="C688" s="530"/>
      <c r="D688" s="530"/>
      <c r="E688" s="530"/>
      <c r="F688" s="530"/>
      <c r="G688" s="530"/>
      <c r="H688" s="530"/>
      <c r="I688" s="530"/>
      <c r="J688" s="530"/>
      <c r="K688" s="530"/>
      <c r="L688" s="530"/>
      <c r="M688" s="531"/>
      <c r="N688" s="376">
        <v>998</v>
      </c>
      <c r="O688" s="377">
        <v>1</v>
      </c>
      <c r="P688" s="377">
        <v>13</v>
      </c>
      <c r="Q688" s="378" t="s">
        <v>395</v>
      </c>
      <c r="R688" s="379">
        <v>0</v>
      </c>
      <c r="S688" s="532"/>
      <c r="T688" s="533"/>
      <c r="U688" s="372">
        <f t="shared" si="65"/>
        <v>5</v>
      </c>
      <c r="V688" s="372">
        <f t="shared" si="65"/>
        <v>0</v>
      </c>
      <c r="W688" s="394">
        <f t="shared" si="62"/>
        <v>0</v>
      </c>
      <c r="X688" s="511"/>
      <c r="Y688" s="511"/>
      <c r="Z688" s="511"/>
      <c r="AA688" s="511"/>
      <c r="AB688" s="511"/>
      <c r="AC688" s="511"/>
      <c r="AD688" s="511"/>
      <c r="AE688" s="135"/>
      <c r="AF688" s="170"/>
    </row>
    <row r="689" spans="1:32" ht="12" customHeight="1" x14ac:dyDescent="0.2">
      <c r="A689" s="123"/>
      <c r="B689" s="530" t="s">
        <v>62</v>
      </c>
      <c r="C689" s="530"/>
      <c r="D689" s="530"/>
      <c r="E689" s="530"/>
      <c r="F689" s="530"/>
      <c r="G689" s="530"/>
      <c r="H689" s="530"/>
      <c r="I689" s="530"/>
      <c r="J689" s="530"/>
      <c r="K689" s="530"/>
      <c r="L689" s="530"/>
      <c r="M689" s="531"/>
      <c r="N689" s="376">
        <v>998</v>
      </c>
      <c r="O689" s="377">
        <v>1</v>
      </c>
      <c r="P689" s="377">
        <v>13</v>
      </c>
      <c r="Q689" s="378" t="s">
        <v>395</v>
      </c>
      <c r="R689" s="379" t="s">
        <v>103</v>
      </c>
      <c r="S689" s="532"/>
      <c r="T689" s="533"/>
      <c r="U689" s="372">
        <f t="shared" si="65"/>
        <v>5</v>
      </c>
      <c r="V689" s="372">
        <f t="shared" si="65"/>
        <v>0</v>
      </c>
      <c r="W689" s="394">
        <f t="shared" si="62"/>
        <v>0</v>
      </c>
      <c r="X689" s="511"/>
      <c r="Y689" s="511"/>
      <c r="Z689" s="511"/>
      <c r="AA689" s="511"/>
      <c r="AB689" s="511"/>
      <c r="AC689" s="511"/>
      <c r="AD689" s="511"/>
      <c r="AE689" s="135"/>
      <c r="AF689" s="170"/>
    </row>
    <row r="690" spans="1:32" ht="12" customHeight="1" x14ac:dyDescent="0.2">
      <c r="A690" s="123"/>
      <c r="B690" s="530" t="s">
        <v>104</v>
      </c>
      <c r="C690" s="530"/>
      <c r="D690" s="530"/>
      <c r="E690" s="530"/>
      <c r="F690" s="530"/>
      <c r="G690" s="530"/>
      <c r="H690" s="530"/>
      <c r="I690" s="530"/>
      <c r="J690" s="530"/>
      <c r="K690" s="530"/>
      <c r="L690" s="530"/>
      <c r="M690" s="531"/>
      <c r="N690" s="376">
        <v>998</v>
      </c>
      <c r="O690" s="377">
        <v>1</v>
      </c>
      <c r="P690" s="377">
        <v>13</v>
      </c>
      <c r="Q690" s="378" t="s">
        <v>395</v>
      </c>
      <c r="R690" s="379" t="s">
        <v>105</v>
      </c>
      <c r="S690" s="532"/>
      <c r="T690" s="533"/>
      <c r="U690" s="372">
        <v>5</v>
      </c>
      <c r="V690" s="372"/>
      <c r="W690" s="394">
        <f t="shared" si="62"/>
        <v>0</v>
      </c>
      <c r="X690" s="511"/>
      <c r="Y690" s="511"/>
      <c r="Z690" s="511"/>
      <c r="AA690" s="511"/>
      <c r="AB690" s="511"/>
      <c r="AC690" s="511"/>
      <c r="AD690" s="511"/>
      <c r="AE690" s="135"/>
      <c r="AF690" s="170"/>
    </row>
    <row r="691" spans="1:32" ht="12" customHeight="1" x14ac:dyDescent="0.2">
      <c r="A691" s="123"/>
      <c r="B691" s="530" t="s">
        <v>398</v>
      </c>
      <c r="C691" s="530"/>
      <c r="D691" s="530"/>
      <c r="E691" s="530"/>
      <c r="F691" s="530"/>
      <c r="G691" s="530"/>
      <c r="H691" s="530"/>
      <c r="I691" s="530"/>
      <c r="J691" s="530"/>
      <c r="K691" s="530"/>
      <c r="L691" s="530"/>
      <c r="M691" s="531"/>
      <c r="N691" s="376">
        <v>998</v>
      </c>
      <c r="O691" s="377">
        <v>2</v>
      </c>
      <c r="P691" s="377">
        <v>0</v>
      </c>
      <c r="Q691" s="378">
        <v>0</v>
      </c>
      <c r="R691" s="379">
        <v>0</v>
      </c>
      <c r="S691" s="532"/>
      <c r="T691" s="533"/>
      <c r="U691" s="372">
        <f t="shared" ref="U691:V695" si="66">+U692</f>
        <v>669.2</v>
      </c>
      <c r="V691" s="372">
        <f t="shared" si="66"/>
        <v>502.64</v>
      </c>
      <c r="W691" s="394">
        <f t="shared" si="62"/>
        <v>75.110579796772257</v>
      </c>
      <c r="X691" s="511"/>
      <c r="Y691" s="511"/>
      <c r="Z691" s="511"/>
      <c r="AA691" s="511"/>
      <c r="AB691" s="511"/>
      <c r="AC691" s="511"/>
      <c r="AD691" s="511"/>
      <c r="AE691" s="135"/>
      <c r="AF691" s="170"/>
    </row>
    <row r="692" spans="1:32" ht="12" customHeight="1" x14ac:dyDescent="0.2">
      <c r="A692" s="123"/>
      <c r="B692" s="530" t="s">
        <v>89</v>
      </c>
      <c r="C692" s="530"/>
      <c r="D692" s="530"/>
      <c r="E692" s="530"/>
      <c r="F692" s="530"/>
      <c r="G692" s="530"/>
      <c r="H692" s="530"/>
      <c r="I692" s="530"/>
      <c r="J692" s="530"/>
      <c r="K692" s="530"/>
      <c r="L692" s="530"/>
      <c r="M692" s="531"/>
      <c r="N692" s="376">
        <v>998</v>
      </c>
      <c r="O692" s="377">
        <v>2</v>
      </c>
      <c r="P692" s="377">
        <v>3</v>
      </c>
      <c r="Q692" s="378">
        <v>0</v>
      </c>
      <c r="R692" s="379">
        <v>0</v>
      </c>
      <c r="S692" s="532"/>
      <c r="T692" s="533"/>
      <c r="U692" s="372">
        <f t="shared" si="66"/>
        <v>669.2</v>
      </c>
      <c r="V692" s="372">
        <f t="shared" si="66"/>
        <v>502.64</v>
      </c>
      <c r="W692" s="394">
        <f t="shared" si="62"/>
        <v>75.110579796772257</v>
      </c>
      <c r="X692" s="511"/>
      <c r="Y692" s="511"/>
      <c r="Z692" s="511"/>
      <c r="AA692" s="511"/>
      <c r="AB692" s="511"/>
      <c r="AC692" s="511"/>
      <c r="AD692" s="511"/>
      <c r="AE692" s="135"/>
      <c r="AF692" s="170"/>
    </row>
    <row r="693" spans="1:32" ht="32.25" customHeight="1" x14ac:dyDescent="0.2">
      <c r="A693" s="123"/>
      <c r="B693" s="530" t="s">
        <v>352</v>
      </c>
      <c r="C693" s="530"/>
      <c r="D693" s="530"/>
      <c r="E693" s="530"/>
      <c r="F693" s="530"/>
      <c r="G693" s="530"/>
      <c r="H693" s="530"/>
      <c r="I693" s="530"/>
      <c r="J693" s="530"/>
      <c r="K693" s="530"/>
      <c r="L693" s="530"/>
      <c r="M693" s="531"/>
      <c r="N693" s="376">
        <v>998</v>
      </c>
      <c r="O693" s="377">
        <v>2</v>
      </c>
      <c r="P693" s="377">
        <v>3</v>
      </c>
      <c r="Q693" s="378" t="s">
        <v>353</v>
      </c>
      <c r="R693" s="379">
        <v>0</v>
      </c>
      <c r="S693" s="532"/>
      <c r="T693" s="533"/>
      <c r="U693" s="372">
        <f t="shared" si="66"/>
        <v>669.2</v>
      </c>
      <c r="V693" s="372">
        <f t="shared" si="66"/>
        <v>502.64</v>
      </c>
      <c r="W693" s="394">
        <f t="shared" si="62"/>
        <v>75.110579796772257</v>
      </c>
      <c r="X693" s="511"/>
      <c r="Y693" s="511"/>
      <c r="Z693" s="511"/>
      <c r="AA693" s="511"/>
      <c r="AB693" s="511"/>
      <c r="AC693" s="511"/>
      <c r="AD693" s="511"/>
      <c r="AE693" s="135"/>
      <c r="AF693" s="170"/>
    </row>
    <row r="694" spans="1:32" ht="32.25" customHeight="1" x14ac:dyDescent="0.2">
      <c r="A694" s="123"/>
      <c r="B694" s="530" t="s">
        <v>399</v>
      </c>
      <c r="C694" s="530"/>
      <c r="D694" s="530"/>
      <c r="E694" s="530"/>
      <c r="F694" s="530"/>
      <c r="G694" s="530"/>
      <c r="H694" s="530"/>
      <c r="I694" s="530"/>
      <c r="J694" s="530"/>
      <c r="K694" s="530"/>
      <c r="L694" s="530"/>
      <c r="M694" s="531"/>
      <c r="N694" s="376">
        <v>998</v>
      </c>
      <c r="O694" s="377">
        <v>2</v>
      </c>
      <c r="P694" s="377">
        <v>3</v>
      </c>
      <c r="Q694" s="378" t="s">
        <v>400</v>
      </c>
      <c r="R694" s="379">
        <v>0</v>
      </c>
      <c r="S694" s="532"/>
      <c r="T694" s="533"/>
      <c r="U694" s="372">
        <f t="shared" si="66"/>
        <v>669.2</v>
      </c>
      <c r="V694" s="372">
        <f t="shared" si="66"/>
        <v>502.64</v>
      </c>
      <c r="W694" s="394">
        <f t="shared" si="62"/>
        <v>75.110579796772257</v>
      </c>
      <c r="X694" s="511"/>
      <c r="Y694" s="511"/>
      <c r="Z694" s="511"/>
      <c r="AA694" s="511"/>
      <c r="AB694" s="511"/>
      <c r="AC694" s="511"/>
      <c r="AD694" s="511"/>
      <c r="AE694" s="135"/>
      <c r="AF694" s="170"/>
    </row>
    <row r="695" spans="1:32" ht="12" customHeight="1" x14ac:dyDescent="0.2">
      <c r="A695" s="123"/>
      <c r="B695" s="530" t="s">
        <v>62</v>
      </c>
      <c r="C695" s="530"/>
      <c r="D695" s="530"/>
      <c r="E695" s="530"/>
      <c r="F695" s="530"/>
      <c r="G695" s="530"/>
      <c r="H695" s="530"/>
      <c r="I695" s="530"/>
      <c r="J695" s="530"/>
      <c r="K695" s="530"/>
      <c r="L695" s="530"/>
      <c r="M695" s="531"/>
      <c r="N695" s="376">
        <v>998</v>
      </c>
      <c r="O695" s="377">
        <v>2</v>
      </c>
      <c r="P695" s="377">
        <v>3</v>
      </c>
      <c r="Q695" s="378" t="s">
        <v>400</v>
      </c>
      <c r="R695" s="379" t="s">
        <v>103</v>
      </c>
      <c r="S695" s="532"/>
      <c r="T695" s="533"/>
      <c r="U695" s="372">
        <f t="shared" si="66"/>
        <v>669.2</v>
      </c>
      <c r="V695" s="372">
        <f t="shared" si="66"/>
        <v>502.64</v>
      </c>
      <c r="W695" s="394">
        <f t="shared" si="62"/>
        <v>75.110579796772257</v>
      </c>
      <c r="X695" s="511"/>
      <c r="Y695" s="511"/>
      <c r="Z695" s="511"/>
      <c r="AA695" s="511"/>
      <c r="AB695" s="511"/>
      <c r="AC695" s="511"/>
      <c r="AD695" s="511"/>
      <c r="AE695" s="135"/>
      <c r="AF695" s="170"/>
    </row>
    <row r="696" spans="1:32" ht="12" customHeight="1" x14ac:dyDescent="0.2">
      <c r="A696" s="123"/>
      <c r="B696" s="530" t="s">
        <v>104</v>
      </c>
      <c r="C696" s="530"/>
      <c r="D696" s="530"/>
      <c r="E696" s="530"/>
      <c r="F696" s="530"/>
      <c r="G696" s="530"/>
      <c r="H696" s="530"/>
      <c r="I696" s="530"/>
      <c r="J696" s="530"/>
      <c r="K696" s="530"/>
      <c r="L696" s="530"/>
      <c r="M696" s="531"/>
      <c r="N696" s="376">
        <v>998</v>
      </c>
      <c r="O696" s="377">
        <v>2</v>
      </c>
      <c r="P696" s="377">
        <v>3</v>
      </c>
      <c r="Q696" s="378" t="s">
        <v>400</v>
      </c>
      <c r="R696" s="379" t="s">
        <v>105</v>
      </c>
      <c r="S696" s="532"/>
      <c r="T696" s="533"/>
      <c r="U696" s="372">
        <v>669.2</v>
      </c>
      <c r="V696" s="372">
        <v>502.64</v>
      </c>
      <c r="W696" s="394">
        <f t="shared" si="62"/>
        <v>75.110579796772257</v>
      </c>
      <c r="X696" s="511"/>
      <c r="Y696" s="511"/>
      <c r="Z696" s="511"/>
      <c r="AA696" s="511"/>
      <c r="AB696" s="511"/>
      <c r="AC696" s="511"/>
      <c r="AD696" s="511"/>
      <c r="AE696" s="135"/>
      <c r="AF696" s="170"/>
    </row>
    <row r="697" spans="1:32" ht="32.25" customHeight="1" x14ac:dyDescent="0.2">
      <c r="A697" s="123"/>
      <c r="B697" s="530" t="s">
        <v>520</v>
      </c>
      <c r="C697" s="530"/>
      <c r="D697" s="530"/>
      <c r="E697" s="530"/>
      <c r="F697" s="530"/>
      <c r="G697" s="530"/>
      <c r="H697" s="530"/>
      <c r="I697" s="530"/>
      <c r="J697" s="530"/>
      <c r="K697" s="530"/>
      <c r="L697" s="530"/>
      <c r="M697" s="531"/>
      <c r="N697" s="376">
        <v>998</v>
      </c>
      <c r="O697" s="377">
        <v>14</v>
      </c>
      <c r="P697" s="377">
        <v>0</v>
      </c>
      <c r="Q697" s="378">
        <v>0</v>
      </c>
      <c r="R697" s="379">
        <v>0</v>
      </c>
      <c r="S697" s="532"/>
      <c r="T697" s="533"/>
      <c r="U697" s="372">
        <f>+U698+U704+U710</f>
        <v>16449.744169999998</v>
      </c>
      <c r="V697" s="372">
        <f>+V698+V704+V710</f>
        <v>12969.86076</v>
      </c>
      <c r="W697" s="394">
        <f t="shared" si="62"/>
        <v>78.845364559855042</v>
      </c>
      <c r="X697" s="511"/>
      <c r="Y697" s="511"/>
      <c r="Z697" s="511"/>
      <c r="AA697" s="511"/>
      <c r="AB697" s="511"/>
      <c r="AC697" s="511"/>
      <c r="AD697" s="511"/>
      <c r="AE697" s="135"/>
      <c r="AF697" s="170"/>
    </row>
    <row r="698" spans="1:32" ht="32.25" customHeight="1" x14ac:dyDescent="0.2">
      <c r="A698" s="123"/>
      <c r="B698" s="530" t="s">
        <v>106</v>
      </c>
      <c r="C698" s="530"/>
      <c r="D698" s="530"/>
      <c r="E698" s="530"/>
      <c r="F698" s="530"/>
      <c r="G698" s="530"/>
      <c r="H698" s="530"/>
      <c r="I698" s="530"/>
      <c r="J698" s="530"/>
      <c r="K698" s="530"/>
      <c r="L698" s="530"/>
      <c r="M698" s="531"/>
      <c r="N698" s="376">
        <v>998</v>
      </c>
      <c r="O698" s="377">
        <v>14</v>
      </c>
      <c r="P698" s="377">
        <v>1</v>
      </c>
      <c r="Q698" s="378">
        <v>0</v>
      </c>
      <c r="R698" s="379">
        <v>0</v>
      </c>
      <c r="S698" s="532"/>
      <c r="T698" s="533"/>
      <c r="U698" s="372">
        <f t="shared" ref="U698:V702" si="67">+U699</f>
        <v>14834.3485</v>
      </c>
      <c r="V698" s="372">
        <f t="shared" si="67"/>
        <v>12155.02111</v>
      </c>
      <c r="W698" s="394">
        <f t="shared" si="62"/>
        <v>81.938354825626476</v>
      </c>
      <c r="X698" s="511"/>
      <c r="Y698" s="511"/>
      <c r="Z698" s="511"/>
      <c r="AA698" s="511"/>
      <c r="AB698" s="511"/>
      <c r="AC698" s="511"/>
      <c r="AD698" s="511"/>
      <c r="AE698" s="135"/>
      <c r="AF698" s="170"/>
    </row>
    <row r="699" spans="1:32" ht="21.75" customHeight="1" x14ac:dyDescent="0.2">
      <c r="A699" s="123"/>
      <c r="B699" s="530" t="s">
        <v>376</v>
      </c>
      <c r="C699" s="530"/>
      <c r="D699" s="530"/>
      <c r="E699" s="530"/>
      <c r="F699" s="530"/>
      <c r="G699" s="530"/>
      <c r="H699" s="530"/>
      <c r="I699" s="530"/>
      <c r="J699" s="530"/>
      <c r="K699" s="530"/>
      <c r="L699" s="530"/>
      <c r="M699" s="531"/>
      <c r="N699" s="376">
        <v>998</v>
      </c>
      <c r="O699" s="377">
        <v>14</v>
      </c>
      <c r="P699" s="377">
        <v>1</v>
      </c>
      <c r="Q699" s="378" t="s">
        <v>377</v>
      </c>
      <c r="R699" s="379">
        <v>0</v>
      </c>
      <c r="S699" s="532"/>
      <c r="T699" s="533"/>
      <c r="U699" s="372">
        <f t="shared" si="67"/>
        <v>14834.3485</v>
      </c>
      <c r="V699" s="372">
        <f t="shared" si="67"/>
        <v>12155.02111</v>
      </c>
      <c r="W699" s="394">
        <f t="shared" si="62"/>
        <v>81.938354825626476</v>
      </c>
      <c r="X699" s="511"/>
      <c r="Y699" s="511"/>
      <c r="Z699" s="511"/>
      <c r="AA699" s="511"/>
      <c r="AB699" s="511"/>
      <c r="AC699" s="511"/>
      <c r="AD699" s="511"/>
      <c r="AE699" s="135"/>
      <c r="AF699" s="170"/>
    </row>
    <row r="700" spans="1:32" ht="12" customHeight="1" x14ac:dyDescent="0.2">
      <c r="A700" s="123"/>
      <c r="B700" s="530" t="s">
        <v>521</v>
      </c>
      <c r="C700" s="530"/>
      <c r="D700" s="530"/>
      <c r="E700" s="530"/>
      <c r="F700" s="530"/>
      <c r="G700" s="530"/>
      <c r="H700" s="530"/>
      <c r="I700" s="530"/>
      <c r="J700" s="530"/>
      <c r="K700" s="530"/>
      <c r="L700" s="530"/>
      <c r="M700" s="531"/>
      <c r="N700" s="376">
        <v>998</v>
      </c>
      <c r="O700" s="377">
        <v>14</v>
      </c>
      <c r="P700" s="377">
        <v>1</v>
      </c>
      <c r="Q700" s="378" t="s">
        <v>522</v>
      </c>
      <c r="R700" s="379">
        <v>0</v>
      </c>
      <c r="S700" s="532"/>
      <c r="T700" s="533"/>
      <c r="U700" s="372">
        <f t="shared" si="67"/>
        <v>14834.3485</v>
      </c>
      <c r="V700" s="372">
        <f t="shared" si="67"/>
        <v>12155.02111</v>
      </c>
      <c r="W700" s="394">
        <f t="shared" si="62"/>
        <v>81.938354825626476</v>
      </c>
      <c r="X700" s="511"/>
      <c r="Y700" s="511"/>
      <c r="Z700" s="511"/>
      <c r="AA700" s="511"/>
      <c r="AB700" s="511"/>
      <c r="AC700" s="511"/>
      <c r="AD700" s="511"/>
      <c r="AE700" s="135"/>
      <c r="AF700" s="170"/>
    </row>
    <row r="701" spans="1:32" ht="12" customHeight="1" x14ac:dyDescent="0.2">
      <c r="A701" s="123"/>
      <c r="B701" s="530" t="s">
        <v>62</v>
      </c>
      <c r="C701" s="530"/>
      <c r="D701" s="530"/>
      <c r="E701" s="530"/>
      <c r="F701" s="530"/>
      <c r="G701" s="530"/>
      <c r="H701" s="530"/>
      <c r="I701" s="530"/>
      <c r="J701" s="530"/>
      <c r="K701" s="530"/>
      <c r="L701" s="530"/>
      <c r="M701" s="531"/>
      <c r="N701" s="376">
        <v>998</v>
      </c>
      <c r="O701" s="377">
        <v>14</v>
      </c>
      <c r="P701" s="377">
        <v>1</v>
      </c>
      <c r="Q701" s="378" t="s">
        <v>522</v>
      </c>
      <c r="R701" s="379" t="s">
        <v>103</v>
      </c>
      <c r="S701" s="532"/>
      <c r="T701" s="533"/>
      <c r="U701" s="372">
        <f t="shared" si="67"/>
        <v>14834.3485</v>
      </c>
      <c r="V701" s="372">
        <f t="shared" si="67"/>
        <v>12155.02111</v>
      </c>
      <c r="W701" s="394">
        <f t="shared" si="62"/>
        <v>81.938354825626476</v>
      </c>
      <c r="X701" s="511"/>
      <c r="Y701" s="511"/>
      <c r="Z701" s="511"/>
      <c r="AA701" s="511"/>
      <c r="AB701" s="511"/>
      <c r="AC701" s="511"/>
      <c r="AD701" s="511"/>
      <c r="AE701" s="135"/>
      <c r="AF701" s="170"/>
    </row>
    <row r="702" spans="1:32" ht="12" customHeight="1" x14ac:dyDescent="0.2">
      <c r="A702" s="123"/>
      <c r="B702" s="530" t="s">
        <v>107</v>
      </c>
      <c r="C702" s="530"/>
      <c r="D702" s="530"/>
      <c r="E702" s="530"/>
      <c r="F702" s="530"/>
      <c r="G702" s="530"/>
      <c r="H702" s="530"/>
      <c r="I702" s="530"/>
      <c r="J702" s="530"/>
      <c r="K702" s="530"/>
      <c r="L702" s="530"/>
      <c r="M702" s="531"/>
      <c r="N702" s="376">
        <v>998</v>
      </c>
      <c r="O702" s="377">
        <v>14</v>
      </c>
      <c r="P702" s="377">
        <v>1</v>
      </c>
      <c r="Q702" s="378" t="s">
        <v>522</v>
      </c>
      <c r="R702" s="379" t="s">
        <v>108</v>
      </c>
      <c r="S702" s="532"/>
      <c r="T702" s="533"/>
      <c r="U702" s="372">
        <f t="shared" si="67"/>
        <v>14834.3485</v>
      </c>
      <c r="V702" s="372">
        <f t="shared" si="67"/>
        <v>12155.02111</v>
      </c>
      <c r="W702" s="394">
        <f t="shared" si="62"/>
        <v>81.938354825626476</v>
      </c>
      <c r="X702" s="511"/>
      <c r="Y702" s="511"/>
      <c r="Z702" s="511"/>
      <c r="AA702" s="511"/>
      <c r="AB702" s="511"/>
      <c r="AC702" s="511"/>
      <c r="AD702" s="511"/>
      <c r="AE702" s="135"/>
      <c r="AF702" s="170"/>
    </row>
    <row r="703" spans="1:32" ht="12" customHeight="1" x14ac:dyDescent="0.2">
      <c r="A703" s="123"/>
      <c r="B703" s="530" t="s">
        <v>521</v>
      </c>
      <c r="C703" s="530"/>
      <c r="D703" s="530"/>
      <c r="E703" s="530"/>
      <c r="F703" s="530"/>
      <c r="G703" s="530"/>
      <c r="H703" s="530"/>
      <c r="I703" s="530"/>
      <c r="J703" s="530"/>
      <c r="K703" s="530"/>
      <c r="L703" s="530"/>
      <c r="M703" s="531"/>
      <c r="N703" s="376">
        <v>998</v>
      </c>
      <c r="O703" s="377">
        <v>14</v>
      </c>
      <c r="P703" s="377">
        <v>1</v>
      </c>
      <c r="Q703" s="378" t="s">
        <v>522</v>
      </c>
      <c r="R703" s="379" t="s">
        <v>109</v>
      </c>
      <c r="S703" s="532"/>
      <c r="T703" s="533"/>
      <c r="U703" s="372">
        <v>14834.3485</v>
      </c>
      <c r="V703" s="372">
        <v>12155.02111</v>
      </c>
      <c r="W703" s="394">
        <f t="shared" si="62"/>
        <v>81.938354825626476</v>
      </c>
      <c r="X703" s="511"/>
      <c r="Y703" s="511"/>
      <c r="Z703" s="511"/>
      <c r="AA703" s="511"/>
      <c r="AB703" s="511"/>
      <c r="AC703" s="511"/>
      <c r="AD703" s="511"/>
      <c r="AE703" s="135"/>
      <c r="AF703" s="170"/>
    </row>
    <row r="704" spans="1:32" ht="12" customHeight="1" x14ac:dyDescent="0.2">
      <c r="A704" s="123"/>
      <c r="B704" s="530" t="s">
        <v>558</v>
      </c>
      <c r="C704" s="530"/>
      <c r="D704" s="530"/>
      <c r="E704" s="530"/>
      <c r="F704" s="530"/>
      <c r="G704" s="530"/>
      <c r="H704" s="530"/>
      <c r="I704" s="530"/>
      <c r="J704" s="530"/>
      <c r="K704" s="530"/>
      <c r="L704" s="530"/>
      <c r="M704" s="531"/>
      <c r="N704" s="376">
        <v>998</v>
      </c>
      <c r="O704" s="377">
        <v>14</v>
      </c>
      <c r="P704" s="377">
        <v>2</v>
      </c>
      <c r="Q704" s="378">
        <v>0</v>
      </c>
      <c r="R704" s="379">
        <v>0</v>
      </c>
      <c r="S704" s="532"/>
      <c r="T704" s="533"/>
      <c r="U704" s="372">
        <f t="shared" ref="U704:V708" si="68">+U705</f>
        <v>651.59757000000002</v>
      </c>
      <c r="V704" s="372">
        <f t="shared" si="68"/>
        <v>0</v>
      </c>
      <c r="W704" s="394">
        <f t="shared" si="62"/>
        <v>0</v>
      </c>
      <c r="X704" s="511"/>
      <c r="Y704" s="511"/>
      <c r="Z704" s="511"/>
      <c r="AA704" s="511"/>
      <c r="AB704" s="511"/>
      <c r="AC704" s="511"/>
      <c r="AD704" s="511"/>
      <c r="AE704" s="135"/>
      <c r="AF704" s="170"/>
    </row>
    <row r="705" spans="1:32" ht="21.75" customHeight="1" x14ac:dyDescent="0.2">
      <c r="A705" s="123"/>
      <c r="B705" s="530" t="s">
        <v>376</v>
      </c>
      <c r="C705" s="530"/>
      <c r="D705" s="530"/>
      <c r="E705" s="530"/>
      <c r="F705" s="530"/>
      <c r="G705" s="530"/>
      <c r="H705" s="530"/>
      <c r="I705" s="530"/>
      <c r="J705" s="530"/>
      <c r="K705" s="530"/>
      <c r="L705" s="530"/>
      <c r="M705" s="531"/>
      <c r="N705" s="376">
        <v>998</v>
      </c>
      <c r="O705" s="377">
        <v>14</v>
      </c>
      <c r="P705" s="377">
        <v>2</v>
      </c>
      <c r="Q705" s="378" t="s">
        <v>377</v>
      </c>
      <c r="R705" s="379">
        <v>0</v>
      </c>
      <c r="S705" s="532"/>
      <c r="T705" s="533"/>
      <c r="U705" s="372">
        <f t="shared" si="68"/>
        <v>651.59757000000002</v>
      </c>
      <c r="V705" s="372">
        <f t="shared" si="68"/>
        <v>0</v>
      </c>
      <c r="W705" s="394">
        <f t="shared" si="62"/>
        <v>0</v>
      </c>
      <c r="X705" s="511"/>
      <c r="Y705" s="511"/>
      <c r="Z705" s="511"/>
      <c r="AA705" s="511"/>
      <c r="AB705" s="511"/>
      <c r="AC705" s="511"/>
      <c r="AD705" s="511"/>
      <c r="AE705" s="135"/>
      <c r="AF705" s="170"/>
    </row>
    <row r="706" spans="1:32" ht="21.75" customHeight="1" x14ac:dyDescent="0.2">
      <c r="A706" s="123"/>
      <c r="B706" s="530" t="s">
        <v>559</v>
      </c>
      <c r="C706" s="530"/>
      <c r="D706" s="530"/>
      <c r="E706" s="530"/>
      <c r="F706" s="530"/>
      <c r="G706" s="530"/>
      <c r="H706" s="530"/>
      <c r="I706" s="530"/>
      <c r="J706" s="530"/>
      <c r="K706" s="530"/>
      <c r="L706" s="530"/>
      <c r="M706" s="531"/>
      <c r="N706" s="376">
        <v>998</v>
      </c>
      <c r="O706" s="377">
        <v>14</v>
      </c>
      <c r="P706" s="377">
        <v>2</v>
      </c>
      <c r="Q706" s="378" t="s">
        <v>560</v>
      </c>
      <c r="R706" s="379">
        <v>0</v>
      </c>
      <c r="S706" s="532"/>
      <c r="T706" s="533"/>
      <c r="U706" s="372">
        <f t="shared" si="68"/>
        <v>651.59757000000002</v>
      </c>
      <c r="V706" s="372">
        <f t="shared" si="68"/>
        <v>0</v>
      </c>
      <c r="W706" s="394">
        <f t="shared" si="62"/>
        <v>0</v>
      </c>
      <c r="X706" s="511"/>
      <c r="Y706" s="511"/>
      <c r="Z706" s="511"/>
      <c r="AA706" s="511"/>
      <c r="AB706" s="511"/>
      <c r="AC706" s="511"/>
      <c r="AD706" s="511"/>
      <c r="AE706" s="135"/>
      <c r="AF706" s="170"/>
    </row>
    <row r="707" spans="1:32" ht="12" customHeight="1" x14ac:dyDescent="0.2">
      <c r="A707" s="123"/>
      <c r="B707" s="530" t="s">
        <v>62</v>
      </c>
      <c r="C707" s="530"/>
      <c r="D707" s="530"/>
      <c r="E707" s="530"/>
      <c r="F707" s="530"/>
      <c r="G707" s="530"/>
      <c r="H707" s="530"/>
      <c r="I707" s="530"/>
      <c r="J707" s="530"/>
      <c r="K707" s="530"/>
      <c r="L707" s="530"/>
      <c r="M707" s="531"/>
      <c r="N707" s="376">
        <v>998</v>
      </c>
      <c r="O707" s="377">
        <v>14</v>
      </c>
      <c r="P707" s="377">
        <v>2</v>
      </c>
      <c r="Q707" s="378" t="s">
        <v>560</v>
      </c>
      <c r="R707" s="379" t="s">
        <v>103</v>
      </c>
      <c r="S707" s="532"/>
      <c r="T707" s="533"/>
      <c r="U707" s="372">
        <f t="shared" si="68"/>
        <v>651.59757000000002</v>
      </c>
      <c r="V707" s="372">
        <f t="shared" si="68"/>
        <v>0</v>
      </c>
      <c r="W707" s="394">
        <f t="shared" si="62"/>
        <v>0</v>
      </c>
      <c r="X707" s="511"/>
      <c r="Y707" s="511"/>
      <c r="Z707" s="511"/>
      <c r="AA707" s="511"/>
      <c r="AB707" s="511"/>
      <c r="AC707" s="511"/>
      <c r="AD707" s="511"/>
      <c r="AE707" s="135"/>
      <c r="AF707" s="170"/>
    </row>
    <row r="708" spans="1:32" ht="12" customHeight="1" x14ac:dyDescent="0.2">
      <c r="A708" s="123"/>
      <c r="B708" s="530" t="s">
        <v>107</v>
      </c>
      <c r="C708" s="530"/>
      <c r="D708" s="530"/>
      <c r="E708" s="530"/>
      <c r="F708" s="530"/>
      <c r="G708" s="530"/>
      <c r="H708" s="530"/>
      <c r="I708" s="530"/>
      <c r="J708" s="530"/>
      <c r="K708" s="530"/>
      <c r="L708" s="530"/>
      <c r="M708" s="531"/>
      <c r="N708" s="376">
        <v>998</v>
      </c>
      <c r="O708" s="377">
        <v>14</v>
      </c>
      <c r="P708" s="377">
        <v>2</v>
      </c>
      <c r="Q708" s="378" t="s">
        <v>560</v>
      </c>
      <c r="R708" s="379" t="s">
        <v>108</v>
      </c>
      <c r="S708" s="532"/>
      <c r="T708" s="533"/>
      <c r="U708" s="372">
        <f t="shared" si="68"/>
        <v>651.59757000000002</v>
      </c>
      <c r="V708" s="372">
        <f t="shared" si="68"/>
        <v>0</v>
      </c>
      <c r="W708" s="394">
        <f t="shared" si="62"/>
        <v>0</v>
      </c>
      <c r="X708" s="511"/>
      <c r="Y708" s="511"/>
      <c r="Z708" s="511"/>
      <c r="AA708" s="511"/>
      <c r="AB708" s="511"/>
      <c r="AC708" s="511"/>
      <c r="AD708" s="511"/>
      <c r="AE708" s="135"/>
      <c r="AF708" s="170"/>
    </row>
    <row r="709" spans="1:32" ht="12" customHeight="1" x14ac:dyDescent="0.2">
      <c r="A709" s="123"/>
      <c r="B709" s="530" t="s">
        <v>558</v>
      </c>
      <c r="C709" s="530"/>
      <c r="D709" s="530"/>
      <c r="E709" s="530"/>
      <c r="F709" s="530"/>
      <c r="G709" s="530"/>
      <c r="H709" s="530"/>
      <c r="I709" s="530"/>
      <c r="J709" s="530"/>
      <c r="K709" s="530"/>
      <c r="L709" s="530"/>
      <c r="M709" s="531"/>
      <c r="N709" s="376">
        <v>998</v>
      </c>
      <c r="O709" s="377">
        <v>14</v>
      </c>
      <c r="P709" s="377">
        <v>2</v>
      </c>
      <c r="Q709" s="378" t="s">
        <v>560</v>
      </c>
      <c r="R709" s="379" t="s">
        <v>561</v>
      </c>
      <c r="S709" s="532"/>
      <c r="T709" s="533"/>
      <c r="U709" s="372">
        <v>651.59757000000002</v>
      </c>
      <c r="V709" s="372"/>
      <c r="W709" s="394">
        <f t="shared" si="62"/>
        <v>0</v>
      </c>
      <c r="X709" s="511"/>
      <c r="Y709" s="511"/>
      <c r="Z709" s="511"/>
      <c r="AA709" s="511"/>
      <c r="AB709" s="511"/>
      <c r="AC709" s="511"/>
      <c r="AD709" s="511"/>
      <c r="AE709" s="135"/>
      <c r="AF709" s="170"/>
    </row>
    <row r="710" spans="1:32" ht="12" customHeight="1" x14ac:dyDescent="0.2">
      <c r="A710" s="123"/>
      <c r="B710" s="530" t="s">
        <v>110</v>
      </c>
      <c r="C710" s="530"/>
      <c r="D710" s="530"/>
      <c r="E710" s="530"/>
      <c r="F710" s="530"/>
      <c r="G710" s="530"/>
      <c r="H710" s="530"/>
      <c r="I710" s="530"/>
      <c r="J710" s="530"/>
      <c r="K710" s="530"/>
      <c r="L710" s="530"/>
      <c r="M710" s="531"/>
      <c r="N710" s="376">
        <v>998</v>
      </c>
      <c r="O710" s="377">
        <v>14</v>
      </c>
      <c r="P710" s="377">
        <v>3</v>
      </c>
      <c r="Q710" s="378">
        <v>0</v>
      </c>
      <c r="R710" s="379">
        <v>0</v>
      </c>
      <c r="S710" s="532"/>
      <c r="T710" s="533"/>
      <c r="U710" s="372">
        <f>+U711</f>
        <v>963.79809999999998</v>
      </c>
      <c r="V710" s="372">
        <f>+V711</f>
        <v>814.83965000000001</v>
      </c>
      <c r="W710" s="394">
        <f t="shared" si="62"/>
        <v>84.544641663020499</v>
      </c>
      <c r="X710" s="511"/>
      <c r="Y710" s="511"/>
      <c r="Z710" s="511"/>
      <c r="AA710" s="511"/>
      <c r="AB710" s="511"/>
      <c r="AC710" s="511"/>
      <c r="AD710" s="511"/>
      <c r="AE710" s="135"/>
      <c r="AF710" s="170"/>
    </row>
    <row r="711" spans="1:32" ht="32.25" customHeight="1" x14ac:dyDescent="0.2">
      <c r="A711" s="123"/>
      <c r="B711" s="530" t="s">
        <v>352</v>
      </c>
      <c r="C711" s="530"/>
      <c r="D711" s="530"/>
      <c r="E711" s="530"/>
      <c r="F711" s="530"/>
      <c r="G711" s="530"/>
      <c r="H711" s="530"/>
      <c r="I711" s="530"/>
      <c r="J711" s="530"/>
      <c r="K711" s="530"/>
      <c r="L711" s="530"/>
      <c r="M711" s="531"/>
      <c r="N711" s="376">
        <v>998</v>
      </c>
      <c r="O711" s="377">
        <v>14</v>
      </c>
      <c r="P711" s="377">
        <v>3</v>
      </c>
      <c r="Q711" s="378" t="s">
        <v>353</v>
      </c>
      <c r="R711" s="379">
        <v>0</v>
      </c>
      <c r="S711" s="532"/>
      <c r="T711" s="533"/>
      <c r="U711" s="372">
        <f>+U712+U715</f>
        <v>963.79809999999998</v>
      </c>
      <c r="V711" s="372">
        <f>+V712+V715</f>
        <v>814.83965000000001</v>
      </c>
      <c r="W711" s="394">
        <f t="shared" si="62"/>
        <v>84.544641663020499</v>
      </c>
      <c r="X711" s="511"/>
      <c r="Y711" s="511"/>
      <c r="Z711" s="511"/>
      <c r="AA711" s="511"/>
      <c r="AB711" s="511"/>
      <c r="AC711" s="511"/>
      <c r="AD711" s="511"/>
      <c r="AE711" s="135"/>
      <c r="AF711" s="170"/>
    </row>
    <row r="712" spans="1:32" ht="63.75" customHeight="1" x14ac:dyDescent="0.2">
      <c r="A712" s="123"/>
      <c r="B712" s="530" t="s">
        <v>111</v>
      </c>
      <c r="C712" s="530"/>
      <c r="D712" s="530"/>
      <c r="E712" s="530"/>
      <c r="F712" s="530"/>
      <c r="G712" s="530"/>
      <c r="H712" s="530"/>
      <c r="I712" s="530"/>
      <c r="J712" s="530"/>
      <c r="K712" s="530"/>
      <c r="L712" s="530"/>
      <c r="M712" s="531"/>
      <c r="N712" s="376">
        <v>998</v>
      </c>
      <c r="O712" s="377">
        <v>14</v>
      </c>
      <c r="P712" s="377">
        <v>3</v>
      </c>
      <c r="Q712" s="378" t="s">
        <v>523</v>
      </c>
      <c r="R712" s="379">
        <v>0</v>
      </c>
      <c r="S712" s="532"/>
      <c r="T712" s="533"/>
      <c r="U712" s="372">
        <f>+U713</f>
        <v>461.38</v>
      </c>
      <c r="V712" s="372">
        <f>+V713</f>
        <v>312.42155000000002</v>
      </c>
      <c r="W712" s="394">
        <f t="shared" si="62"/>
        <v>67.714584507347524</v>
      </c>
      <c r="X712" s="511"/>
      <c r="Y712" s="511"/>
      <c r="Z712" s="511"/>
      <c r="AA712" s="511"/>
      <c r="AB712" s="511"/>
      <c r="AC712" s="511"/>
      <c r="AD712" s="511"/>
      <c r="AE712" s="135"/>
      <c r="AF712" s="170"/>
    </row>
    <row r="713" spans="1:32" ht="12" customHeight="1" x14ac:dyDescent="0.2">
      <c r="A713" s="123"/>
      <c r="B713" s="530" t="s">
        <v>62</v>
      </c>
      <c r="C713" s="530"/>
      <c r="D713" s="530"/>
      <c r="E713" s="530"/>
      <c r="F713" s="530"/>
      <c r="G713" s="530"/>
      <c r="H713" s="530"/>
      <c r="I713" s="530"/>
      <c r="J713" s="530"/>
      <c r="K713" s="530"/>
      <c r="L713" s="530"/>
      <c r="M713" s="531"/>
      <c r="N713" s="376">
        <v>998</v>
      </c>
      <c r="O713" s="377">
        <v>14</v>
      </c>
      <c r="P713" s="377">
        <v>3</v>
      </c>
      <c r="Q713" s="378" t="s">
        <v>523</v>
      </c>
      <c r="R713" s="379" t="s">
        <v>103</v>
      </c>
      <c r="S713" s="532"/>
      <c r="T713" s="533"/>
      <c r="U713" s="372">
        <f>+U714</f>
        <v>461.38</v>
      </c>
      <c r="V713" s="372">
        <f>+V714</f>
        <v>312.42155000000002</v>
      </c>
      <c r="W713" s="394">
        <f t="shared" si="62"/>
        <v>67.714584507347524</v>
      </c>
      <c r="X713" s="511"/>
      <c r="Y713" s="511"/>
      <c r="Z713" s="511"/>
      <c r="AA713" s="511"/>
      <c r="AB713" s="511"/>
      <c r="AC713" s="511"/>
      <c r="AD713" s="511"/>
      <c r="AE713" s="135"/>
      <c r="AF713" s="170"/>
    </row>
    <row r="714" spans="1:32" ht="12" customHeight="1" x14ac:dyDescent="0.2">
      <c r="A714" s="123"/>
      <c r="B714" s="530" t="s">
        <v>159</v>
      </c>
      <c r="C714" s="530"/>
      <c r="D714" s="530"/>
      <c r="E714" s="530"/>
      <c r="F714" s="530"/>
      <c r="G714" s="530"/>
      <c r="H714" s="530"/>
      <c r="I714" s="530"/>
      <c r="J714" s="530"/>
      <c r="K714" s="530"/>
      <c r="L714" s="530"/>
      <c r="M714" s="531"/>
      <c r="N714" s="376">
        <v>998</v>
      </c>
      <c r="O714" s="377">
        <v>14</v>
      </c>
      <c r="P714" s="377">
        <v>3</v>
      </c>
      <c r="Q714" s="378" t="s">
        <v>523</v>
      </c>
      <c r="R714" s="379" t="s">
        <v>160</v>
      </c>
      <c r="S714" s="532"/>
      <c r="T714" s="533"/>
      <c r="U714" s="372">
        <v>461.38</v>
      </c>
      <c r="V714" s="372">
        <v>312.42155000000002</v>
      </c>
      <c r="W714" s="394">
        <f t="shared" si="62"/>
        <v>67.714584507347524</v>
      </c>
      <c r="X714" s="511"/>
      <c r="Y714" s="511"/>
      <c r="Z714" s="511"/>
      <c r="AA714" s="511"/>
      <c r="AB714" s="511"/>
      <c r="AC714" s="511"/>
      <c r="AD714" s="511"/>
      <c r="AE714" s="135"/>
      <c r="AF714" s="170"/>
    </row>
    <row r="715" spans="1:32" ht="32.25" customHeight="1" x14ac:dyDescent="0.2">
      <c r="A715" s="123"/>
      <c r="B715" s="530" t="s">
        <v>112</v>
      </c>
      <c r="C715" s="530"/>
      <c r="D715" s="530"/>
      <c r="E715" s="530"/>
      <c r="F715" s="530"/>
      <c r="G715" s="530"/>
      <c r="H715" s="530"/>
      <c r="I715" s="530"/>
      <c r="J715" s="530"/>
      <c r="K715" s="530"/>
      <c r="L715" s="530"/>
      <c r="M715" s="531"/>
      <c r="N715" s="376">
        <v>998</v>
      </c>
      <c r="O715" s="377">
        <v>14</v>
      </c>
      <c r="P715" s="377">
        <v>3</v>
      </c>
      <c r="Q715" s="378" t="s">
        <v>524</v>
      </c>
      <c r="R715" s="379">
        <v>0</v>
      </c>
      <c r="S715" s="532"/>
      <c r="T715" s="533"/>
      <c r="U715" s="372">
        <f>+U716</f>
        <v>502.41809999999998</v>
      </c>
      <c r="V715" s="372">
        <f>+V716</f>
        <v>502.41809999999998</v>
      </c>
      <c r="W715" s="394">
        <f t="shared" si="62"/>
        <v>100</v>
      </c>
      <c r="X715" s="511"/>
      <c r="Y715" s="511"/>
      <c r="Z715" s="511"/>
      <c r="AA715" s="511"/>
      <c r="AB715" s="511"/>
      <c r="AC715" s="511"/>
      <c r="AD715" s="511"/>
      <c r="AE715" s="135"/>
      <c r="AF715" s="170"/>
    </row>
    <row r="716" spans="1:32" ht="12" customHeight="1" x14ac:dyDescent="0.2">
      <c r="A716" s="123"/>
      <c r="B716" s="530" t="s">
        <v>62</v>
      </c>
      <c r="C716" s="530"/>
      <c r="D716" s="530"/>
      <c r="E716" s="530"/>
      <c r="F716" s="530"/>
      <c r="G716" s="530"/>
      <c r="H716" s="530"/>
      <c r="I716" s="530"/>
      <c r="J716" s="530"/>
      <c r="K716" s="530"/>
      <c r="L716" s="530"/>
      <c r="M716" s="531"/>
      <c r="N716" s="376">
        <v>998</v>
      </c>
      <c r="O716" s="377">
        <v>14</v>
      </c>
      <c r="P716" s="377">
        <v>3</v>
      </c>
      <c r="Q716" s="378" t="s">
        <v>524</v>
      </c>
      <c r="R716" s="379" t="s">
        <v>103</v>
      </c>
      <c r="S716" s="532"/>
      <c r="T716" s="533"/>
      <c r="U716" s="372">
        <f>+U717</f>
        <v>502.41809999999998</v>
      </c>
      <c r="V716" s="372">
        <f>+V717</f>
        <v>502.41809999999998</v>
      </c>
      <c r="W716" s="394">
        <f t="shared" si="62"/>
        <v>100</v>
      </c>
      <c r="X716" s="511"/>
      <c r="Y716" s="511"/>
      <c r="Z716" s="511"/>
      <c r="AA716" s="511"/>
      <c r="AB716" s="511"/>
      <c r="AC716" s="511"/>
      <c r="AD716" s="511"/>
      <c r="AE716" s="135"/>
      <c r="AF716" s="170"/>
    </row>
    <row r="717" spans="1:32" ht="12" customHeight="1" thickBot="1" x14ac:dyDescent="0.25">
      <c r="A717" s="123"/>
      <c r="B717" s="549" t="s">
        <v>159</v>
      </c>
      <c r="C717" s="549"/>
      <c r="D717" s="549"/>
      <c r="E717" s="549"/>
      <c r="F717" s="549"/>
      <c r="G717" s="549"/>
      <c r="H717" s="549"/>
      <c r="I717" s="549"/>
      <c r="J717" s="549"/>
      <c r="K717" s="549"/>
      <c r="L717" s="549"/>
      <c r="M717" s="550"/>
      <c r="N717" s="396">
        <v>998</v>
      </c>
      <c r="O717" s="397">
        <v>14</v>
      </c>
      <c r="P717" s="397">
        <v>3</v>
      </c>
      <c r="Q717" s="398" t="s">
        <v>524</v>
      </c>
      <c r="R717" s="399" t="s">
        <v>160</v>
      </c>
      <c r="S717" s="551"/>
      <c r="T717" s="552"/>
      <c r="U717" s="400">
        <v>502.41809999999998</v>
      </c>
      <c r="V717" s="400">
        <v>502.41809999999998</v>
      </c>
      <c r="W717" s="394">
        <f t="shared" si="62"/>
        <v>100</v>
      </c>
      <c r="X717" s="529"/>
      <c r="Y717" s="529"/>
      <c r="Z717" s="529"/>
      <c r="AA717" s="529"/>
      <c r="AB717" s="529"/>
      <c r="AC717" s="529"/>
      <c r="AD717" s="529"/>
      <c r="AE717" s="135"/>
      <c r="AF717" s="170"/>
    </row>
    <row r="718" spans="1:32" ht="12.75" customHeight="1" thickBot="1" x14ac:dyDescent="0.25">
      <c r="A718" s="123"/>
      <c r="B718" s="142"/>
      <c r="C718" s="155"/>
      <c r="D718" s="166"/>
      <c r="E718" s="167"/>
      <c r="F718" s="166"/>
      <c r="G718" s="166"/>
      <c r="H718" s="166"/>
      <c r="I718" s="166"/>
      <c r="J718" s="166"/>
      <c r="K718" s="166"/>
      <c r="L718" s="166"/>
      <c r="M718" s="146"/>
      <c r="N718" s="401"/>
      <c r="O718" s="402"/>
      <c r="P718" s="403"/>
      <c r="Q718" s="404" t="s">
        <v>563</v>
      </c>
      <c r="R718" s="401"/>
      <c r="S718" s="401"/>
      <c r="T718" s="404"/>
      <c r="U718" s="405">
        <f>+U18+U100+U203+U243+U352+U411+U653</f>
        <v>492043.13951999997</v>
      </c>
      <c r="V718" s="405">
        <f>+V18+V100+V203+V243+V352+V411+V653</f>
        <v>367387.60745999997</v>
      </c>
      <c r="W718" s="394">
        <f t="shared" ref="W718" si="69">V718/U718*100</f>
        <v>74.665731102032126</v>
      </c>
      <c r="X718" s="144">
        <v>0</v>
      </c>
      <c r="Y718" s="144">
        <v>0</v>
      </c>
      <c r="Z718" s="144">
        <v>0</v>
      </c>
      <c r="AA718" s="144">
        <v>0</v>
      </c>
      <c r="AB718" s="145">
        <v>0</v>
      </c>
      <c r="AC718" s="147">
        <v>0</v>
      </c>
      <c r="AD718" s="148">
        <v>0</v>
      </c>
      <c r="AE718" s="89"/>
      <c r="AF718" s="170"/>
    </row>
    <row r="719" spans="1:32" ht="25.5" customHeight="1" x14ac:dyDescent="0.2">
      <c r="A719" s="91"/>
      <c r="B719" s="151" t="s">
        <v>537</v>
      </c>
      <c r="C719" s="151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406"/>
      <c r="O719" s="406"/>
      <c r="P719" s="406"/>
      <c r="Q719" s="406"/>
      <c r="R719" s="406"/>
      <c r="S719" s="406"/>
      <c r="T719" s="406"/>
      <c r="U719" s="406">
        <v>492043.13952000003</v>
      </c>
      <c r="V719" s="406">
        <v>367387.60746000003</v>
      </c>
      <c r="W719" s="407"/>
      <c r="X719" s="90"/>
      <c r="Y719" s="90"/>
      <c r="Z719" s="90"/>
      <c r="AA719" s="90"/>
      <c r="AB719" s="90"/>
      <c r="AC719" s="90"/>
      <c r="AD719" s="90"/>
      <c r="AE719" s="90"/>
    </row>
    <row r="720" spans="1:32" ht="11.25" customHeight="1" x14ac:dyDescent="0.2">
      <c r="A720" s="91"/>
      <c r="B720" s="151" t="s">
        <v>538</v>
      </c>
      <c r="C720" s="151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406"/>
      <c r="O720" s="406"/>
      <c r="P720" s="406"/>
      <c r="Q720" s="406"/>
      <c r="R720" s="406"/>
      <c r="S720" s="406"/>
      <c r="T720" s="406"/>
      <c r="U720" s="408"/>
      <c r="V720" s="408"/>
      <c r="X720" s="90"/>
      <c r="Y720" s="90"/>
      <c r="Z720" s="90"/>
      <c r="AA720" s="90"/>
      <c r="AB720" s="90"/>
      <c r="AC720" s="90"/>
      <c r="AD720" s="90"/>
      <c r="AE720" s="90"/>
    </row>
    <row r="721" spans="1:31" ht="12.75" customHeight="1" x14ac:dyDescent="0.2">
      <c r="A721" s="90" t="s">
        <v>303</v>
      </c>
      <c r="B721" s="90"/>
      <c r="C721" s="90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406"/>
      <c r="O721" s="406"/>
      <c r="P721" s="406"/>
      <c r="Q721" s="406"/>
      <c r="R721" s="406"/>
      <c r="S721" s="406"/>
      <c r="T721" s="406"/>
      <c r="U721" s="409">
        <f>+U719-U718</f>
        <v>0</v>
      </c>
      <c r="V721" s="409">
        <f>+V719-V718</f>
        <v>0</v>
      </c>
      <c r="W721" s="406"/>
      <c r="X721" s="90"/>
      <c r="Y721" s="90"/>
      <c r="Z721" s="90"/>
      <c r="AA721" s="90"/>
      <c r="AB721" s="90"/>
      <c r="AC721" s="90"/>
      <c r="AD721" s="90"/>
      <c r="AE721" s="90"/>
    </row>
    <row r="722" spans="1:31" x14ac:dyDescent="0.2">
      <c r="V722" s="410"/>
      <c r="W722" s="410"/>
    </row>
  </sheetData>
  <autoFilter ref="A17:AG721"/>
  <mergeCells count="2092">
    <mergeCell ref="X469:AD469"/>
    <mergeCell ref="B494:M494"/>
    <mergeCell ref="S494:T494"/>
    <mergeCell ref="X494:AD494"/>
    <mergeCell ref="B495:M495"/>
    <mergeCell ref="S495:T495"/>
    <mergeCell ref="X495:AD495"/>
    <mergeCell ref="B496:M496"/>
    <mergeCell ref="S496:T496"/>
    <mergeCell ref="X496:AD496"/>
    <mergeCell ref="B621:M621"/>
    <mergeCell ref="S621:T621"/>
    <mergeCell ref="X621:AD621"/>
    <mergeCell ref="B622:M622"/>
    <mergeCell ref="S622:T622"/>
    <mergeCell ref="X622:AD622"/>
    <mergeCell ref="B623:M623"/>
    <mergeCell ref="S623:T623"/>
    <mergeCell ref="X623:AD623"/>
    <mergeCell ref="B615:M615"/>
    <mergeCell ref="S615:T615"/>
    <mergeCell ref="X615:AD615"/>
    <mergeCell ref="B616:M616"/>
    <mergeCell ref="S616:T616"/>
    <mergeCell ref="X616:AD616"/>
    <mergeCell ref="B617:M617"/>
    <mergeCell ref="S617:T617"/>
    <mergeCell ref="X617:AD617"/>
    <mergeCell ref="B618:M618"/>
    <mergeCell ref="B554:M554"/>
    <mergeCell ref="S554:T554"/>
    <mergeCell ref="X554:AD554"/>
    <mergeCell ref="B464:M464"/>
    <mergeCell ref="S464:T464"/>
    <mergeCell ref="X464:AD464"/>
    <mergeCell ref="B458:M458"/>
    <mergeCell ref="S458:T458"/>
    <mergeCell ref="X458:AD458"/>
    <mergeCell ref="B459:M459"/>
    <mergeCell ref="S459:T459"/>
    <mergeCell ref="X459:AD459"/>
    <mergeCell ref="B456:M456"/>
    <mergeCell ref="S456:T456"/>
    <mergeCell ref="X456:AD456"/>
    <mergeCell ref="B457:M457"/>
    <mergeCell ref="S457:T457"/>
    <mergeCell ref="X457:AD457"/>
    <mergeCell ref="B454:M454"/>
    <mergeCell ref="S454:T454"/>
    <mergeCell ref="X454:AD454"/>
    <mergeCell ref="B455:M455"/>
    <mergeCell ref="S455:T455"/>
    <mergeCell ref="X455:AD455"/>
    <mergeCell ref="X278:AD278"/>
    <mergeCell ref="B279:M279"/>
    <mergeCell ref="S279:T279"/>
    <mergeCell ref="X279:AD279"/>
    <mergeCell ref="B276:M276"/>
    <mergeCell ref="S276:T276"/>
    <mergeCell ref="X276:AD276"/>
    <mergeCell ref="B277:M277"/>
    <mergeCell ref="S277:T277"/>
    <mergeCell ref="X277:AD277"/>
    <mergeCell ref="B421:M421"/>
    <mergeCell ref="S421:T421"/>
    <mergeCell ref="X421:AD421"/>
    <mergeCell ref="B422:M422"/>
    <mergeCell ref="S422:T422"/>
    <mergeCell ref="X422:AD422"/>
    <mergeCell ref="B423:M423"/>
    <mergeCell ref="S423:T423"/>
    <mergeCell ref="X423:AD423"/>
    <mergeCell ref="B417:M417"/>
    <mergeCell ref="S417:T417"/>
    <mergeCell ref="X417:AD417"/>
    <mergeCell ref="B418:M418"/>
    <mergeCell ref="S418:T418"/>
    <mergeCell ref="X418:AD418"/>
    <mergeCell ref="B415:M415"/>
    <mergeCell ref="S415:T415"/>
    <mergeCell ref="X415:AD415"/>
    <mergeCell ref="B416:M416"/>
    <mergeCell ref="S416:T416"/>
    <mergeCell ref="X416:AD416"/>
    <mergeCell ref="B413:M413"/>
    <mergeCell ref="X555:AD555"/>
    <mergeCell ref="B609:M609"/>
    <mergeCell ref="S609:T609"/>
    <mergeCell ref="X609:AD609"/>
    <mergeCell ref="B610:M610"/>
    <mergeCell ref="S610:T610"/>
    <mergeCell ref="X610:AD610"/>
    <mergeCell ref="B607:M607"/>
    <mergeCell ref="S607:T607"/>
    <mergeCell ref="X607:AD607"/>
    <mergeCell ref="B608:M608"/>
    <mergeCell ref="S608:T608"/>
    <mergeCell ref="X608:AD608"/>
    <mergeCell ref="B605:M605"/>
    <mergeCell ref="S605:T605"/>
    <mergeCell ref="X605:AD605"/>
    <mergeCell ref="B606:M606"/>
    <mergeCell ref="S606:T606"/>
    <mergeCell ref="X606:AD606"/>
    <mergeCell ref="B603:M603"/>
    <mergeCell ref="S603:T603"/>
    <mergeCell ref="X603:AD603"/>
    <mergeCell ref="B604:M604"/>
    <mergeCell ref="S604:T604"/>
    <mergeCell ref="X604:AD604"/>
    <mergeCell ref="B601:M601"/>
    <mergeCell ref="S601:T601"/>
    <mergeCell ref="X601:AD601"/>
    <mergeCell ref="B602:M602"/>
    <mergeCell ref="S602:T602"/>
    <mergeCell ref="X602:AD602"/>
    <mergeCell ref="B599:M599"/>
    <mergeCell ref="V1:W1"/>
    <mergeCell ref="P2:W3"/>
    <mergeCell ref="M4:W4"/>
    <mergeCell ref="M5:W5"/>
    <mergeCell ref="A9:W9"/>
    <mergeCell ref="A8:W8"/>
    <mergeCell ref="R6:AD6"/>
    <mergeCell ref="X548:AD548"/>
    <mergeCell ref="B549:M549"/>
    <mergeCell ref="S549:T549"/>
    <mergeCell ref="X549:AD549"/>
    <mergeCell ref="B537:M537"/>
    <mergeCell ref="S537:T537"/>
    <mergeCell ref="X537:AD537"/>
    <mergeCell ref="B547:M547"/>
    <mergeCell ref="S547:T547"/>
    <mergeCell ref="X547:AD547"/>
    <mergeCell ref="B542:M542"/>
    <mergeCell ref="S542:T542"/>
    <mergeCell ref="X542:AD542"/>
    <mergeCell ref="X286:AD286"/>
    <mergeCell ref="B287:M287"/>
    <mergeCell ref="S287:T287"/>
    <mergeCell ref="X287:AD287"/>
    <mergeCell ref="B280:M280"/>
    <mergeCell ref="S280:T280"/>
    <mergeCell ref="X280:AD280"/>
    <mergeCell ref="B281:M281"/>
    <mergeCell ref="S281:T281"/>
    <mergeCell ref="X281:AD281"/>
    <mergeCell ref="B278:M278"/>
    <mergeCell ref="S278:T278"/>
    <mergeCell ref="B717:M717"/>
    <mergeCell ref="S717:T717"/>
    <mergeCell ref="X717:AD717"/>
    <mergeCell ref="B715:M715"/>
    <mergeCell ref="S715:T715"/>
    <mergeCell ref="X715:AD715"/>
    <mergeCell ref="B716:M716"/>
    <mergeCell ref="S716:T716"/>
    <mergeCell ref="X716:AD716"/>
    <mergeCell ref="B713:M713"/>
    <mergeCell ref="S713:T713"/>
    <mergeCell ref="X713:AD713"/>
    <mergeCell ref="B714:M714"/>
    <mergeCell ref="S714:T714"/>
    <mergeCell ref="X714:AD714"/>
    <mergeCell ref="B711:M711"/>
    <mergeCell ref="S711:T711"/>
    <mergeCell ref="X711:AD711"/>
    <mergeCell ref="B712:M712"/>
    <mergeCell ref="S712:T712"/>
    <mergeCell ref="X712:AD712"/>
    <mergeCell ref="B709:M709"/>
    <mergeCell ref="S709:T709"/>
    <mergeCell ref="X709:AD709"/>
    <mergeCell ref="B710:M710"/>
    <mergeCell ref="S710:T710"/>
    <mergeCell ref="X710:AD710"/>
    <mergeCell ref="B707:M707"/>
    <mergeCell ref="S707:T707"/>
    <mergeCell ref="X707:AD707"/>
    <mergeCell ref="B708:M708"/>
    <mergeCell ref="S708:T708"/>
    <mergeCell ref="X708:AD708"/>
    <mergeCell ref="B705:M705"/>
    <mergeCell ref="S705:T705"/>
    <mergeCell ref="X705:AD705"/>
    <mergeCell ref="B706:M706"/>
    <mergeCell ref="S706:T706"/>
    <mergeCell ref="X706:AD706"/>
    <mergeCell ref="B703:M703"/>
    <mergeCell ref="S703:T703"/>
    <mergeCell ref="X703:AD703"/>
    <mergeCell ref="B704:M704"/>
    <mergeCell ref="S704:T704"/>
    <mergeCell ref="X704:AD704"/>
    <mergeCell ref="B701:M701"/>
    <mergeCell ref="S701:T701"/>
    <mergeCell ref="X701:AD701"/>
    <mergeCell ref="B702:M702"/>
    <mergeCell ref="S702:T702"/>
    <mergeCell ref="X702:AD702"/>
    <mergeCell ref="B699:M699"/>
    <mergeCell ref="S699:T699"/>
    <mergeCell ref="X699:AD699"/>
    <mergeCell ref="B700:M700"/>
    <mergeCell ref="S700:T700"/>
    <mergeCell ref="X700:AD700"/>
    <mergeCell ref="B697:M697"/>
    <mergeCell ref="S697:T697"/>
    <mergeCell ref="X697:AD697"/>
    <mergeCell ref="B698:M698"/>
    <mergeCell ref="S698:T698"/>
    <mergeCell ref="X698:AD698"/>
    <mergeCell ref="B695:M695"/>
    <mergeCell ref="S695:T695"/>
    <mergeCell ref="X695:AD695"/>
    <mergeCell ref="B696:M696"/>
    <mergeCell ref="S696:T696"/>
    <mergeCell ref="X696:AD696"/>
    <mergeCell ref="B693:M693"/>
    <mergeCell ref="S693:T693"/>
    <mergeCell ref="X693:AD693"/>
    <mergeCell ref="B694:M694"/>
    <mergeCell ref="S694:T694"/>
    <mergeCell ref="X694:AD694"/>
    <mergeCell ref="B691:M691"/>
    <mergeCell ref="S691:T691"/>
    <mergeCell ref="X691:AD691"/>
    <mergeCell ref="B692:M692"/>
    <mergeCell ref="S692:T692"/>
    <mergeCell ref="X692:AD692"/>
    <mergeCell ref="B689:M689"/>
    <mergeCell ref="S689:T689"/>
    <mergeCell ref="X689:AD689"/>
    <mergeCell ref="B690:M690"/>
    <mergeCell ref="S690:T690"/>
    <mergeCell ref="X690:AD690"/>
    <mergeCell ref="B687:M687"/>
    <mergeCell ref="S687:T687"/>
    <mergeCell ref="X687:AD687"/>
    <mergeCell ref="B688:M688"/>
    <mergeCell ref="S688:T688"/>
    <mergeCell ref="X688:AD688"/>
    <mergeCell ref="B685:M685"/>
    <mergeCell ref="S685:T685"/>
    <mergeCell ref="X685:AD685"/>
    <mergeCell ref="B686:M686"/>
    <mergeCell ref="S686:T686"/>
    <mergeCell ref="X686:AD686"/>
    <mergeCell ref="B683:M683"/>
    <mergeCell ref="S683:T683"/>
    <mergeCell ref="X683:AD683"/>
    <mergeCell ref="B684:M684"/>
    <mergeCell ref="S684:T684"/>
    <mergeCell ref="X684:AD684"/>
    <mergeCell ref="B681:M681"/>
    <mergeCell ref="S681:T681"/>
    <mergeCell ref="X681:AD681"/>
    <mergeCell ref="B682:M682"/>
    <mergeCell ref="S682:T682"/>
    <mergeCell ref="X682:AD682"/>
    <mergeCell ref="B679:M679"/>
    <mergeCell ref="S679:T679"/>
    <mergeCell ref="X679:AD679"/>
    <mergeCell ref="B680:M680"/>
    <mergeCell ref="S680:T680"/>
    <mergeCell ref="X680:AD680"/>
    <mergeCell ref="B677:M677"/>
    <mergeCell ref="S677:T677"/>
    <mergeCell ref="X677:AD677"/>
    <mergeCell ref="B678:M678"/>
    <mergeCell ref="S678:T678"/>
    <mergeCell ref="X678:AD678"/>
    <mergeCell ref="B675:M675"/>
    <mergeCell ref="S675:T675"/>
    <mergeCell ref="X675:AD675"/>
    <mergeCell ref="B676:M676"/>
    <mergeCell ref="S676:T676"/>
    <mergeCell ref="X676:AD676"/>
    <mergeCell ref="B673:M673"/>
    <mergeCell ref="S673:T673"/>
    <mergeCell ref="X673:AD673"/>
    <mergeCell ref="B674:M674"/>
    <mergeCell ref="S674:T674"/>
    <mergeCell ref="X674:AD674"/>
    <mergeCell ref="B671:M671"/>
    <mergeCell ref="S671:T671"/>
    <mergeCell ref="X671:AD671"/>
    <mergeCell ref="B672:M672"/>
    <mergeCell ref="S672:T672"/>
    <mergeCell ref="X672:AD672"/>
    <mergeCell ref="B669:M669"/>
    <mergeCell ref="S669:T669"/>
    <mergeCell ref="X669:AD669"/>
    <mergeCell ref="B670:M670"/>
    <mergeCell ref="S670:T670"/>
    <mergeCell ref="X670:AD670"/>
    <mergeCell ref="B667:M667"/>
    <mergeCell ref="S667:T667"/>
    <mergeCell ref="X667:AD667"/>
    <mergeCell ref="B668:M668"/>
    <mergeCell ref="S668:T668"/>
    <mergeCell ref="X668:AD668"/>
    <mergeCell ref="B665:M665"/>
    <mergeCell ref="S665:T665"/>
    <mergeCell ref="X665:AD665"/>
    <mergeCell ref="B666:M666"/>
    <mergeCell ref="S666:T666"/>
    <mergeCell ref="X666:AD666"/>
    <mergeCell ref="B663:M663"/>
    <mergeCell ref="S663:T663"/>
    <mergeCell ref="X663:AD663"/>
    <mergeCell ref="B664:M664"/>
    <mergeCell ref="S664:T664"/>
    <mergeCell ref="X664:AD664"/>
    <mergeCell ref="B661:M661"/>
    <mergeCell ref="S661:T661"/>
    <mergeCell ref="X661:AD661"/>
    <mergeCell ref="B662:M662"/>
    <mergeCell ref="S662:T662"/>
    <mergeCell ref="X662:AD662"/>
    <mergeCell ref="B659:M659"/>
    <mergeCell ref="S659:T659"/>
    <mergeCell ref="X659:AD659"/>
    <mergeCell ref="B660:M660"/>
    <mergeCell ref="S660:T660"/>
    <mergeCell ref="X660:AD660"/>
    <mergeCell ref="B657:M657"/>
    <mergeCell ref="S657:T657"/>
    <mergeCell ref="X657:AD657"/>
    <mergeCell ref="B658:M658"/>
    <mergeCell ref="S658:T658"/>
    <mergeCell ref="X658:AD658"/>
    <mergeCell ref="B655:M655"/>
    <mergeCell ref="S655:T655"/>
    <mergeCell ref="X655:AD655"/>
    <mergeCell ref="B656:M656"/>
    <mergeCell ref="S656:T656"/>
    <mergeCell ref="X656:AD656"/>
    <mergeCell ref="B653:M653"/>
    <mergeCell ref="S653:T653"/>
    <mergeCell ref="X653:AD653"/>
    <mergeCell ref="B654:M654"/>
    <mergeCell ref="S654:T654"/>
    <mergeCell ref="X654:AD654"/>
    <mergeCell ref="B651:M651"/>
    <mergeCell ref="S651:T651"/>
    <mergeCell ref="X651:AD651"/>
    <mergeCell ref="B652:M652"/>
    <mergeCell ref="S652:T652"/>
    <mergeCell ref="X652:AD652"/>
    <mergeCell ref="B649:M649"/>
    <mergeCell ref="S649:T649"/>
    <mergeCell ref="X649:AD649"/>
    <mergeCell ref="B650:M650"/>
    <mergeCell ref="S650:T650"/>
    <mergeCell ref="X650:AD650"/>
    <mergeCell ref="B647:M647"/>
    <mergeCell ref="S647:T647"/>
    <mergeCell ref="X647:AD647"/>
    <mergeCell ref="B648:M648"/>
    <mergeCell ref="S648:T648"/>
    <mergeCell ref="X648:AD648"/>
    <mergeCell ref="B645:M645"/>
    <mergeCell ref="S645:T645"/>
    <mergeCell ref="X645:AD645"/>
    <mergeCell ref="B646:M646"/>
    <mergeCell ref="S646:T646"/>
    <mergeCell ref="X646:AD646"/>
    <mergeCell ref="B643:M643"/>
    <mergeCell ref="S643:T643"/>
    <mergeCell ref="X643:AD643"/>
    <mergeCell ref="B644:M644"/>
    <mergeCell ref="S644:T644"/>
    <mergeCell ref="X644:AD644"/>
    <mergeCell ref="B641:M641"/>
    <mergeCell ref="S641:T641"/>
    <mergeCell ref="X641:AD641"/>
    <mergeCell ref="B642:M642"/>
    <mergeCell ref="S642:T642"/>
    <mergeCell ref="X642:AD642"/>
    <mergeCell ref="B639:M639"/>
    <mergeCell ref="S639:T639"/>
    <mergeCell ref="X639:AD639"/>
    <mergeCell ref="B640:M640"/>
    <mergeCell ref="S640:T640"/>
    <mergeCell ref="X640:AD640"/>
    <mergeCell ref="B637:M637"/>
    <mergeCell ref="S637:T637"/>
    <mergeCell ref="X637:AD637"/>
    <mergeCell ref="B638:M638"/>
    <mergeCell ref="S638:T638"/>
    <mergeCell ref="X638:AD638"/>
    <mergeCell ref="B635:M635"/>
    <mergeCell ref="S635:T635"/>
    <mergeCell ref="X635:AD635"/>
    <mergeCell ref="B636:M636"/>
    <mergeCell ref="S636:T636"/>
    <mergeCell ref="X636:AD636"/>
    <mergeCell ref="B633:M633"/>
    <mergeCell ref="S633:T633"/>
    <mergeCell ref="X633:AD633"/>
    <mergeCell ref="B634:M634"/>
    <mergeCell ref="S634:T634"/>
    <mergeCell ref="X634:AD634"/>
    <mergeCell ref="B631:M631"/>
    <mergeCell ref="S631:T631"/>
    <mergeCell ref="X631:AD631"/>
    <mergeCell ref="B632:M632"/>
    <mergeCell ref="S632:T632"/>
    <mergeCell ref="X632:AD632"/>
    <mergeCell ref="B629:M629"/>
    <mergeCell ref="S629:T629"/>
    <mergeCell ref="X629:AD629"/>
    <mergeCell ref="B630:M630"/>
    <mergeCell ref="S630:T630"/>
    <mergeCell ref="X630:AD630"/>
    <mergeCell ref="B627:M627"/>
    <mergeCell ref="S627:T627"/>
    <mergeCell ref="X627:AD627"/>
    <mergeCell ref="B628:M628"/>
    <mergeCell ref="S628:T628"/>
    <mergeCell ref="X628:AD628"/>
    <mergeCell ref="B625:M625"/>
    <mergeCell ref="S625:T625"/>
    <mergeCell ref="X625:AD625"/>
    <mergeCell ref="B626:M626"/>
    <mergeCell ref="S626:T626"/>
    <mergeCell ref="X626:AD626"/>
    <mergeCell ref="B613:M613"/>
    <mergeCell ref="S613:T613"/>
    <mergeCell ref="X613:AD613"/>
    <mergeCell ref="B614:M614"/>
    <mergeCell ref="S614:T614"/>
    <mergeCell ref="X614:AD614"/>
    <mergeCell ref="B611:M611"/>
    <mergeCell ref="S611:T611"/>
    <mergeCell ref="X611:AD611"/>
    <mergeCell ref="B612:M612"/>
    <mergeCell ref="S612:T612"/>
    <mergeCell ref="X612:AD612"/>
    <mergeCell ref="S618:T618"/>
    <mergeCell ref="X618:AD618"/>
    <mergeCell ref="B619:M619"/>
    <mergeCell ref="S619:T619"/>
    <mergeCell ref="X619:AD619"/>
    <mergeCell ref="B620:M620"/>
    <mergeCell ref="S620:T620"/>
    <mergeCell ref="X620:AD620"/>
    <mergeCell ref="B624:M624"/>
    <mergeCell ref="S624:T624"/>
    <mergeCell ref="X624:AD624"/>
    <mergeCell ref="S599:T599"/>
    <mergeCell ref="X599:AD599"/>
    <mergeCell ref="B600:M600"/>
    <mergeCell ref="S600:T600"/>
    <mergeCell ref="X600:AD600"/>
    <mergeCell ref="B597:M597"/>
    <mergeCell ref="S597:T597"/>
    <mergeCell ref="X597:AD597"/>
    <mergeCell ref="B598:M598"/>
    <mergeCell ref="S598:T598"/>
    <mergeCell ref="X598:AD598"/>
    <mergeCell ref="B595:M595"/>
    <mergeCell ref="S595:T595"/>
    <mergeCell ref="X595:AD595"/>
    <mergeCell ref="B596:M596"/>
    <mergeCell ref="S596:T596"/>
    <mergeCell ref="X596:AD596"/>
    <mergeCell ref="B588:M588"/>
    <mergeCell ref="S588:T588"/>
    <mergeCell ref="X588:AD588"/>
    <mergeCell ref="B594:M594"/>
    <mergeCell ref="S594:T594"/>
    <mergeCell ref="X594:AD594"/>
    <mergeCell ref="B586:M586"/>
    <mergeCell ref="S586:T586"/>
    <mergeCell ref="X586:AD586"/>
    <mergeCell ref="B587:M587"/>
    <mergeCell ref="S587:T587"/>
    <mergeCell ref="X587:AD587"/>
    <mergeCell ref="B589:M589"/>
    <mergeCell ref="S589:T589"/>
    <mergeCell ref="X589:AD589"/>
    <mergeCell ref="B592:M592"/>
    <mergeCell ref="S592:T592"/>
    <mergeCell ref="X592:AD592"/>
    <mergeCell ref="B593:M593"/>
    <mergeCell ref="S593:T593"/>
    <mergeCell ref="X593:AD593"/>
    <mergeCell ref="B584:M584"/>
    <mergeCell ref="S584:T584"/>
    <mergeCell ref="X584:AD584"/>
    <mergeCell ref="B585:M585"/>
    <mergeCell ref="S585:T585"/>
    <mergeCell ref="X585:AD585"/>
    <mergeCell ref="B582:M582"/>
    <mergeCell ref="S582:T582"/>
    <mergeCell ref="X582:AD582"/>
    <mergeCell ref="B583:M583"/>
    <mergeCell ref="S583:T583"/>
    <mergeCell ref="X583:AD583"/>
    <mergeCell ref="B580:M580"/>
    <mergeCell ref="S580:T580"/>
    <mergeCell ref="X580:AD580"/>
    <mergeCell ref="B581:M581"/>
    <mergeCell ref="S581:T581"/>
    <mergeCell ref="X581:AD581"/>
    <mergeCell ref="B578:M578"/>
    <mergeCell ref="S578:T578"/>
    <mergeCell ref="X578:AD578"/>
    <mergeCell ref="B579:M579"/>
    <mergeCell ref="S579:T579"/>
    <mergeCell ref="X579:AD579"/>
    <mergeCell ref="B576:M576"/>
    <mergeCell ref="S576:T576"/>
    <mergeCell ref="X576:AD576"/>
    <mergeCell ref="B577:M577"/>
    <mergeCell ref="S577:T577"/>
    <mergeCell ref="X577:AD577"/>
    <mergeCell ref="B574:M574"/>
    <mergeCell ref="S574:T574"/>
    <mergeCell ref="X574:AD574"/>
    <mergeCell ref="B575:M575"/>
    <mergeCell ref="S575:T575"/>
    <mergeCell ref="X575:AD575"/>
    <mergeCell ref="B572:M572"/>
    <mergeCell ref="S572:T572"/>
    <mergeCell ref="X572:AD572"/>
    <mergeCell ref="B573:M573"/>
    <mergeCell ref="S573:T573"/>
    <mergeCell ref="X573:AD573"/>
    <mergeCell ref="B570:M570"/>
    <mergeCell ref="S570:T570"/>
    <mergeCell ref="X570:AD570"/>
    <mergeCell ref="B571:M571"/>
    <mergeCell ref="S571:T571"/>
    <mergeCell ref="X571:AD571"/>
    <mergeCell ref="B568:M568"/>
    <mergeCell ref="S568:T568"/>
    <mergeCell ref="X568:AD568"/>
    <mergeCell ref="B569:M569"/>
    <mergeCell ref="S569:T569"/>
    <mergeCell ref="X569:AD569"/>
    <mergeCell ref="B567:M567"/>
    <mergeCell ref="S567:T567"/>
    <mergeCell ref="X567:AD567"/>
    <mergeCell ref="B558:M558"/>
    <mergeCell ref="S558:T558"/>
    <mergeCell ref="X558:AD558"/>
    <mergeCell ref="B559:M559"/>
    <mergeCell ref="S559:T559"/>
    <mergeCell ref="X559:AD559"/>
    <mergeCell ref="X562:AD562"/>
    <mergeCell ref="B560:M560"/>
    <mergeCell ref="S560:T560"/>
    <mergeCell ref="X560:AD560"/>
    <mergeCell ref="B556:M556"/>
    <mergeCell ref="S556:T556"/>
    <mergeCell ref="X556:AD556"/>
    <mergeCell ref="B557:M557"/>
    <mergeCell ref="S557:T557"/>
    <mergeCell ref="X557:AD557"/>
    <mergeCell ref="B563:M563"/>
    <mergeCell ref="S563:T563"/>
    <mergeCell ref="X563:AD563"/>
    <mergeCell ref="B564:M564"/>
    <mergeCell ref="S564:T564"/>
    <mergeCell ref="X564:AD564"/>
    <mergeCell ref="B565:M565"/>
    <mergeCell ref="S565:T565"/>
    <mergeCell ref="X565:AD565"/>
    <mergeCell ref="B566:M566"/>
    <mergeCell ref="S566:T566"/>
    <mergeCell ref="X566:AD566"/>
    <mergeCell ref="B561:M561"/>
    <mergeCell ref="S561:T561"/>
    <mergeCell ref="X561:AD561"/>
    <mergeCell ref="B562:M562"/>
    <mergeCell ref="S562:T562"/>
    <mergeCell ref="B543:M543"/>
    <mergeCell ref="S543:T543"/>
    <mergeCell ref="X543:AD543"/>
    <mergeCell ref="B544:M544"/>
    <mergeCell ref="S544:T544"/>
    <mergeCell ref="X544:AD544"/>
    <mergeCell ref="B545:M545"/>
    <mergeCell ref="S545:T545"/>
    <mergeCell ref="X545:AD545"/>
    <mergeCell ref="B546:M546"/>
    <mergeCell ref="S546:T546"/>
    <mergeCell ref="X546:AD546"/>
    <mergeCell ref="B548:M548"/>
    <mergeCell ref="S548:T548"/>
    <mergeCell ref="B552:M552"/>
    <mergeCell ref="S552:T552"/>
    <mergeCell ref="X552:AD552"/>
    <mergeCell ref="B553:M553"/>
    <mergeCell ref="S553:T553"/>
    <mergeCell ref="X553:AD553"/>
    <mergeCell ref="B550:M550"/>
    <mergeCell ref="S550:T550"/>
    <mergeCell ref="X550:AD550"/>
    <mergeCell ref="B551:M551"/>
    <mergeCell ref="S551:T551"/>
    <mergeCell ref="X551:AD551"/>
    <mergeCell ref="B555:M555"/>
    <mergeCell ref="S555:T555"/>
    <mergeCell ref="B535:M535"/>
    <mergeCell ref="S535:T535"/>
    <mergeCell ref="X535:AD535"/>
    <mergeCell ref="B536:M536"/>
    <mergeCell ref="S536:T536"/>
    <mergeCell ref="X536:AD536"/>
    <mergeCell ref="B538:M538"/>
    <mergeCell ref="S538:T538"/>
    <mergeCell ref="X538:AD538"/>
    <mergeCell ref="B539:M539"/>
    <mergeCell ref="S539:T539"/>
    <mergeCell ref="X539:AD539"/>
    <mergeCell ref="B540:M540"/>
    <mergeCell ref="S540:T540"/>
    <mergeCell ref="X540:AD540"/>
    <mergeCell ref="B541:M541"/>
    <mergeCell ref="S541:T541"/>
    <mergeCell ref="X541:AD541"/>
    <mergeCell ref="B533:M533"/>
    <mergeCell ref="S533:T533"/>
    <mergeCell ref="X533:AD533"/>
    <mergeCell ref="B534:M534"/>
    <mergeCell ref="S534:T534"/>
    <mergeCell ref="X534:AD534"/>
    <mergeCell ref="B531:M531"/>
    <mergeCell ref="S531:T531"/>
    <mergeCell ref="X531:AD531"/>
    <mergeCell ref="B532:M532"/>
    <mergeCell ref="S532:T532"/>
    <mergeCell ref="X532:AD532"/>
    <mergeCell ref="B529:M529"/>
    <mergeCell ref="S529:T529"/>
    <mergeCell ref="X529:AD529"/>
    <mergeCell ref="B530:M530"/>
    <mergeCell ref="S530:T530"/>
    <mergeCell ref="X530:AD530"/>
    <mergeCell ref="B527:M527"/>
    <mergeCell ref="S527:T527"/>
    <mergeCell ref="X527:AD527"/>
    <mergeCell ref="B528:M528"/>
    <mergeCell ref="S528:T528"/>
    <mergeCell ref="X528:AD528"/>
    <mergeCell ref="B525:M525"/>
    <mergeCell ref="S525:T525"/>
    <mergeCell ref="X525:AD525"/>
    <mergeCell ref="B526:M526"/>
    <mergeCell ref="S526:T526"/>
    <mergeCell ref="X526:AD526"/>
    <mergeCell ref="B523:M523"/>
    <mergeCell ref="S523:T523"/>
    <mergeCell ref="X523:AD523"/>
    <mergeCell ref="B524:M524"/>
    <mergeCell ref="S524:T524"/>
    <mergeCell ref="X524:AD524"/>
    <mergeCell ref="B521:M521"/>
    <mergeCell ref="S521:T521"/>
    <mergeCell ref="X521:AD521"/>
    <mergeCell ref="B522:M522"/>
    <mergeCell ref="S522:T522"/>
    <mergeCell ref="X522:AD522"/>
    <mergeCell ref="B519:M519"/>
    <mergeCell ref="S519:T519"/>
    <mergeCell ref="X519:AD519"/>
    <mergeCell ref="B520:M520"/>
    <mergeCell ref="S520:T520"/>
    <mergeCell ref="X520:AD520"/>
    <mergeCell ref="B517:M517"/>
    <mergeCell ref="S517:T517"/>
    <mergeCell ref="X517:AD517"/>
    <mergeCell ref="B518:M518"/>
    <mergeCell ref="S518:T518"/>
    <mergeCell ref="X518:AD518"/>
    <mergeCell ref="B515:M515"/>
    <mergeCell ref="S515:T515"/>
    <mergeCell ref="X515:AD515"/>
    <mergeCell ref="B516:M516"/>
    <mergeCell ref="S516:T516"/>
    <mergeCell ref="X516:AD516"/>
    <mergeCell ref="B513:M513"/>
    <mergeCell ref="S513:T513"/>
    <mergeCell ref="X513:AD513"/>
    <mergeCell ref="B514:M514"/>
    <mergeCell ref="S514:T514"/>
    <mergeCell ref="X514:AD514"/>
    <mergeCell ref="B511:M511"/>
    <mergeCell ref="S511:T511"/>
    <mergeCell ref="X511:AD511"/>
    <mergeCell ref="B512:M512"/>
    <mergeCell ref="S512:T512"/>
    <mergeCell ref="X512:AD512"/>
    <mergeCell ref="B509:M509"/>
    <mergeCell ref="S509:T509"/>
    <mergeCell ref="X509:AD509"/>
    <mergeCell ref="B510:M510"/>
    <mergeCell ref="S510:T510"/>
    <mergeCell ref="X510:AD510"/>
    <mergeCell ref="B507:M507"/>
    <mergeCell ref="S507:T507"/>
    <mergeCell ref="X507:AD507"/>
    <mergeCell ref="B508:M508"/>
    <mergeCell ref="S508:T508"/>
    <mergeCell ref="X508:AD508"/>
    <mergeCell ref="B505:M505"/>
    <mergeCell ref="S505:T505"/>
    <mergeCell ref="X505:AD505"/>
    <mergeCell ref="B506:M506"/>
    <mergeCell ref="S506:T506"/>
    <mergeCell ref="X506:AD506"/>
    <mergeCell ref="B503:M503"/>
    <mergeCell ref="S503:T503"/>
    <mergeCell ref="X503:AD503"/>
    <mergeCell ref="B504:M504"/>
    <mergeCell ref="S504:T504"/>
    <mergeCell ref="X504:AD504"/>
    <mergeCell ref="B501:M501"/>
    <mergeCell ref="S501:T501"/>
    <mergeCell ref="X501:AD501"/>
    <mergeCell ref="B502:M502"/>
    <mergeCell ref="S502:T502"/>
    <mergeCell ref="X502:AD502"/>
    <mergeCell ref="B499:M499"/>
    <mergeCell ref="S499:T499"/>
    <mergeCell ref="X499:AD499"/>
    <mergeCell ref="B500:M500"/>
    <mergeCell ref="S500:T500"/>
    <mergeCell ref="X500:AD500"/>
    <mergeCell ref="B497:M497"/>
    <mergeCell ref="S497:T497"/>
    <mergeCell ref="X497:AD497"/>
    <mergeCell ref="B498:M498"/>
    <mergeCell ref="S498:T498"/>
    <mergeCell ref="X498:AD498"/>
    <mergeCell ref="B492:M492"/>
    <mergeCell ref="S492:T492"/>
    <mergeCell ref="X492:AD492"/>
    <mergeCell ref="B493:M493"/>
    <mergeCell ref="S493:T493"/>
    <mergeCell ref="X493:AD493"/>
    <mergeCell ref="B490:M490"/>
    <mergeCell ref="S490:T490"/>
    <mergeCell ref="X490:AD490"/>
    <mergeCell ref="B491:M491"/>
    <mergeCell ref="S491:T491"/>
    <mergeCell ref="X491:AD491"/>
    <mergeCell ref="B488:M488"/>
    <mergeCell ref="S488:T488"/>
    <mergeCell ref="X488:AD488"/>
    <mergeCell ref="B489:M489"/>
    <mergeCell ref="S489:T489"/>
    <mergeCell ref="X489:AD489"/>
    <mergeCell ref="B486:M486"/>
    <mergeCell ref="S486:T486"/>
    <mergeCell ref="X486:AD486"/>
    <mergeCell ref="B487:M487"/>
    <mergeCell ref="S487:T487"/>
    <mergeCell ref="X487:AD487"/>
    <mergeCell ref="B484:M484"/>
    <mergeCell ref="S484:T484"/>
    <mergeCell ref="X484:AD484"/>
    <mergeCell ref="B485:M485"/>
    <mergeCell ref="S485:T485"/>
    <mergeCell ref="X485:AD485"/>
    <mergeCell ref="B482:M482"/>
    <mergeCell ref="S482:T482"/>
    <mergeCell ref="X482:AD482"/>
    <mergeCell ref="B483:M483"/>
    <mergeCell ref="S483:T483"/>
    <mergeCell ref="X483:AD483"/>
    <mergeCell ref="B480:M480"/>
    <mergeCell ref="S480:T480"/>
    <mergeCell ref="X480:AD480"/>
    <mergeCell ref="B481:M481"/>
    <mergeCell ref="S481:T481"/>
    <mergeCell ref="X481:AD481"/>
    <mergeCell ref="B478:M478"/>
    <mergeCell ref="S478:T478"/>
    <mergeCell ref="X478:AD478"/>
    <mergeCell ref="B479:M479"/>
    <mergeCell ref="S479:T479"/>
    <mergeCell ref="X479:AD479"/>
    <mergeCell ref="B476:M476"/>
    <mergeCell ref="S476:T476"/>
    <mergeCell ref="X476:AD476"/>
    <mergeCell ref="B477:M477"/>
    <mergeCell ref="S477:T477"/>
    <mergeCell ref="X477:AD477"/>
    <mergeCell ref="B474:M474"/>
    <mergeCell ref="S474:T474"/>
    <mergeCell ref="X474:AD474"/>
    <mergeCell ref="B475:M475"/>
    <mergeCell ref="S475:T475"/>
    <mergeCell ref="X475:AD475"/>
    <mergeCell ref="B472:M472"/>
    <mergeCell ref="S472:T472"/>
    <mergeCell ref="X472:AD472"/>
    <mergeCell ref="B473:M473"/>
    <mergeCell ref="S473:T473"/>
    <mergeCell ref="X473:AD473"/>
    <mergeCell ref="B470:M470"/>
    <mergeCell ref="S470:T470"/>
    <mergeCell ref="X470:AD470"/>
    <mergeCell ref="B471:M471"/>
    <mergeCell ref="S471:T471"/>
    <mergeCell ref="X471:AD471"/>
    <mergeCell ref="B462:M462"/>
    <mergeCell ref="S462:T462"/>
    <mergeCell ref="X462:AD462"/>
    <mergeCell ref="B463:M463"/>
    <mergeCell ref="S463:T463"/>
    <mergeCell ref="X463:AD463"/>
    <mergeCell ref="B460:M460"/>
    <mergeCell ref="S460:T460"/>
    <mergeCell ref="X460:AD460"/>
    <mergeCell ref="B461:M461"/>
    <mergeCell ref="S461:T461"/>
    <mergeCell ref="X461:AD461"/>
    <mergeCell ref="B465:M465"/>
    <mergeCell ref="S465:T465"/>
    <mergeCell ref="X465:AD465"/>
    <mergeCell ref="B466:M466"/>
    <mergeCell ref="S466:T466"/>
    <mergeCell ref="X466:AD466"/>
    <mergeCell ref="B467:M467"/>
    <mergeCell ref="S467:T467"/>
    <mergeCell ref="X467:AD467"/>
    <mergeCell ref="B468:M468"/>
    <mergeCell ref="S468:T468"/>
    <mergeCell ref="X468:AD468"/>
    <mergeCell ref="B469:M469"/>
    <mergeCell ref="S469:T469"/>
    <mergeCell ref="B452:M452"/>
    <mergeCell ref="S452:T452"/>
    <mergeCell ref="X452:AD452"/>
    <mergeCell ref="B453:M453"/>
    <mergeCell ref="S453:T453"/>
    <mergeCell ref="X453:AD453"/>
    <mergeCell ref="B450:M450"/>
    <mergeCell ref="S450:T450"/>
    <mergeCell ref="X450:AD450"/>
    <mergeCell ref="B451:M451"/>
    <mergeCell ref="S451:T451"/>
    <mergeCell ref="X451:AD451"/>
    <mergeCell ref="B448:M448"/>
    <mergeCell ref="S448:T448"/>
    <mergeCell ref="X448:AD448"/>
    <mergeCell ref="B449:M449"/>
    <mergeCell ref="S449:T449"/>
    <mergeCell ref="X449:AD449"/>
    <mergeCell ref="B446:M446"/>
    <mergeCell ref="S446:T446"/>
    <mergeCell ref="X446:AD446"/>
    <mergeCell ref="B447:M447"/>
    <mergeCell ref="S447:T447"/>
    <mergeCell ref="X447:AD447"/>
    <mergeCell ref="B444:M444"/>
    <mergeCell ref="S444:T444"/>
    <mergeCell ref="X444:AD444"/>
    <mergeCell ref="B445:M445"/>
    <mergeCell ref="S445:T445"/>
    <mergeCell ref="X445:AD445"/>
    <mergeCell ref="B442:M442"/>
    <mergeCell ref="S442:T442"/>
    <mergeCell ref="X442:AD442"/>
    <mergeCell ref="B443:M443"/>
    <mergeCell ref="S443:T443"/>
    <mergeCell ref="X443:AD443"/>
    <mergeCell ref="B440:M440"/>
    <mergeCell ref="S440:T440"/>
    <mergeCell ref="X440:AD440"/>
    <mergeCell ref="B441:M441"/>
    <mergeCell ref="S441:T441"/>
    <mergeCell ref="X441:AD441"/>
    <mergeCell ref="B438:M438"/>
    <mergeCell ref="S438:T438"/>
    <mergeCell ref="X438:AD438"/>
    <mergeCell ref="B439:M439"/>
    <mergeCell ref="S439:T439"/>
    <mergeCell ref="X439:AD439"/>
    <mergeCell ref="B436:M436"/>
    <mergeCell ref="S436:T436"/>
    <mergeCell ref="X436:AD436"/>
    <mergeCell ref="B437:M437"/>
    <mergeCell ref="S437:T437"/>
    <mergeCell ref="X437:AD437"/>
    <mergeCell ref="B434:M434"/>
    <mergeCell ref="S434:T434"/>
    <mergeCell ref="X434:AD434"/>
    <mergeCell ref="B435:M435"/>
    <mergeCell ref="S435:T435"/>
    <mergeCell ref="X435:AD435"/>
    <mergeCell ref="B432:M432"/>
    <mergeCell ref="S432:T432"/>
    <mergeCell ref="X432:AD432"/>
    <mergeCell ref="B433:M433"/>
    <mergeCell ref="S433:T433"/>
    <mergeCell ref="X433:AD433"/>
    <mergeCell ref="B430:M430"/>
    <mergeCell ref="S430:T430"/>
    <mergeCell ref="X430:AD430"/>
    <mergeCell ref="B431:M431"/>
    <mergeCell ref="S431:T431"/>
    <mergeCell ref="X431:AD431"/>
    <mergeCell ref="B428:M428"/>
    <mergeCell ref="S428:T428"/>
    <mergeCell ref="X428:AD428"/>
    <mergeCell ref="B429:M429"/>
    <mergeCell ref="S429:T429"/>
    <mergeCell ref="X429:AD429"/>
    <mergeCell ref="B426:M426"/>
    <mergeCell ref="S426:T426"/>
    <mergeCell ref="X426:AD426"/>
    <mergeCell ref="B427:M427"/>
    <mergeCell ref="S427:T427"/>
    <mergeCell ref="X427:AD427"/>
    <mergeCell ref="B419:M419"/>
    <mergeCell ref="S419:T419"/>
    <mergeCell ref="X419:AD419"/>
    <mergeCell ref="B420:M420"/>
    <mergeCell ref="S420:T420"/>
    <mergeCell ref="X420:AD420"/>
    <mergeCell ref="B424:M424"/>
    <mergeCell ref="S424:T424"/>
    <mergeCell ref="X424:AD424"/>
    <mergeCell ref="B425:M425"/>
    <mergeCell ref="S425:T425"/>
    <mergeCell ref="X425:AD425"/>
    <mergeCell ref="S413:T413"/>
    <mergeCell ref="X413:AD413"/>
    <mergeCell ref="B414:M414"/>
    <mergeCell ref="S414:T414"/>
    <mergeCell ref="X414:AD414"/>
    <mergeCell ref="B411:M411"/>
    <mergeCell ref="S411:T411"/>
    <mergeCell ref="X411:AD411"/>
    <mergeCell ref="B412:M412"/>
    <mergeCell ref="S412:T412"/>
    <mergeCell ref="X412:AD412"/>
    <mergeCell ref="B409:M409"/>
    <mergeCell ref="S409:T409"/>
    <mergeCell ref="X409:AD409"/>
    <mergeCell ref="B410:M410"/>
    <mergeCell ref="S410:T410"/>
    <mergeCell ref="X410:AD410"/>
    <mergeCell ref="B407:M407"/>
    <mergeCell ref="S407:T407"/>
    <mergeCell ref="X407:AD407"/>
    <mergeCell ref="B408:M408"/>
    <mergeCell ref="S408:T408"/>
    <mergeCell ref="X408:AD408"/>
    <mergeCell ref="B405:M405"/>
    <mergeCell ref="S405:T405"/>
    <mergeCell ref="X405:AD405"/>
    <mergeCell ref="B406:M406"/>
    <mergeCell ref="S406:T406"/>
    <mergeCell ref="X406:AD406"/>
    <mergeCell ref="B403:M403"/>
    <mergeCell ref="S403:T403"/>
    <mergeCell ref="X403:AD403"/>
    <mergeCell ref="B404:M404"/>
    <mergeCell ref="S404:T404"/>
    <mergeCell ref="X404:AD404"/>
    <mergeCell ref="B401:M401"/>
    <mergeCell ref="S401:T401"/>
    <mergeCell ref="X401:AD401"/>
    <mergeCell ref="B402:M402"/>
    <mergeCell ref="S402:T402"/>
    <mergeCell ref="X402:AD402"/>
    <mergeCell ref="B399:M399"/>
    <mergeCell ref="S399:T399"/>
    <mergeCell ref="X399:AD399"/>
    <mergeCell ref="B400:M400"/>
    <mergeCell ref="S400:T400"/>
    <mergeCell ref="X400:AD400"/>
    <mergeCell ref="B397:M397"/>
    <mergeCell ref="S397:T397"/>
    <mergeCell ref="X397:AD397"/>
    <mergeCell ref="B398:M398"/>
    <mergeCell ref="S398:T398"/>
    <mergeCell ref="X398:AD398"/>
    <mergeCell ref="B395:M395"/>
    <mergeCell ref="S395:T395"/>
    <mergeCell ref="X395:AD395"/>
    <mergeCell ref="B396:M396"/>
    <mergeCell ref="S396:T396"/>
    <mergeCell ref="X396:AD396"/>
    <mergeCell ref="B393:M393"/>
    <mergeCell ref="S393:T393"/>
    <mergeCell ref="X393:AD393"/>
    <mergeCell ref="B394:M394"/>
    <mergeCell ref="S394:T394"/>
    <mergeCell ref="X394:AD394"/>
    <mergeCell ref="B391:M391"/>
    <mergeCell ref="S391:T391"/>
    <mergeCell ref="X391:AD391"/>
    <mergeCell ref="B392:M392"/>
    <mergeCell ref="S392:T392"/>
    <mergeCell ref="X392:AD392"/>
    <mergeCell ref="B389:M389"/>
    <mergeCell ref="S389:T389"/>
    <mergeCell ref="X389:AD389"/>
    <mergeCell ref="B390:M390"/>
    <mergeCell ref="S390:T390"/>
    <mergeCell ref="X390:AD390"/>
    <mergeCell ref="B387:M387"/>
    <mergeCell ref="S387:T387"/>
    <mergeCell ref="X387:AD387"/>
    <mergeCell ref="B388:M388"/>
    <mergeCell ref="S388:T388"/>
    <mergeCell ref="X388:AD388"/>
    <mergeCell ref="B385:M385"/>
    <mergeCell ref="S385:T385"/>
    <mergeCell ref="X385:AD385"/>
    <mergeCell ref="B386:M386"/>
    <mergeCell ref="S386:T386"/>
    <mergeCell ref="X386:AD386"/>
    <mergeCell ref="B383:M383"/>
    <mergeCell ref="S383:T383"/>
    <mergeCell ref="X383:AD383"/>
    <mergeCell ref="B384:M384"/>
    <mergeCell ref="S384:T384"/>
    <mergeCell ref="X384:AD384"/>
    <mergeCell ref="B381:M381"/>
    <mergeCell ref="S381:T381"/>
    <mergeCell ref="X381:AD381"/>
    <mergeCell ref="B382:M382"/>
    <mergeCell ref="S382:T382"/>
    <mergeCell ref="X382:AD382"/>
    <mergeCell ref="B379:M379"/>
    <mergeCell ref="S379:T379"/>
    <mergeCell ref="X379:AD379"/>
    <mergeCell ref="B380:M380"/>
    <mergeCell ref="S380:T380"/>
    <mergeCell ref="X380:AD380"/>
    <mergeCell ref="B377:M377"/>
    <mergeCell ref="S377:T377"/>
    <mergeCell ref="X377:AD377"/>
    <mergeCell ref="B378:M378"/>
    <mergeCell ref="S378:T378"/>
    <mergeCell ref="X378:AD378"/>
    <mergeCell ref="B375:M375"/>
    <mergeCell ref="S375:T375"/>
    <mergeCell ref="X375:AD375"/>
    <mergeCell ref="B376:M376"/>
    <mergeCell ref="S376:T376"/>
    <mergeCell ref="X376:AD376"/>
    <mergeCell ref="B373:M373"/>
    <mergeCell ref="S373:T373"/>
    <mergeCell ref="X373:AD373"/>
    <mergeCell ref="B374:M374"/>
    <mergeCell ref="S374:T374"/>
    <mergeCell ref="X374:AD374"/>
    <mergeCell ref="B371:M371"/>
    <mergeCell ref="S371:T371"/>
    <mergeCell ref="X371:AD371"/>
    <mergeCell ref="B372:M372"/>
    <mergeCell ref="S372:T372"/>
    <mergeCell ref="X372:AD372"/>
    <mergeCell ref="B369:M369"/>
    <mergeCell ref="S369:T369"/>
    <mergeCell ref="X369:AD369"/>
    <mergeCell ref="B370:M370"/>
    <mergeCell ref="S370:T370"/>
    <mergeCell ref="X370:AD370"/>
    <mergeCell ref="B367:M367"/>
    <mergeCell ref="S367:T367"/>
    <mergeCell ref="X367:AD367"/>
    <mergeCell ref="B368:M368"/>
    <mergeCell ref="S368:T368"/>
    <mergeCell ref="X368:AD368"/>
    <mergeCell ref="B365:M365"/>
    <mergeCell ref="S365:T365"/>
    <mergeCell ref="X365:AD365"/>
    <mergeCell ref="B366:M366"/>
    <mergeCell ref="S366:T366"/>
    <mergeCell ref="X366:AD366"/>
    <mergeCell ref="B363:M363"/>
    <mergeCell ref="S363:T363"/>
    <mergeCell ref="X363:AD363"/>
    <mergeCell ref="B364:M364"/>
    <mergeCell ref="S364:T364"/>
    <mergeCell ref="X364:AD364"/>
    <mergeCell ref="B361:M361"/>
    <mergeCell ref="S361:T361"/>
    <mergeCell ref="X361:AD361"/>
    <mergeCell ref="B362:M362"/>
    <mergeCell ref="S362:T362"/>
    <mergeCell ref="X362:AD362"/>
    <mergeCell ref="B359:M359"/>
    <mergeCell ref="S359:T359"/>
    <mergeCell ref="X359:AD359"/>
    <mergeCell ref="B360:M360"/>
    <mergeCell ref="S360:T360"/>
    <mergeCell ref="X360:AD360"/>
    <mergeCell ref="B357:M357"/>
    <mergeCell ref="S357:T357"/>
    <mergeCell ref="X357:AD357"/>
    <mergeCell ref="B358:M358"/>
    <mergeCell ref="S358:T358"/>
    <mergeCell ref="X358:AD358"/>
    <mergeCell ref="B355:M355"/>
    <mergeCell ref="S355:T355"/>
    <mergeCell ref="X355:AD355"/>
    <mergeCell ref="B356:M356"/>
    <mergeCell ref="S356:T356"/>
    <mergeCell ref="X356:AD356"/>
    <mergeCell ref="B353:M353"/>
    <mergeCell ref="S353:T353"/>
    <mergeCell ref="X353:AD353"/>
    <mergeCell ref="B354:M354"/>
    <mergeCell ref="S354:T354"/>
    <mergeCell ref="X354:AD354"/>
    <mergeCell ref="B351:M351"/>
    <mergeCell ref="S351:T351"/>
    <mergeCell ref="X351:AD351"/>
    <mergeCell ref="B352:M352"/>
    <mergeCell ref="S352:T352"/>
    <mergeCell ref="X352:AD352"/>
    <mergeCell ref="B349:M349"/>
    <mergeCell ref="S349:T349"/>
    <mergeCell ref="X349:AD349"/>
    <mergeCell ref="B350:M350"/>
    <mergeCell ref="S350:T350"/>
    <mergeCell ref="X350:AD350"/>
    <mergeCell ref="B347:M347"/>
    <mergeCell ref="S347:T347"/>
    <mergeCell ref="X347:AD347"/>
    <mergeCell ref="B348:M348"/>
    <mergeCell ref="S348:T348"/>
    <mergeCell ref="X348:AD348"/>
    <mergeCell ref="B345:M345"/>
    <mergeCell ref="S345:T345"/>
    <mergeCell ref="X345:AD345"/>
    <mergeCell ref="B346:M346"/>
    <mergeCell ref="S346:T346"/>
    <mergeCell ref="X346:AD346"/>
    <mergeCell ref="B343:M343"/>
    <mergeCell ref="S343:T343"/>
    <mergeCell ref="X343:AD343"/>
    <mergeCell ref="B344:M344"/>
    <mergeCell ref="S344:T344"/>
    <mergeCell ref="X344:AD344"/>
    <mergeCell ref="X324:AD324"/>
    <mergeCell ref="B325:M325"/>
    <mergeCell ref="S325:T325"/>
    <mergeCell ref="X325:AD325"/>
    <mergeCell ref="B334:M334"/>
    <mergeCell ref="S334:T334"/>
    <mergeCell ref="X334:AD334"/>
    <mergeCell ref="B335:M335"/>
    <mergeCell ref="S335:T335"/>
    <mergeCell ref="X335:AD335"/>
    <mergeCell ref="B341:M341"/>
    <mergeCell ref="S341:T341"/>
    <mergeCell ref="X341:AD341"/>
    <mergeCell ref="B342:M342"/>
    <mergeCell ref="S342:T342"/>
    <mergeCell ref="X342:AD342"/>
    <mergeCell ref="B339:M339"/>
    <mergeCell ref="S339:T339"/>
    <mergeCell ref="X339:AD339"/>
    <mergeCell ref="B340:M340"/>
    <mergeCell ref="S340:T340"/>
    <mergeCell ref="X340:AD340"/>
    <mergeCell ref="B337:M337"/>
    <mergeCell ref="S337:T337"/>
    <mergeCell ref="X337:AD337"/>
    <mergeCell ref="B338:M338"/>
    <mergeCell ref="S338:T338"/>
    <mergeCell ref="X338:AD338"/>
    <mergeCell ref="X336:AD336"/>
    <mergeCell ref="B336:M336"/>
    <mergeCell ref="S336:T336"/>
    <mergeCell ref="B330:M330"/>
    <mergeCell ref="S330:T330"/>
    <mergeCell ref="X330:AD330"/>
    <mergeCell ref="B331:M331"/>
    <mergeCell ref="S331:T331"/>
    <mergeCell ref="X331:AD331"/>
    <mergeCell ref="B332:M332"/>
    <mergeCell ref="S332:T332"/>
    <mergeCell ref="X332:AD332"/>
    <mergeCell ref="B333:M333"/>
    <mergeCell ref="S333:T333"/>
    <mergeCell ref="X333:AD333"/>
    <mergeCell ref="B322:M322"/>
    <mergeCell ref="S322:T322"/>
    <mergeCell ref="X322:AD322"/>
    <mergeCell ref="B323:M323"/>
    <mergeCell ref="S323:T323"/>
    <mergeCell ref="X323:AD323"/>
    <mergeCell ref="B328:M328"/>
    <mergeCell ref="S328:T328"/>
    <mergeCell ref="X328:AD328"/>
    <mergeCell ref="B329:M329"/>
    <mergeCell ref="S329:T329"/>
    <mergeCell ref="X329:AD329"/>
    <mergeCell ref="B326:M326"/>
    <mergeCell ref="S326:T326"/>
    <mergeCell ref="X326:AD326"/>
    <mergeCell ref="B327:M327"/>
    <mergeCell ref="S327:T327"/>
    <mergeCell ref="X327:AD327"/>
    <mergeCell ref="B324:M324"/>
    <mergeCell ref="S324:T324"/>
    <mergeCell ref="B320:M320"/>
    <mergeCell ref="S320:T320"/>
    <mergeCell ref="X320:AD320"/>
    <mergeCell ref="B321:M321"/>
    <mergeCell ref="S321:T321"/>
    <mergeCell ref="X321:AD321"/>
    <mergeCell ref="B318:M318"/>
    <mergeCell ref="S318:T318"/>
    <mergeCell ref="X318:AD318"/>
    <mergeCell ref="B319:M319"/>
    <mergeCell ref="S319:T319"/>
    <mergeCell ref="X319:AD319"/>
    <mergeCell ref="B316:M316"/>
    <mergeCell ref="S316:T316"/>
    <mergeCell ref="X316:AD316"/>
    <mergeCell ref="B317:M317"/>
    <mergeCell ref="S317:T317"/>
    <mergeCell ref="X317:AD317"/>
    <mergeCell ref="B314:M314"/>
    <mergeCell ref="S314:T314"/>
    <mergeCell ref="X314:AD314"/>
    <mergeCell ref="B315:M315"/>
    <mergeCell ref="S315:T315"/>
    <mergeCell ref="X315:AD315"/>
    <mergeCell ref="B312:M312"/>
    <mergeCell ref="S312:T312"/>
    <mergeCell ref="X312:AD312"/>
    <mergeCell ref="B313:M313"/>
    <mergeCell ref="S313:T313"/>
    <mergeCell ref="X313:AD313"/>
    <mergeCell ref="B310:M310"/>
    <mergeCell ref="S310:T310"/>
    <mergeCell ref="X310:AD310"/>
    <mergeCell ref="B311:M311"/>
    <mergeCell ref="S311:T311"/>
    <mergeCell ref="X311:AD311"/>
    <mergeCell ref="B308:M308"/>
    <mergeCell ref="S308:T308"/>
    <mergeCell ref="X308:AD308"/>
    <mergeCell ref="B309:M309"/>
    <mergeCell ref="S309:T309"/>
    <mergeCell ref="X309:AD309"/>
    <mergeCell ref="B306:M306"/>
    <mergeCell ref="S306:T306"/>
    <mergeCell ref="X306:AD306"/>
    <mergeCell ref="B307:M307"/>
    <mergeCell ref="S307:T307"/>
    <mergeCell ref="X307:AD307"/>
    <mergeCell ref="B304:M304"/>
    <mergeCell ref="S304:T304"/>
    <mergeCell ref="X304:AD304"/>
    <mergeCell ref="B305:M305"/>
    <mergeCell ref="S305:T305"/>
    <mergeCell ref="X305:AD305"/>
    <mergeCell ref="B302:M302"/>
    <mergeCell ref="S302:T302"/>
    <mergeCell ref="X302:AD302"/>
    <mergeCell ref="B303:M303"/>
    <mergeCell ref="S303:T303"/>
    <mergeCell ref="X303:AD303"/>
    <mergeCell ref="B300:M300"/>
    <mergeCell ref="S300:T300"/>
    <mergeCell ref="X300:AD300"/>
    <mergeCell ref="B301:M301"/>
    <mergeCell ref="S301:T301"/>
    <mergeCell ref="X301:AD301"/>
    <mergeCell ref="B298:M298"/>
    <mergeCell ref="S298:T298"/>
    <mergeCell ref="X298:AD298"/>
    <mergeCell ref="B299:M299"/>
    <mergeCell ref="S299:T299"/>
    <mergeCell ref="X299:AD299"/>
    <mergeCell ref="B296:M296"/>
    <mergeCell ref="S296:T296"/>
    <mergeCell ref="X296:AD296"/>
    <mergeCell ref="B297:M297"/>
    <mergeCell ref="S297:T297"/>
    <mergeCell ref="X297:AD297"/>
    <mergeCell ref="B294:M294"/>
    <mergeCell ref="S294:T294"/>
    <mergeCell ref="X294:AD294"/>
    <mergeCell ref="B295:M295"/>
    <mergeCell ref="S295:T295"/>
    <mergeCell ref="X295:AD295"/>
    <mergeCell ref="B292:M292"/>
    <mergeCell ref="S292:T292"/>
    <mergeCell ref="X292:AD292"/>
    <mergeCell ref="B293:M293"/>
    <mergeCell ref="S293:T293"/>
    <mergeCell ref="X293:AD293"/>
    <mergeCell ref="B290:M290"/>
    <mergeCell ref="S290:T290"/>
    <mergeCell ref="X290:AD290"/>
    <mergeCell ref="B291:M291"/>
    <mergeCell ref="S291:T291"/>
    <mergeCell ref="X291:AD291"/>
    <mergeCell ref="B282:M282"/>
    <mergeCell ref="S282:T282"/>
    <mergeCell ref="X282:AD282"/>
    <mergeCell ref="B289:M289"/>
    <mergeCell ref="S289:T289"/>
    <mergeCell ref="X289:AD289"/>
    <mergeCell ref="B288:M288"/>
    <mergeCell ref="S288:T288"/>
    <mergeCell ref="X288:AD288"/>
    <mergeCell ref="B283:M283"/>
    <mergeCell ref="S283:T283"/>
    <mergeCell ref="X283:AD283"/>
    <mergeCell ref="B284:M284"/>
    <mergeCell ref="S284:T284"/>
    <mergeCell ref="X284:AD284"/>
    <mergeCell ref="B285:M285"/>
    <mergeCell ref="S285:T285"/>
    <mergeCell ref="X285:AD285"/>
    <mergeCell ref="B286:M286"/>
    <mergeCell ref="S286:T286"/>
    <mergeCell ref="B274:M274"/>
    <mergeCell ref="S274:T274"/>
    <mergeCell ref="X274:AD274"/>
    <mergeCell ref="B275:M275"/>
    <mergeCell ref="S275:T275"/>
    <mergeCell ref="X275:AD275"/>
    <mergeCell ref="B272:M272"/>
    <mergeCell ref="S272:T272"/>
    <mergeCell ref="X272:AD272"/>
    <mergeCell ref="B273:M273"/>
    <mergeCell ref="S273:T273"/>
    <mergeCell ref="X273:AD273"/>
    <mergeCell ref="B270:M270"/>
    <mergeCell ref="S270:T270"/>
    <mergeCell ref="X270:AD270"/>
    <mergeCell ref="B271:M271"/>
    <mergeCell ref="S271:T271"/>
    <mergeCell ref="X271:AD271"/>
    <mergeCell ref="B268:M268"/>
    <mergeCell ref="S268:T268"/>
    <mergeCell ref="X268:AD268"/>
    <mergeCell ref="B269:M269"/>
    <mergeCell ref="S269:T269"/>
    <mergeCell ref="X269:AD269"/>
    <mergeCell ref="B266:M266"/>
    <mergeCell ref="S266:T266"/>
    <mergeCell ref="X266:AD266"/>
    <mergeCell ref="B267:M267"/>
    <mergeCell ref="S267:T267"/>
    <mergeCell ref="X267:AD267"/>
    <mergeCell ref="B258:M258"/>
    <mergeCell ref="S258:T258"/>
    <mergeCell ref="X258:AD258"/>
    <mergeCell ref="B265:M265"/>
    <mergeCell ref="S265:T265"/>
    <mergeCell ref="X265:AD265"/>
    <mergeCell ref="B259:M259"/>
    <mergeCell ref="S259:T259"/>
    <mergeCell ref="X259:AD259"/>
    <mergeCell ref="B260:M260"/>
    <mergeCell ref="S260:T260"/>
    <mergeCell ref="X260:AD260"/>
    <mergeCell ref="B261:M261"/>
    <mergeCell ref="S261:T261"/>
    <mergeCell ref="X261:AD261"/>
    <mergeCell ref="B262:M262"/>
    <mergeCell ref="S262:T262"/>
    <mergeCell ref="X262:AD262"/>
    <mergeCell ref="B263:M263"/>
    <mergeCell ref="S263:T263"/>
    <mergeCell ref="X263:AD263"/>
    <mergeCell ref="B264:M264"/>
    <mergeCell ref="S264:T264"/>
    <mergeCell ref="X264:AD264"/>
    <mergeCell ref="B256:M256"/>
    <mergeCell ref="S256:T256"/>
    <mergeCell ref="X256:AD256"/>
    <mergeCell ref="B257:M257"/>
    <mergeCell ref="S257:T257"/>
    <mergeCell ref="X257:AD257"/>
    <mergeCell ref="B254:M254"/>
    <mergeCell ref="S254:T254"/>
    <mergeCell ref="X254:AD254"/>
    <mergeCell ref="B255:M255"/>
    <mergeCell ref="S255:T255"/>
    <mergeCell ref="X255:AD255"/>
    <mergeCell ref="B252:M252"/>
    <mergeCell ref="S252:T252"/>
    <mergeCell ref="X252:AD252"/>
    <mergeCell ref="B253:M253"/>
    <mergeCell ref="S253:T253"/>
    <mergeCell ref="X253:AD253"/>
    <mergeCell ref="B250:M250"/>
    <mergeCell ref="S250:T250"/>
    <mergeCell ref="X250:AD250"/>
    <mergeCell ref="B251:M251"/>
    <mergeCell ref="S251:T251"/>
    <mergeCell ref="X251:AD251"/>
    <mergeCell ref="B248:M248"/>
    <mergeCell ref="S248:T248"/>
    <mergeCell ref="X248:AD248"/>
    <mergeCell ref="B249:M249"/>
    <mergeCell ref="S249:T249"/>
    <mergeCell ref="X249:AD249"/>
    <mergeCell ref="B246:M246"/>
    <mergeCell ref="S246:T246"/>
    <mergeCell ref="X246:AD246"/>
    <mergeCell ref="B247:M247"/>
    <mergeCell ref="S247:T247"/>
    <mergeCell ref="X247:AD247"/>
    <mergeCell ref="B244:M244"/>
    <mergeCell ref="S244:T244"/>
    <mergeCell ref="X244:AD244"/>
    <mergeCell ref="B245:M245"/>
    <mergeCell ref="S245:T245"/>
    <mergeCell ref="X245:AD245"/>
    <mergeCell ref="B242:M242"/>
    <mergeCell ref="S242:T242"/>
    <mergeCell ref="X242:AD242"/>
    <mergeCell ref="B243:M243"/>
    <mergeCell ref="S243:T243"/>
    <mergeCell ref="X243:AD243"/>
    <mergeCell ref="B240:M240"/>
    <mergeCell ref="S240:T240"/>
    <mergeCell ref="X240:AD240"/>
    <mergeCell ref="B241:M241"/>
    <mergeCell ref="S241:T241"/>
    <mergeCell ref="X241:AD241"/>
    <mergeCell ref="B238:M238"/>
    <mergeCell ref="S238:T238"/>
    <mergeCell ref="X238:AD238"/>
    <mergeCell ref="B239:M239"/>
    <mergeCell ref="S239:T239"/>
    <mergeCell ref="X239:AD239"/>
    <mergeCell ref="B236:M236"/>
    <mergeCell ref="S236:T236"/>
    <mergeCell ref="X236:AD236"/>
    <mergeCell ref="B237:M237"/>
    <mergeCell ref="S237:T237"/>
    <mergeCell ref="X237:AD237"/>
    <mergeCell ref="B234:M234"/>
    <mergeCell ref="S234:T234"/>
    <mergeCell ref="X234:AD234"/>
    <mergeCell ref="B235:M235"/>
    <mergeCell ref="S235:T235"/>
    <mergeCell ref="X235:AD235"/>
    <mergeCell ref="B232:M232"/>
    <mergeCell ref="S232:T232"/>
    <mergeCell ref="X232:AD232"/>
    <mergeCell ref="B233:M233"/>
    <mergeCell ref="S233:T233"/>
    <mergeCell ref="X233:AD233"/>
    <mergeCell ref="B230:M230"/>
    <mergeCell ref="S230:T230"/>
    <mergeCell ref="X230:AD230"/>
    <mergeCell ref="B231:M231"/>
    <mergeCell ref="S231:T231"/>
    <mergeCell ref="X231:AD231"/>
    <mergeCell ref="B228:M228"/>
    <mergeCell ref="S228:T228"/>
    <mergeCell ref="X228:AD228"/>
    <mergeCell ref="B229:M229"/>
    <mergeCell ref="S229:T229"/>
    <mergeCell ref="X229:AD229"/>
    <mergeCell ref="B226:M226"/>
    <mergeCell ref="S226:T226"/>
    <mergeCell ref="X226:AD226"/>
    <mergeCell ref="B227:M227"/>
    <mergeCell ref="S227:T227"/>
    <mergeCell ref="X227:AD227"/>
    <mergeCell ref="B224:M224"/>
    <mergeCell ref="S224:T224"/>
    <mergeCell ref="X224:AD224"/>
    <mergeCell ref="B225:M225"/>
    <mergeCell ref="S225:T225"/>
    <mergeCell ref="X225:AD225"/>
    <mergeCell ref="B222:M222"/>
    <mergeCell ref="S222:T222"/>
    <mergeCell ref="X222:AD222"/>
    <mergeCell ref="B223:M223"/>
    <mergeCell ref="S223:T223"/>
    <mergeCell ref="X223:AD223"/>
    <mergeCell ref="B220:M220"/>
    <mergeCell ref="S220:T220"/>
    <mergeCell ref="X220:AD220"/>
    <mergeCell ref="B221:M221"/>
    <mergeCell ref="S221:T221"/>
    <mergeCell ref="X221:AD221"/>
    <mergeCell ref="B218:M218"/>
    <mergeCell ref="S218:T218"/>
    <mergeCell ref="X218:AD218"/>
    <mergeCell ref="B219:M219"/>
    <mergeCell ref="S219:T219"/>
    <mergeCell ref="X219:AD219"/>
    <mergeCell ref="B216:M216"/>
    <mergeCell ref="S216:T216"/>
    <mergeCell ref="X216:AD216"/>
    <mergeCell ref="B217:M217"/>
    <mergeCell ref="S217:T217"/>
    <mergeCell ref="X217:AD217"/>
    <mergeCell ref="B213:M213"/>
    <mergeCell ref="S213:T213"/>
    <mergeCell ref="X213:AD213"/>
    <mergeCell ref="B214:M214"/>
    <mergeCell ref="S214:T214"/>
    <mergeCell ref="X214:AD214"/>
    <mergeCell ref="B211:M211"/>
    <mergeCell ref="S211:T211"/>
    <mergeCell ref="X211:AD211"/>
    <mergeCell ref="B212:M212"/>
    <mergeCell ref="S212:T212"/>
    <mergeCell ref="X212:AD212"/>
    <mergeCell ref="B209:M209"/>
    <mergeCell ref="S209:T209"/>
    <mergeCell ref="X209:AD209"/>
    <mergeCell ref="B210:M210"/>
    <mergeCell ref="S210:T210"/>
    <mergeCell ref="X210:AD210"/>
    <mergeCell ref="B207:M207"/>
    <mergeCell ref="S207:T207"/>
    <mergeCell ref="X207:AD207"/>
    <mergeCell ref="B208:M208"/>
    <mergeCell ref="S208:T208"/>
    <mergeCell ref="X208:AD208"/>
    <mergeCell ref="B205:M205"/>
    <mergeCell ref="S205:T205"/>
    <mergeCell ref="X205:AD205"/>
    <mergeCell ref="B206:M206"/>
    <mergeCell ref="S206:T206"/>
    <mergeCell ref="X206:AD206"/>
    <mergeCell ref="B203:M203"/>
    <mergeCell ref="S203:T203"/>
    <mergeCell ref="X203:AD203"/>
    <mergeCell ref="B204:M204"/>
    <mergeCell ref="S204:T204"/>
    <mergeCell ref="X204:AD204"/>
    <mergeCell ref="B201:M201"/>
    <mergeCell ref="S201:T201"/>
    <mergeCell ref="X201:AD201"/>
    <mergeCell ref="B202:M202"/>
    <mergeCell ref="S202:T202"/>
    <mergeCell ref="X202:AD202"/>
    <mergeCell ref="B199:M199"/>
    <mergeCell ref="S199:T199"/>
    <mergeCell ref="X199:AD199"/>
    <mergeCell ref="B200:M200"/>
    <mergeCell ref="S200:T200"/>
    <mergeCell ref="X200:AD200"/>
    <mergeCell ref="B197:M197"/>
    <mergeCell ref="S197:T197"/>
    <mergeCell ref="X197:AD197"/>
    <mergeCell ref="B198:M198"/>
    <mergeCell ref="S198:T198"/>
    <mergeCell ref="X198:AD198"/>
    <mergeCell ref="B195:M195"/>
    <mergeCell ref="S195:T195"/>
    <mergeCell ref="X195:AD195"/>
    <mergeCell ref="B196:M196"/>
    <mergeCell ref="S196:T196"/>
    <mergeCell ref="X196:AD196"/>
    <mergeCell ref="B193:M193"/>
    <mergeCell ref="S193:T193"/>
    <mergeCell ref="X193:AD193"/>
    <mergeCell ref="B194:M194"/>
    <mergeCell ref="S194:T194"/>
    <mergeCell ref="X194:AD194"/>
    <mergeCell ref="B191:M191"/>
    <mergeCell ref="S191:T191"/>
    <mergeCell ref="X191:AD191"/>
    <mergeCell ref="B192:M192"/>
    <mergeCell ref="S192:T192"/>
    <mergeCell ref="X192:AD192"/>
    <mergeCell ref="B189:M189"/>
    <mergeCell ref="S189:T189"/>
    <mergeCell ref="X189:AD189"/>
    <mergeCell ref="B190:M190"/>
    <mergeCell ref="S190:T190"/>
    <mergeCell ref="X190:AD190"/>
    <mergeCell ref="B187:M187"/>
    <mergeCell ref="S187:T187"/>
    <mergeCell ref="X187:AD187"/>
    <mergeCell ref="B188:M188"/>
    <mergeCell ref="S188:T188"/>
    <mergeCell ref="X188:AD188"/>
    <mergeCell ref="B185:M185"/>
    <mergeCell ref="S185:T185"/>
    <mergeCell ref="X185:AD185"/>
    <mergeCell ref="B186:M186"/>
    <mergeCell ref="S186:T186"/>
    <mergeCell ref="X186:AD186"/>
    <mergeCell ref="B183:M183"/>
    <mergeCell ref="S183:T183"/>
    <mergeCell ref="X183:AD183"/>
    <mergeCell ref="B184:M184"/>
    <mergeCell ref="S184:T184"/>
    <mergeCell ref="X184:AD184"/>
    <mergeCell ref="B181:M181"/>
    <mergeCell ref="S181:T181"/>
    <mergeCell ref="X181:AD181"/>
    <mergeCell ref="B182:M182"/>
    <mergeCell ref="S182:T182"/>
    <mergeCell ref="X182:AD182"/>
    <mergeCell ref="B179:M179"/>
    <mergeCell ref="S179:T179"/>
    <mergeCell ref="X179:AD179"/>
    <mergeCell ref="B180:M180"/>
    <mergeCell ref="S180:T180"/>
    <mergeCell ref="X180:AD180"/>
    <mergeCell ref="B177:M177"/>
    <mergeCell ref="S177:T177"/>
    <mergeCell ref="X177:AD177"/>
    <mergeCell ref="B178:M178"/>
    <mergeCell ref="S178:T178"/>
    <mergeCell ref="X178:AD178"/>
    <mergeCell ref="B175:M175"/>
    <mergeCell ref="S175:T175"/>
    <mergeCell ref="X175:AD175"/>
    <mergeCell ref="B176:M176"/>
    <mergeCell ref="S176:T176"/>
    <mergeCell ref="X176:AD176"/>
    <mergeCell ref="B173:M173"/>
    <mergeCell ref="S173:T173"/>
    <mergeCell ref="X173:AD173"/>
    <mergeCell ref="B174:M174"/>
    <mergeCell ref="S174:T174"/>
    <mergeCell ref="X174:AD174"/>
    <mergeCell ref="B171:M171"/>
    <mergeCell ref="S171:T171"/>
    <mergeCell ref="X171:AD171"/>
    <mergeCell ref="B172:M172"/>
    <mergeCell ref="S172:T172"/>
    <mergeCell ref="X172:AD172"/>
    <mergeCell ref="B169:M169"/>
    <mergeCell ref="S169:T169"/>
    <mergeCell ref="X169:AD169"/>
    <mergeCell ref="B170:M170"/>
    <mergeCell ref="S170:T170"/>
    <mergeCell ref="X170:AD170"/>
    <mergeCell ref="B167:M167"/>
    <mergeCell ref="S167:T167"/>
    <mergeCell ref="X167:AD167"/>
    <mergeCell ref="B168:M168"/>
    <mergeCell ref="S168:T168"/>
    <mergeCell ref="X168:AD168"/>
    <mergeCell ref="B165:M165"/>
    <mergeCell ref="S165:T165"/>
    <mergeCell ref="X165:AD165"/>
    <mergeCell ref="B166:M166"/>
    <mergeCell ref="S166:T166"/>
    <mergeCell ref="X166:AD166"/>
    <mergeCell ref="B163:M163"/>
    <mergeCell ref="S163:T163"/>
    <mergeCell ref="X163:AD163"/>
    <mergeCell ref="B164:M164"/>
    <mergeCell ref="S164:T164"/>
    <mergeCell ref="X164:AD164"/>
    <mergeCell ref="B161:M161"/>
    <mergeCell ref="S161:T161"/>
    <mergeCell ref="X161:AD161"/>
    <mergeCell ref="B162:M162"/>
    <mergeCell ref="S162:T162"/>
    <mergeCell ref="X162:AD162"/>
    <mergeCell ref="B159:M159"/>
    <mergeCell ref="S159:T159"/>
    <mergeCell ref="X159:AD159"/>
    <mergeCell ref="B160:M160"/>
    <mergeCell ref="S160:T160"/>
    <mergeCell ref="X160:AD160"/>
    <mergeCell ref="B157:M157"/>
    <mergeCell ref="S157:T157"/>
    <mergeCell ref="X157:AD157"/>
    <mergeCell ref="B158:M158"/>
    <mergeCell ref="S158:T158"/>
    <mergeCell ref="X158:AD158"/>
    <mergeCell ref="B155:M155"/>
    <mergeCell ref="S155:T155"/>
    <mergeCell ref="X155:AD155"/>
    <mergeCell ref="B156:M156"/>
    <mergeCell ref="S156:T156"/>
    <mergeCell ref="X156:AD156"/>
    <mergeCell ref="B153:M153"/>
    <mergeCell ref="S153:T153"/>
    <mergeCell ref="X153:AD153"/>
    <mergeCell ref="B154:M154"/>
    <mergeCell ref="S154:T154"/>
    <mergeCell ref="X154:AD154"/>
    <mergeCell ref="B151:M151"/>
    <mergeCell ref="S151:T151"/>
    <mergeCell ref="X151:AD151"/>
    <mergeCell ref="B152:M152"/>
    <mergeCell ref="S152:T152"/>
    <mergeCell ref="X152:AD152"/>
    <mergeCell ref="B149:M149"/>
    <mergeCell ref="S149:T149"/>
    <mergeCell ref="X149:AD149"/>
    <mergeCell ref="B150:M150"/>
    <mergeCell ref="S150:T150"/>
    <mergeCell ref="X150:AD150"/>
    <mergeCell ref="B147:M147"/>
    <mergeCell ref="S147:T147"/>
    <mergeCell ref="X147:AD147"/>
    <mergeCell ref="B148:M148"/>
    <mergeCell ref="S148:T148"/>
    <mergeCell ref="X148:AD148"/>
    <mergeCell ref="B145:M145"/>
    <mergeCell ref="S145:T145"/>
    <mergeCell ref="X145:AD145"/>
    <mergeCell ref="B146:M146"/>
    <mergeCell ref="S146:T146"/>
    <mergeCell ref="X146:AD146"/>
    <mergeCell ref="B143:M143"/>
    <mergeCell ref="S143:T143"/>
    <mergeCell ref="X143:AD143"/>
    <mergeCell ref="B144:M144"/>
    <mergeCell ref="S144:T144"/>
    <mergeCell ref="X144:AD144"/>
    <mergeCell ref="B141:M141"/>
    <mergeCell ref="S141:T141"/>
    <mergeCell ref="X141:AD141"/>
    <mergeCell ref="B142:M142"/>
    <mergeCell ref="S142:T142"/>
    <mergeCell ref="X142:AD142"/>
    <mergeCell ref="B139:M139"/>
    <mergeCell ref="S139:T139"/>
    <mergeCell ref="X139:AD139"/>
    <mergeCell ref="B140:M140"/>
    <mergeCell ref="S140:T140"/>
    <mergeCell ref="X140:AD140"/>
    <mergeCell ref="B137:M137"/>
    <mergeCell ref="S137:T137"/>
    <mergeCell ref="X137:AD137"/>
    <mergeCell ref="B138:M138"/>
    <mergeCell ref="S138:T138"/>
    <mergeCell ref="X138:AD138"/>
    <mergeCell ref="B135:M135"/>
    <mergeCell ref="S135:T135"/>
    <mergeCell ref="X135:AD135"/>
    <mergeCell ref="B136:M136"/>
    <mergeCell ref="S136:T136"/>
    <mergeCell ref="X136:AD136"/>
    <mergeCell ref="B133:M133"/>
    <mergeCell ref="S133:T133"/>
    <mergeCell ref="X133:AD133"/>
    <mergeCell ref="B134:M134"/>
    <mergeCell ref="S134:T134"/>
    <mergeCell ref="X134:AD134"/>
    <mergeCell ref="B131:M131"/>
    <mergeCell ref="S131:T131"/>
    <mergeCell ref="X131:AD131"/>
    <mergeCell ref="B132:M132"/>
    <mergeCell ref="S132:T132"/>
    <mergeCell ref="X132:AD132"/>
    <mergeCell ref="B129:M129"/>
    <mergeCell ref="S129:T129"/>
    <mergeCell ref="X129:AD129"/>
    <mergeCell ref="B130:M130"/>
    <mergeCell ref="S130:T130"/>
    <mergeCell ref="X130:AD130"/>
    <mergeCell ref="B127:M127"/>
    <mergeCell ref="S127:T127"/>
    <mergeCell ref="X127:AD127"/>
    <mergeCell ref="B128:M128"/>
    <mergeCell ref="S128:T128"/>
    <mergeCell ref="X128:AD128"/>
    <mergeCell ref="B125:M125"/>
    <mergeCell ref="S125:T125"/>
    <mergeCell ref="X125:AD125"/>
    <mergeCell ref="B126:M126"/>
    <mergeCell ref="S126:T126"/>
    <mergeCell ref="X126:AD126"/>
    <mergeCell ref="B123:M123"/>
    <mergeCell ref="S123:T123"/>
    <mergeCell ref="X123:AD123"/>
    <mergeCell ref="B124:M124"/>
    <mergeCell ref="S124:T124"/>
    <mergeCell ref="X124:AD124"/>
    <mergeCell ref="B121:M121"/>
    <mergeCell ref="S121:T121"/>
    <mergeCell ref="X121:AD121"/>
    <mergeCell ref="B122:M122"/>
    <mergeCell ref="S122:T122"/>
    <mergeCell ref="X122:AD122"/>
    <mergeCell ref="B119:M119"/>
    <mergeCell ref="S119:T119"/>
    <mergeCell ref="X119:AD119"/>
    <mergeCell ref="B120:M120"/>
    <mergeCell ref="S120:T120"/>
    <mergeCell ref="X120:AD120"/>
    <mergeCell ref="B117:M117"/>
    <mergeCell ref="S117:T117"/>
    <mergeCell ref="X117:AD117"/>
    <mergeCell ref="B118:M118"/>
    <mergeCell ref="S118:T118"/>
    <mergeCell ref="X118:AD118"/>
    <mergeCell ref="B115:M115"/>
    <mergeCell ref="S115:T115"/>
    <mergeCell ref="X115:AD115"/>
    <mergeCell ref="B116:M116"/>
    <mergeCell ref="S116:T116"/>
    <mergeCell ref="X116:AD116"/>
    <mergeCell ref="B113:M113"/>
    <mergeCell ref="S113:T113"/>
    <mergeCell ref="X113:AD113"/>
    <mergeCell ref="B114:M114"/>
    <mergeCell ref="S114:T114"/>
    <mergeCell ref="X114:AD114"/>
    <mergeCell ref="B111:M111"/>
    <mergeCell ref="S111:T111"/>
    <mergeCell ref="X111:AD111"/>
    <mergeCell ref="B112:M112"/>
    <mergeCell ref="S112:T112"/>
    <mergeCell ref="X112:AD112"/>
    <mergeCell ref="B107:M107"/>
    <mergeCell ref="S107:T107"/>
    <mergeCell ref="X107:AD107"/>
    <mergeCell ref="B108:M108"/>
    <mergeCell ref="S108:T108"/>
    <mergeCell ref="X108:AD108"/>
    <mergeCell ref="B105:M105"/>
    <mergeCell ref="S105:T105"/>
    <mergeCell ref="X105:AD105"/>
    <mergeCell ref="B106:M106"/>
    <mergeCell ref="S106:T106"/>
    <mergeCell ref="X106:AD106"/>
    <mergeCell ref="B109:M109"/>
    <mergeCell ref="S109:T109"/>
    <mergeCell ref="X109:AD109"/>
    <mergeCell ref="B110:M110"/>
    <mergeCell ref="S110:T110"/>
    <mergeCell ref="X110:AD110"/>
    <mergeCell ref="B103:M103"/>
    <mergeCell ref="S103:T103"/>
    <mergeCell ref="X103:AD103"/>
    <mergeCell ref="B104:M104"/>
    <mergeCell ref="S104:T104"/>
    <mergeCell ref="X104:AD104"/>
    <mergeCell ref="B101:M101"/>
    <mergeCell ref="S101:T101"/>
    <mergeCell ref="X101:AD101"/>
    <mergeCell ref="B102:M102"/>
    <mergeCell ref="S102:T102"/>
    <mergeCell ref="X102:AD102"/>
    <mergeCell ref="B99:M99"/>
    <mergeCell ref="S99:T99"/>
    <mergeCell ref="X99:AD99"/>
    <mergeCell ref="B100:M100"/>
    <mergeCell ref="S100:T100"/>
    <mergeCell ref="X100:AD100"/>
    <mergeCell ref="B97:M97"/>
    <mergeCell ref="S97:T97"/>
    <mergeCell ref="X97:AD97"/>
    <mergeCell ref="B98:M98"/>
    <mergeCell ref="S98:T98"/>
    <mergeCell ref="X98:AD98"/>
    <mergeCell ref="B95:M95"/>
    <mergeCell ref="S95:T95"/>
    <mergeCell ref="X95:AD95"/>
    <mergeCell ref="B96:M96"/>
    <mergeCell ref="S96:T96"/>
    <mergeCell ref="X96:AD96"/>
    <mergeCell ref="B93:M93"/>
    <mergeCell ref="S93:T93"/>
    <mergeCell ref="X93:AD93"/>
    <mergeCell ref="B94:M94"/>
    <mergeCell ref="S94:T94"/>
    <mergeCell ref="X94:AD94"/>
    <mergeCell ref="B91:M91"/>
    <mergeCell ref="S91:T91"/>
    <mergeCell ref="X91:AD91"/>
    <mergeCell ref="B92:M92"/>
    <mergeCell ref="S92:T92"/>
    <mergeCell ref="X92:AD92"/>
    <mergeCell ref="B89:M89"/>
    <mergeCell ref="S89:T89"/>
    <mergeCell ref="X89:AD89"/>
    <mergeCell ref="B90:M90"/>
    <mergeCell ref="S90:T90"/>
    <mergeCell ref="X90:AD90"/>
    <mergeCell ref="B87:M87"/>
    <mergeCell ref="S87:T87"/>
    <mergeCell ref="X87:AD87"/>
    <mergeCell ref="B88:M88"/>
    <mergeCell ref="S88:T88"/>
    <mergeCell ref="X88:AD88"/>
    <mergeCell ref="B85:M85"/>
    <mergeCell ref="S85:T85"/>
    <mergeCell ref="X85:AD85"/>
    <mergeCell ref="B86:M86"/>
    <mergeCell ref="S86:T86"/>
    <mergeCell ref="X86:AD86"/>
    <mergeCell ref="B83:M83"/>
    <mergeCell ref="S83:T83"/>
    <mergeCell ref="X83:AD83"/>
    <mergeCell ref="B84:M84"/>
    <mergeCell ref="S84:T84"/>
    <mergeCell ref="X84:AD84"/>
    <mergeCell ref="B81:M81"/>
    <mergeCell ref="S81:T81"/>
    <mergeCell ref="X81:AD81"/>
    <mergeCell ref="B82:M82"/>
    <mergeCell ref="S82:T82"/>
    <mergeCell ref="X82:AD82"/>
    <mergeCell ref="B79:M79"/>
    <mergeCell ref="S79:T79"/>
    <mergeCell ref="X79:AD79"/>
    <mergeCell ref="B80:M80"/>
    <mergeCell ref="S80:T80"/>
    <mergeCell ref="X80:AD80"/>
    <mergeCell ref="B77:M77"/>
    <mergeCell ref="S77:T77"/>
    <mergeCell ref="X77:AD77"/>
    <mergeCell ref="B78:M78"/>
    <mergeCell ref="S78:T78"/>
    <mergeCell ref="X78:AD78"/>
    <mergeCell ref="B75:M75"/>
    <mergeCell ref="S75:T75"/>
    <mergeCell ref="X75:AD75"/>
    <mergeCell ref="B76:M76"/>
    <mergeCell ref="S76:T76"/>
    <mergeCell ref="X76:AD76"/>
    <mergeCell ref="B60:M60"/>
    <mergeCell ref="S60:T60"/>
    <mergeCell ref="X60:AD60"/>
    <mergeCell ref="B61:M61"/>
    <mergeCell ref="S61:T61"/>
    <mergeCell ref="X61:AD61"/>
    <mergeCell ref="B58:M58"/>
    <mergeCell ref="S58:T58"/>
    <mergeCell ref="X58:AD58"/>
    <mergeCell ref="B59:M59"/>
    <mergeCell ref="S59:T59"/>
    <mergeCell ref="X59:AD59"/>
    <mergeCell ref="B73:M73"/>
    <mergeCell ref="S73:T73"/>
    <mergeCell ref="X73:AD73"/>
    <mergeCell ref="B74:M74"/>
    <mergeCell ref="S74:T74"/>
    <mergeCell ref="X74:AD74"/>
    <mergeCell ref="B71:M71"/>
    <mergeCell ref="S71:T71"/>
    <mergeCell ref="X71:AD71"/>
    <mergeCell ref="B72:M72"/>
    <mergeCell ref="S72:T72"/>
    <mergeCell ref="X72:AD72"/>
    <mergeCell ref="B69:M69"/>
    <mergeCell ref="S69:T69"/>
    <mergeCell ref="X69:AD69"/>
    <mergeCell ref="B70:M70"/>
    <mergeCell ref="S70:T70"/>
    <mergeCell ref="X70:AD70"/>
    <mergeCell ref="B67:M67"/>
    <mergeCell ref="S67:T67"/>
    <mergeCell ref="X67:AD67"/>
    <mergeCell ref="B68:M68"/>
    <mergeCell ref="S68:T68"/>
    <mergeCell ref="X68:AD68"/>
    <mergeCell ref="B65:M65"/>
    <mergeCell ref="S65:T65"/>
    <mergeCell ref="X65:AD65"/>
    <mergeCell ref="B66:M66"/>
    <mergeCell ref="S66:T66"/>
    <mergeCell ref="X66:AD66"/>
    <mergeCell ref="B62:M62"/>
    <mergeCell ref="S62:T62"/>
    <mergeCell ref="X62:AD62"/>
    <mergeCell ref="B63:M63"/>
    <mergeCell ref="S63:T63"/>
    <mergeCell ref="X63:AD63"/>
    <mergeCell ref="B56:M56"/>
    <mergeCell ref="S56:T56"/>
    <mergeCell ref="X56:AD56"/>
    <mergeCell ref="B57:M57"/>
    <mergeCell ref="S57:T57"/>
    <mergeCell ref="X57:AD57"/>
    <mergeCell ref="B50:M50"/>
    <mergeCell ref="S50:T50"/>
    <mergeCell ref="X50:AD50"/>
    <mergeCell ref="B51:M51"/>
    <mergeCell ref="S51:T51"/>
    <mergeCell ref="X51:AD51"/>
    <mergeCell ref="B54:M54"/>
    <mergeCell ref="S54:T54"/>
    <mergeCell ref="X54:AD54"/>
    <mergeCell ref="B55:M55"/>
    <mergeCell ref="S55:T55"/>
    <mergeCell ref="X55:AD55"/>
    <mergeCell ref="B52:M52"/>
    <mergeCell ref="S52:T52"/>
    <mergeCell ref="X52:AD52"/>
    <mergeCell ref="B53:M53"/>
    <mergeCell ref="S53:T53"/>
    <mergeCell ref="X53:AD53"/>
    <mergeCell ref="B44:M44"/>
    <mergeCell ref="S44:T44"/>
    <mergeCell ref="X44:AD44"/>
    <mergeCell ref="B45:M45"/>
    <mergeCell ref="S45:T45"/>
    <mergeCell ref="X45:AD45"/>
    <mergeCell ref="B48:M48"/>
    <mergeCell ref="S48:T48"/>
    <mergeCell ref="X48:AD48"/>
    <mergeCell ref="B49:M49"/>
    <mergeCell ref="S49:T49"/>
    <mergeCell ref="X49:AD49"/>
    <mergeCell ref="B46:M46"/>
    <mergeCell ref="S46:T46"/>
    <mergeCell ref="X46:AD46"/>
    <mergeCell ref="B47:M47"/>
    <mergeCell ref="S47:T47"/>
    <mergeCell ref="X47:AD47"/>
    <mergeCell ref="B37:M37"/>
    <mergeCell ref="S37:T37"/>
    <mergeCell ref="X37:AD37"/>
    <mergeCell ref="B38:M38"/>
    <mergeCell ref="S38:T38"/>
    <mergeCell ref="X38:AD38"/>
    <mergeCell ref="B42:M42"/>
    <mergeCell ref="S42:T42"/>
    <mergeCell ref="X42:AD42"/>
    <mergeCell ref="B43:M43"/>
    <mergeCell ref="S43:T43"/>
    <mergeCell ref="X43:AD43"/>
    <mergeCell ref="B39:M39"/>
    <mergeCell ref="S39:T39"/>
    <mergeCell ref="X39:AD39"/>
    <mergeCell ref="B40:M40"/>
    <mergeCell ref="S40:T40"/>
    <mergeCell ref="X40:AD40"/>
    <mergeCell ref="B31:M31"/>
    <mergeCell ref="S31:T31"/>
    <mergeCell ref="X31:AD31"/>
    <mergeCell ref="B32:M32"/>
    <mergeCell ref="S32:T32"/>
    <mergeCell ref="X32:AD32"/>
    <mergeCell ref="B35:M35"/>
    <mergeCell ref="S35:T35"/>
    <mergeCell ref="X35:AD35"/>
    <mergeCell ref="B36:M36"/>
    <mergeCell ref="S36:T36"/>
    <mergeCell ref="X36:AD36"/>
    <mergeCell ref="B33:M33"/>
    <mergeCell ref="S33:T33"/>
    <mergeCell ref="X33:AD33"/>
    <mergeCell ref="B34:M34"/>
    <mergeCell ref="S34:T34"/>
    <mergeCell ref="X34:AD34"/>
    <mergeCell ref="B25:M25"/>
    <mergeCell ref="S25:T25"/>
    <mergeCell ref="X25:AD25"/>
    <mergeCell ref="B26:M26"/>
    <mergeCell ref="S26:T26"/>
    <mergeCell ref="X26:AD26"/>
    <mergeCell ref="B29:M29"/>
    <mergeCell ref="S29:T29"/>
    <mergeCell ref="X29:AD29"/>
    <mergeCell ref="B30:M30"/>
    <mergeCell ref="S30:T30"/>
    <mergeCell ref="X30:AD30"/>
    <mergeCell ref="B27:M27"/>
    <mergeCell ref="S27:T27"/>
    <mergeCell ref="X27:AD27"/>
    <mergeCell ref="B28:M28"/>
    <mergeCell ref="S28:T28"/>
    <mergeCell ref="X28:AD28"/>
    <mergeCell ref="B18:M18"/>
    <mergeCell ref="S18:T18"/>
    <mergeCell ref="X18:AD18"/>
    <mergeCell ref="B23:M23"/>
    <mergeCell ref="S23:T23"/>
    <mergeCell ref="X23:AD23"/>
    <mergeCell ref="B24:M24"/>
    <mergeCell ref="S24:T24"/>
    <mergeCell ref="X24:AD24"/>
    <mergeCell ref="B21:M21"/>
    <mergeCell ref="S21:T21"/>
    <mergeCell ref="X21:AD21"/>
    <mergeCell ref="B22:M22"/>
    <mergeCell ref="S22:T22"/>
    <mergeCell ref="X22:AD22"/>
    <mergeCell ref="B19:M19"/>
    <mergeCell ref="S19:T19"/>
    <mergeCell ref="X19:AD19"/>
    <mergeCell ref="B20:M20"/>
    <mergeCell ref="S20:T20"/>
    <mergeCell ref="X20:AD20"/>
  </mergeCells>
  <pageMargins left="0.39370078740157499" right="0.39370078740157499" top="0.999999984981507" bottom="0.999999984981507" header="0.499999992490753" footer="0.499999992490753"/>
  <pageSetup paperSize="9" scale="83" fitToHeight="0" orientation="portrait" r:id="rId1"/>
  <headerFooter alignWithMargins="0">
    <oddHeader>&amp;CСтраница &amp;P из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Q612"/>
  <sheetViews>
    <sheetView showGridLines="0" topLeftCell="A11" zoomScale="90" zoomScaleNormal="90" workbookViewId="0">
      <selection activeCell="R32" sqref="R32"/>
    </sheetView>
  </sheetViews>
  <sheetFormatPr defaultColWidth="9.140625" defaultRowHeight="11.25" x14ac:dyDescent="0.2"/>
  <cols>
    <col min="1" max="1" width="1.7109375" style="357" customWidth="1"/>
    <col min="2" max="5" width="0" style="357" hidden="1" customWidth="1"/>
    <col min="6" max="6" width="44" style="357" customWidth="1"/>
    <col min="7" max="7" width="12.5703125" style="432" customWidth="1"/>
    <col min="8" max="10" width="5.7109375" style="432" customWidth="1"/>
    <col min="11" max="12" width="0" style="432" hidden="1" customWidth="1"/>
    <col min="13" max="13" width="12.140625" style="432" customWidth="1"/>
    <col min="14" max="14" width="11.5703125" style="432" customWidth="1"/>
    <col min="15" max="15" width="13.5703125" style="432" customWidth="1"/>
    <col min="16" max="16" width="12.140625" style="357" customWidth="1"/>
    <col min="17" max="17" width="11" style="357" customWidth="1"/>
    <col min="18" max="246" width="9.140625" style="357" customWidth="1"/>
    <col min="247" max="16384" width="9.140625" style="357"/>
  </cols>
  <sheetData>
    <row r="1" spans="1:15" s="356" customFormat="1" ht="12.75" x14ac:dyDescent="0.2">
      <c r="A1" s="177"/>
      <c r="B1" s="177"/>
      <c r="C1" s="177"/>
      <c r="D1" s="354"/>
      <c r="E1" s="354"/>
      <c r="F1" s="354"/>
      <c r="G1" s="426"/>
      <c r="H1" s="355"/>
      <c r="I1" s="355"/>
      <c r="J1" s="426"/>
      <c r="K1" s="355"/>
      <c r="L1" s="426" t="s">
        <v>565</v>
      </c>
      <c r="M1" s="561" t="s">
        <v>162</v>
      </c>
      <c r="N1" s="561"/>
      <c r="O1" s="561"/>
    </row>
    <row r="2" spans="1:15" s="356" customFormat="1" ht="12.75" x14ac:dyDescent="0.2">
      <c r="A2" s="179"/>
      <c r="B2" s="180"/>
      <c r="C2" s="180"/>
      <c r="D2" s="354"/>
      <c r="E2" s="354"/>
      <c r="F2" s="354"/>
      <c r="G2" s="172"/>
      <c r="H2" s="172"/>
      <c r="I2" s="355"/>
      <c r="J2" s="427"/>
      <c r="K2" s="172"/>
      <c r="L2" s="427" t="s">
        <v>128</v>
      </c>
      <c r="M2" s="562" t="s">
        <v>128</v>
      </c>
      <c r="N2" s="562"/>
      <c r="O2" s="562"/>
    </row>
    <row r="3" spans="1:15" s="356" customFormat="1" ht="12.75" x14ac:dyDescent="0.2">
      <c r="A3" s="182"/>
      <c r="B3" s="182"/>
      <c r="C3" s="182"/>
      <c r="D3" s="182"/>
      <c r="E3" s="182"/>
      <c r="F3" s="182"/>
      <c r="G3" s="562" t="s">
        <v>170</v>
      </c>
      <c r="H3" s="562"/>
      <c r="I3" s="562"/>
      <c r="J3" s="562"/>
      <c r="K3" s="562"/>
      <c r="L3" s="562"/>
      <c r="M3" s="562"/>
      <c r="N3" s="562"/>
      <c r="O3" s="562"/>
    </row>
    <row r="4" spans="1:15" s="356" customFormat="1" ht="12.75" x14ac:dyDescent="0.2">
      <c r="A4" s="182"/>
      <c r="B4" s="182"/>
      <c r="C4" s="182"/>
      <c r="D4" s="182"/>
      <c r="E4" s="182"/>
      <c r="F4" s="182"/>
      <c r="G4" s="562" t="s">
        <v>542</v>
      </c>
      <c r="H4" s="562"/>
      <c r="I4" s="562"/>
      <c r="J4" s="562"/>
      <c r="K4" s="562"/>
      <c r="L4" s="562"/>
      <c r="M4" s="562"/>
      <c r="N4" s="562"/>
      <c r="O4" s="562"/>
    </row>
    <row r="5" spans="1:15" s="356" customFormat="1" ht="12.75" x14ac:dyDescent="0.2">
      <c r="A5" s="182"/>
      <c r="B5" s="182"/>
      <c r="C5" s="182"/>
      <c r="D5" s="182"/>
      <c r="E5" s="182"/>
      <c r="F5" s="181"/>
      <c r="G5" s="562" t="s">
        <v>167</v>
      </c>
      <c r="H5" s="562"/>
      <c r="I5" s="562"/>
      <c r="J5" s="562"/>
      <c r="K5" s="562"/>
      <c r="L5" s="562"/>
      <c r="M5" s="562"/>
      <c r="N5" s="562"/>
      <c r="O5" s="562"/>
    </row>
    <row r="6" spans="1:15" s="356" customFormat="1" x14ac:dyDescent="0.2">
      <c r="A6" s="354"/>
      <c r="B6" s="354"/>
      <c r="C6" s="354"/>
      <c r="D6" s="354"/>
      <c r="E6" s="354"/>
      <c r="F6" s="178"/>
      <c r="G6" s="428"/>
      <c r="H6" s="428"/>
      <c r="I6" s="428"/>
      <c r="J6" s="428"/>
      <c r="K6" s="428"/>
      <c r="L6" s="428"/>
      <c r="M6" s="429"/>
      <c r="N6" s="430"/>
      <c r="O6" s="430"/>
    </row>
    <row r="7" spans="1:15" s="356" customFormat="1" x14ac:dyDescent="0.2">
      <c r="A7" s="354"/>
      <c r="B7" s="354"/>
      <c r="C7" s="354"/>
      <c r="D7" s="354"/>
      <c r="E7" s="354"/>
      <c r="F7" s="354"/>
      <c r="G7" s="429"/>
      <c r="H7" s="429"/>
      <c r="I7" s="429"/>
      <c r="J7" s="429"/>
      <c r="K7" s="429"/>
      <c r="L7" s="429"/>
      <c r="M7" s="429"/>
      <c r="N7" s="430"/>
      <c r="O7" s="430"/>
    </row>
    <row r="8" spans="1:15" s="356" customFormat="1" x14ac:dyDescent="0.2">
      <c r="A8" s="563" t="s">
        <v>539</v>
      </c>
      <c r="B8" s="563"/>
      <c r="C8" s="563"/>
      <c r="D8" s="563"/>
      <c r="E8" s="563"/>
      <c r="F8" s="563"/>
      <c r="G8" s="563"/>
      <c r="H8" s="563"/>
      <c r="I8" s="563"/>
      <c r="J8" s="563"/>
      <c r="K8" s="563"/>
      <c r="L8" s="563"/>
      <c r="M8" s="563"/>
      <c r="N8" s="563"/>
      <c r="O8" s="563"/>
    </row>
    <row r="9" spans="1:15" s="356" customFormat="1" x14ac:dyDescent="0.2">
      <c r="A9" s="563" t="s">
        <v>540</v>
      </c>
      <c r="B9" s="563"/>
      <c r="C9" s="563"/>
      <c r="D9" s="563"/>
      <c r="E9" s="563"/>
      <c r="F9" s="563"/>
      <c r="G9" s="563"/>
      <c r="H9" s="563"/>
      <c r="I9" s="563"/>
      <c r="J9" s="563"/>
      <c r="K9" s="563"/>
      <c r="L9" s="563"/>
      <c r="M9" s="563"/>
      <c r="N9" s="563"/>
      <c r="O9" s="563"/>
    </row>
    <row r="10" spans="1:15" s="356" customFormat="1" x14ac:dyDescent="0.2">
      <c r="A10" s="563" t="s">
        <v>541</v>
      </c>
      <c r="B10" s="563"/>
      <c r="C10" s="563"/>
      <c r="D10" s="563"/>
      <c r="E10" s="563"/>
      <c r="F10" s="563"/>
      <c r="G10" s="563"/>
      <c r="H10" s="563"/>
      <c r="I10" s="563"/>
      <c r="J10" s="563"/>
      <c r="K10" s="563"/>
      <c r="L10" s="563"/>
      <c r="M10" s="563"/>
      <c r="N10" s="563"/>
      <c r="O10" s="563"/>
    </row>
    <row r="11" spans="1:15" s="356" customFormat="1" x14ac:dyDescent="0.2">
      <c r="A11" s="563" t="s">
        <v>723</v>
      </c>
      <c r="B11" s="563"/>
      <c r="C11" s="563"/>
      <c r="D11" s="563"/>
      <c r="E11" s="563"/>
      <c r="F11" s="563"/>
      <c r="G11" s="563"/>
      <c r="H11" s="563"/>
      <c r="I11" s="563"/>
      <c r="J11" s="563"/>
      <c r="K11" s="563"/>
      <c r="L11" s="563"/>
      <c r="M11" s="563"/>
      <c r="N11" s="563"/>
      <c r="O11" s="563"/>
    </row>
    <row r="12" spans="1:15" x14ac:dyDescent="0.2">
      <c r="A12" s="183"/>
      <c r="B12" s="183"/>
      <c r="C12" s="183"/>
      <c r="D12" s="183"/>
      <c r="E12" s="183"/>
      <c r="F12" s="183"/>
      <c r="G12" s="431"/>
      <c r="H12" s="431"/>
      <c r="I12" s="431"/>
      <c r="J12" s="431"/>
      <c r="K12" s="431"/>
      <c r="L12" s="431"/>
      <c r="M12" s="431"/>
    </row>
    <row r="13" spans="1:15" x14ac:dyDescent="0.2">
      <c r="A13" s="183"/>
      <c r="B13" s="183"/>
      <c r="C13" s="183"/>
      <c r="D13" s="183"/>
      <c r="E13" s="183"/>
      <c r="F13" s="183"/>
      <c r="G13" s="431"/>
      <c r="H13" s="431"/>
      <c r="I13" s="431"/>
      <c r="J13" s="431"/>
      <c r="K13" s="431"/>
      <c r="L13" s="431"/>
      <c r="M13" s="431"/>
    </row>
    <row r="14" spans="1:15" x14ac:dyDescent="0.2">
      <c r="A14" s="184" t="s">
        <v>307</v>
      </c>
      <c r="B14" s="183"/>
      <c r="C14" s="183"/>
      <c r="D14" s="183"/>
      <c r="E14" s="183"/>
      <c r="F14" s="183"/>
      <c r="G14" s="431"/>
      <c r="H14" s="431"/>
      <c r="I14" s="431"/>
      <c r="J14" s="431"/>
      <c r="K14" s="431"/>
      <c r="L14" s="431"/>
      <c r="M14" s="431"/>
    </row>
    <row r="15" spans="1:15" x14ac:dyDescent="0.2">
      <c r="A15" s="184" t="s">
        <v>308</v>
      </c>
      <c r="B15" s="183"/>
      <c r="C15" s="183"/>
      <c r="D15" s="183"/>
      <c r="E15" s="183"/>
      <c r="F15" s="184"/>
      <c r="G15" s="431"/>
      <c r="H15" s="431"/>
      <c r="I15" s="431"/>
      <c r="J15" s="431"/>
      <c r="K15" s="431"/>
      <c r="L15" s="431"/>
      <c r="M15" s="431"/>
    </row>
    <row r="16" spans="1:15" x14ac:dyDescent="0.2">
      <c r="A16" s="183"/>
      <c r="B16" s="183"/>
      <c r="C16" s="183"/>
      <c r="D16" s="183"/>
      <c r="E16" s="183"/>
      <c r="F16" s="185"/>
      <c r="G16" s="431"/>
      <c r="H16" s="431"/>
      <c r="I16" s="431"/>
      <c r="J16" s="431"/>
      <c r="K16" s="431"/>
      <c r="L16" s="431"/>
      <c r="M16" s="431"/>
    </row>
    <row r="17" spans="1:17" x14ac:dyDescent="0.2">
      <c r="A17" s="183"/>
      <c r="B17" s="183"/>
      <c r="C17" s="183"/>
      <c r="D17" s="183"/>
      <c r="E17" s="183"/>
      <c r="F17" s="183"/>
      <c r="G17" s="431"/>
      <c r="H17" s="431"/>
      <c r="I17" s="431"/>
      <c r="J17" s="431"/>
      <c r="K17" s="431"/>
      <c r="L17" s="431"/>
      <c r="M17" s="431"/>
    </row>
    <row r="18" spans="1:17" x14ac:dyDescent="0.2">
      <c r="A18" s="183"/>
      <c r="B18" s="186"/>
      <c r="C18" s="186"/>
      <c r="D18" s="186"/>
      <c r="E18" s="186"/>
      <c r="F18" s="186"/>
      <c r="G18" s="187"/>
      <c r="H18" s="187"/>
      <c r="I18" s="187"/>
      <c r="J18" s="187"/>
      <c r="K18" s="187"/>
      <c r="L18" s="187"/>
      <c r="M18" s="188"/>
      <c r="N18" s="433"/>
      <c r="O18" s="433"/>
    </row>
    <row r="19" spans="1:17" ht="67.5" x14ac:dyDescent="0.2">
      <c r="A19" s="189"/>
      <c r="B19" s="190"/>
      <c r="C19" s="190"/>
      <c r="D19" s="190" t="s">
        <v>312</v>
      </c>
      <c r="E19" s="190" t="s">
        <v>313</v>
      </c>
      <c r="F19" s="190" t="s">
        <v>0</v>
      </c>
      <c r="G19" s="190" t="s">
        <v>3</v>
      </c>
      <c r="H19" s="190" t="s">
        <v>4</v>
      </c>
      <c r="I19" s="190" t="s">
        <v>1</v>
      </c>
      <c r="J19" s="190" t="s">
        <v>2</v>
      </c>
      <c r="K19" s="190" t="s">
        <v>314</v>
      </c>
      <c r="L19" s="190"/>
      <c r="M19" s="4" t="s">
        <v>168</v>
      </c>
      <c r="N19" s="283" t="s">
        <v>586</v>
      </c>
      <c r="O19" s="283" t="s">
        <v>587</v>
      </c>
    </row>
    <row r="20" spans="1:17" x14ac:dyDescent="0.2">
      <c r="A20" s="189"/>
      <c r="B20" s="191"/>
      <c r="C20" s="191"/>
      <c r="D20" s="191"/>
      <c r="E20" s="191"/>
      <c r="F20" s="191">
        <v>1</v>
      </c>
      <c r="G20" s="191">
        <v>2</v>
      </c>
      <c r="H20" s="191">
        <v>3</v>
      </c>
      <c r="I20" s="191">
        <v>4</v>
      </c>
      <c r="J20" s="191">
        <v>5</v>
      </c>
      <c r="K20" s="191">
        <v>7</v>
      </c>
      <c r="L20" s="191"/>
      <c r="M20" s="191">
        <v>8</v>
      </c>
      <c r="N20" s="433"/>
      <c r="O20" s="433"/>
      <c r="Q20" s="358"/>
    </row>
    <row r="21" spans="1:17" x14ac:dyDescent="0.2">
      <c r="A21" s="192"/>
      <c r="B21" s="193"/>
      <c r="C21" s="193"/>
      <c r="D21" s="194"/>
      <c r="E21" s="194"/>
      <c r="F21" s="195" t="s">
        <v>127</v>
      </c>
      <c r="G21" s="434"/>
      <c r="H21" s="435"/>
      <c r="I21" s="436"/>
      <c r="J21" s="436"/>
      <c r="K21" s="436"/>
      <c r="L21" s="436"/>
      <c r="M21" s="437">
        <f>+M22+M124+M130+M158+M172+M202+M207+M295+M356+M362+M371+M407+M437+M495+M516+M521+M532+M549</f>
        <v>492043.13952000014</v>
      </c>
      <c r="N21" s="437">
        <f>+N22+N124+N130+N158+N172+N202+N207+N295+N356+N362+N371+N407+N437+N495+N516+N521+N532+N549</f>
        <v>367387.60745999997</v>
      </c>
      <c r="O21" s="359">
        <f>N21/M21*100</f>
        <v>74.665731102032112</v>
      </c>
      <c r="P21" s="357">
        <f>+'11'!U718</f>
        <v>492043.13951999997</v>
      </c>
      <c r="Q21" s="357">
        <f>+'11'!V718</f>
        <v>367387.60745999997</v>
      </c>
    </row>
    <row r="22" spans="1:17" x14ac:dyDescent="0.2">
      <c r="A22" s="192"/>
      <c r="B22" s="555" t="str">
        <f>+'11'!B101:M101</f>
        <v>СОЦИАЛЬНАЯ ПОЛИТИКА</v>
      </c>
      <c r="C22" s="555"/>
      <c r="D22" s="555"/>
      <c r="E22" s="555"/>
      <c r="F22" s="555"/>
      <c r="G22" s="434">
        <f>+'11'!Q101</f>
        <v>0</v>
      </c>
      <c r="H22" s="435">
        <f>+'11'!R101</f>
        <v>0</v>
      </c>
      <c r="I22" s="436">
        <f>+'11'!O101</f>
        <v>10</v>
      </c>
      <c r="J22" s="436">
        <f>+'11'!P101</f>
        <v>0</v>
      </c>
      <c r="K22" s="560"/>
      <c r="L22" s="560"/>
      <c r="M22" s="438">
        <f>+'11'!U101</f>
        <v>49924.328310000004</v>
      </c>
      <c r="N22" s="438">
        <f>+'11'!V101</f>
        <v>34322.516629999998</v>
      </c>
      <c r="O22" s="360">
        <f>N22/M22*100</f>
        <v>68.74908044205992</v>
      </c>
      <c r="P22" s="358">
        <f>P21-M21</f>
        <v>0</v>
      </c>
      <c r="Q22" s="358">
        <f>Q21-N21</f>
        <v>0</v>
      </c>
    </row>
    <row r="23" spans="1:17" x14ac:dyDescent="0.2">
      <c r="A23" s="192"/>
      <c r="B23" s="555" t="str">
        <f>+'11'!B102:M102</f>
        <v>Социальное обеспечение населения</v>
      </c>
      <c r="C23" s="555"/>
      <c r="D23" s="555"/>
      <c r="E23" s="555"/>
      <c r="F23" s="555"/>
      <c r="G23" s="434">
        <f>+'11'!Q102</f>
        <v>0</v>
      </c>
      <c r="H23" s="435">
        <f>+'11'!R102</f>
        <v>0</v>
      </c>
      <c r="I23" s="436">
        <f>+'11'!O102</f>
        <v>10</v>
      </c>
      <c r="J23" s="436">
        <f>+'11'!P102</f>
        <v>3</v>
      </c>
      <c r="K23" s="560"/>
      <c r="L23" s="560"/>
      <c r="M23" s="438">
        <f>+'11'!U102</f>
        <v>18902.099999999999</v>
      </c>
      <c r="N23" s="438">
        <f>+'11'!V102</f>
        <v>11804.69541</v>
      </c>
      <c r="O23" s="360">
        <f t="shared" ref="O23:O86" si="0">N23/M23*100</f>
        <v>62.451766787817235</v>
      </c>
      <c r="P23" s="361"/>
    </row>
    <row r="24" spans="1:17" s="414" customFormat="1" x14ac:dyDescent="0.2">
      <c r="A24" s="189"/>
      <c r="B24" s="559" t="str">
        <f>+'11'!B103:M103</f>
        <v>Муниципальная программа "Социальная поддержка граждан в Овюрском кожууне"</v>
      </c>
      <c r="C24" s="559"/>
      <c r="D24" s="559"/>
      <c r="E24" s="559"/>
      <c r="F24" s="559"/>
      <c r="G24" s="439" t="str">
        <f>+'11'!Q103</f>
        <v>0100000000</v>
      </c>
      <c r="H24" s="440">
        <f>+'11'!R103</f>
        <v>0</v>
      </c>
      <c r="I24" s="441">
        <f>+'11'!O103</f>
        <v>10</v>
      </c>
      <c r="J24" s="441">
        <f>+'11'!P103</f>
        <v>3</v>
      </c>
      <c r="K24" s="564"/>
      <c r="L24" s="564"/>
      <c r="M24" s="438">
        <f>+'11'!U103</f>
        <v>1793</v>
      </c>
      <c r="N24" s="438">
        <f>+'11'!V103</f>
        <v>879.32176000000004</v>
      </c>
      <c r="O24" s="360">
        <f t="shared" si="0"/>
        <v>49.04192749581707</v>
      </c>
      <c r="P24" s="413"/>
    </row>
    <row r="25" spans="1:17" x14ac:dyDescent="0.2">
      <c r="A25" s="192"/>
      <c r="B25" s="555" t="str">
        <f>+'11'!B104:M104</f>
        <v>подпрограмма "Развитие мер социальной поддержки отдельным категориям граждан"</v>
      </c>
      <c r="C25" s="555"/>
      <c r="D25" s="555"/>
      <c r="E25" s="555"/>
      <c r="F25" s="555"/>
      <c r="G25" s="434" t="str">
        <f>+'11'!Q104</f>
        <v>0110000000</v>
      </c>
      <c r="H25" s="435">
        <f>+'11'!R104</f>
        <v>0</v>
      </c>
      <c r="I25" s="436">
        <f>+'11'!O104</f>
        <v>10</v>
      </c>
      <c r="J25" s="436">
        <f>+'11'!P104</f>
        <v>3</v>
      </c>
      <c r="K25" s="560"/>
      <c r="L25" s="560"/>
      <c r="M25" s="438">
        <f>+'11'!U104</f>
        <v>1793</v>
      </c>
      <c r="N25" s="438">
        <f>+'11'!V104</f>
        <v>879.32176000000004</v>
      </c>
      <c r="O25" s="360">
        <f t="shared" si="0"/>
        <v>49.04192749581707</v>
      </c>
    </row>
    <row r="26" spans="1:17" x14ac:dyDescent="0.2">
      <c r="A26" s="192"/>
      <c r="B26" s="555" t="str">
        <f>+'11'!B105:M105</f>
        <v>Субвенции на оплату части затрат на транспортировку угля граждан, проживающих в труднодоступных населенных пунктах</v>
      </c>
      <c r="C26" s="555"/>
      <c r="D26" s="555"/>
      <c r="E26" s="555"/>
      <c r="F26" s="555"/>
      <c r="G26" s="434" t="str">
        <f>+'11'!Q105</f>
        <v>0110076100</v>
      </c>
      <c r="H26" s="435">
        <f>+'11'!R105</f>
        <v>0</v>
      </c>
      <c r="I26" s="436">
        <f>+'11'!O105</f>
        <v>10</v>
      </c>
      <c r="J26" s="436">
        <f>+'11'!P105</f>
        <v>3</v>
      </c>
      <c r="K26" s="560"/>
      <c r="L26" s="560"/>
      <c r="M26" s="438">
        <f>+'11'!U105</f>
        <v>1793</v>
      </c>
      <c r="N26" s="438">
        <f>+'11'!V105</f>
        <v>879.32176000000004</v>
      </c>
      <c r="O26" s="360">
        <f t="shared" si="0"/>
        <v>49.04192749581707</v>
      </c>
    </row>
    <row r="27" spans="1:17" x14ac:dyDescent="0.2">
      <c r="A27" s="192"/>
      <c r="B27" s="555" t="str">
        <f>+'11'!B106:M106</f>
        <v>Социальное обеспечение и иные выплаты населению</v>
      </c>
      <c r="C27" s="555"/>
      <c r="D27" s="555"/>
      <c r="E27" s="555"/>
      <c r="F27" s="555"/>
      <c r="G27" s="434" t="str">
        <f>+'11'!Q106</f>
        <v>0110076100</v>
      </c>
      <c r="H27" s="435" t="str">
        <f>+'11'!R106</f>
        <v>300</v>
      </c>
      <c r="I27" s="436">
        <f>+'11'!O106</f>
        <v>10</v>
      </c>
      <c r="J27" s="436">
        <f>+'11'!P106</f>
        <v>3</v>
      </c>
      <c r="K27" s="560"/>
      <c r="L27" s="560"/>
      <c r="M27" s="438">
        <f>+'11'!U106</f>
        <v>1793</v>
      </c>
      <c r="N27" s="438">
        <f>+'11'!V106</f>
        <v>879.32176000000004</v>
      </c>
      <c r="O27" s="360">
        <f t="shared" si="0"/>
        <v>49.04192749581707</v>
      </c>
    </row>
    <row r="28" spans="1:17" hidden="1" x14ac:dyDescent="0.2">
      <c r="A28" s="192"/>
      <c r="B28" s="555" t="str">
        <f>+'11'!B107:M107</f>
        <v>Публичные нормативные социальные выплаты гражданам</v>
      </c>
      <c r="C28" s="555"/>
      <c r="D28" s="555"/>
      <c r="E28" s="555"/>
      <c r="F28" s="555"/>
      <c r="G28" s="434" t="str">
        <f>+'11'!Q107</f>
        <v>0110076100</v>
      </c>
      <c r="H28" s="435" t="str">
        <f>+'11'!R107</f>
        <v>310</v>
      </c>
      <c r="I28" s="436">
        <f>+'11'!O107</f>
        <v>10</v>
      </c>
      <c r="J28" s="436">
        <f>+'11'!P107</f>
        <v>3</v>
      </c>
      <c r="K28" s="560"/>
      <c r="L28" s="560"/>
      <c r="M28" s="438">
        <f>+'11'!U107</f>
        <v>0</v>
      </c>
      <c r="N28" s="438">
        <f>+'11'!V107</f>
        <v>0</v>
      </c>
      <c r="O28" s="360" t="e">
        <f t="shared" si="0"/>
        <v>#DIV/0!</v>
      </c>
    </row>
    <row r="29" spans="1:17" hidden="1" x14ac:dyDescent="0.2">
      <c r="A29" s="192"/>
      <c r="B29" s="555" t="str">
        <f>+'11'!B108:M108</f>
        <v>Пособия, компенсации, меры социальной поддержки по публичным нормативным обязательствам</v>
      </c>
      <c r="C29" s="555"/>
      <c r="D29" s="555"/>
      <c r="E29" s="555"/>
      <c r="F29" s="555"/>
      <c r="G29" s="434" t="str">
        <f>+'11'!Q108</f>
        <v>0110076100</v>
      </c>
      <c r="H29" s="435" t="str">
        <f>+'11'!R108</f>
        <v>313</v>
      </c>
      <c r="I29" s="436">
        <f>+'11'!O108</f>
        <v>10</v>
      </c>
      <c r="J29" s="436">
        <f>+'11'!P108</f>
        <v>3</v>
      </c>
      <c r="K29" s="560"/>
      <c r="L29" s="560"/>
      <c r="M29" s="438">
        <f>+'11'!U108</f>
        <v>0</v>
      </c>
      <c r="N29" s="438">
        <f>+'11'!V108</f>
        <v>0</v>
      </c>
      <c r="O29" s="360" t="e">
        <f t="shared" si="0"/>
        <v>#DIV/0!</v>
      </c>
    </row>
    <row r="30" spans="1:17" x14ac:dyDescent="0.2">
      <c r="A30" s="192"/>
      <c r="B30" s="555" t="str">
        <f>+'11'!B109:M109</f>
        <v>Социальные выплаты гражданам, кроме публичных нормативных социальных выплат</v>
      </c>
      <c r="C30" s="555"/>
      <c r="D30" s="555"/>
      <c r="E30" s="555"/>
      <c r="F30" s="555"/>
      <c r="G30" s="434" t="str">
        <f>+'11'!Q109</f>
        <v>0110076100</v>
      </c>
      <c r="H30" s="435" t="str">
        <f>+'11'!R109</f>
        <v>320</v>
      </c>
      <c r="I30" s="436">
        <f>+'11'!O109</f>
        <v>10</v>
      </c>
      <c r="J30" s="436">
        <f>+'11'!P109</f>
        <v>3</v>
      </c>
      <c r="K30" s="560"/>
      <c r="L30" s="560"/>
      <c r="M30" s="438">
        <f>+'11'!U109</f>
        <v>1793</v>
      </c>
      <c r="N30" s="438">
        <f>+'11'!V109</f>
        <v>879.32176000000004</v>
      </c>
      <c r="O30" s="360">
        <f t="shared" si="0"/>
        <v>49.04192749581707</v>
      </c>
    </row>
    <row r="31" spans="1:17" x14ac:dyDescent="0.2">
      <c r="A31" s="192"/>
      <c r="B31" s="555" t="str">
        <f>+'11'!B110:M110</f>
        <v>Пособия, компенсации и иные социальные выплаты гражданам, кроме публичных нормативных обязательств</v>
      </c>
      <c r="C31" s="555"/>
      <c r="D31" s="555"/>
      <c r="E31" s="555"/>
      <c r="F31" s="555"/>
      <c r="G31" s="434" t="str">
        <f>+'11'!Q110</f>
        <v>0110076100</v>
      </c>
      <c r="H31" s="435" t="str">
        <f>+'11'!R110</f>
        <v>321</v>
      </c>
      <c r="I31" s="436">
        <f>+'11'!O110</f>
        <v>10</v>
      </c>
      <c r="J31" s="436">
        <f>+'11'!P110</f>
        <v>3</v>
      </c>
      <c r="K31" s="560"/>
      <c r="L31" s="560"/>
      <c r="M31" s="438">
        <f>+'11'!U110</f>
        <v>1793</v>
      </c>
      <c r="N31" s="438">
        <f>+'11'!V110</f>
        <v>879.32176000000004</v>
      </c>
      <c r="O31" s="360">
        <f t="shared" si="0"/>
        <v>49.04192749581707</v>
      </c>
    </row>
    <row r="32" spans="1:17" x14ac:dyDescent="0.2">
      <c r="A32" s="192"/>
      <c r="B32" s="555" t="str">
        <f>+'11'!B111:M111</f>
        <v>Муниципальная программа "Социальная поддержка граждан в Овюрском кожууне"</v>
      </c>
      <c r="C32" s="555"/>
      <c r="D32" s="555"/>
      <c r="E32" s="555"/>
      <c r="F32" s="555"/>
      <c r="G32" s="434" t="str">
        <f>+'11'!Q111</f>
        <v>0100000000</v>
      </c>
      <c r="H32" s="435">
        <f>+'11'!R111</f>
        <v>0</v>
      </c>
      <c r="I32" s="436">
        <f>+'11'!O111</f>
        <v>10</v>
      </c>
      <c r="J32" s="436">
        <f>+'11'!P111</f>
        <v>3</v>
      </c>
      <c r="K32" s="560"/>
      <c r="L32" s="560"/>
      <c r="M32" s="438">
        <f>+'11'!U111</f>
        <v>4345.3999999999996</v>
      </c>
      <c r="N32" s="438">
        <f>+'11'!V111</f>
        <v>3136.6305400000001</v>
      </c>
      <c r="O32" s="360">
        <f t="shared" si="0"/>
        <v>72.182780411469608</v>
      </c>
    </row>
    <row r="33" spans="1:15" x14ac:dyDescent="0.2">
      <c r="A33" s="192"/>
      <c r="B33" s="555" t="str">
        <f>+'11'!B112:M112</f>
        <v>подпрограмма "Развитие мер социальной поддержки отдельным категориям граждан"</v>
      </c>
      <c r="C33" s="555"/>
      <c r="D33" s="555"/>
      <c r="E33" s="555"/>
      <c r="F33" s="555"/>
      <c r="G33" s="434" t="str">
        <f>+'11'!Q112</f>
        <v>0110000000</v>
      </c>
      <c r="H33" s="435">
        <f>+'11'!R112</f>
        <v>0</v>
      </c>
      <c r="I33" s="436">
        <f>+'11'!O112</f>
        <v>10</v>
      </c>
      <c r="J33" s="436">
        <f>+'11'!P112</f>
        <v>3</v>
      </c>
      <c r="K33" s="560"/>
      <c r="L33" s="560"/>
      <c r="M33" s="438">
        <f>+'11'!U112</f>
        <v>4345.3999999999996</v>
      </c>
      <c r="N33" s="438">
        <f>+'11'!V112</f>
        <v>3136.6305400000001</v>
      </c>
      <c r="O33" s="360">
        <f t="shared" si="0"/>
        <v>72.182780411469608</v>
      </c>
    </row>
    <row r="34" spans="1:15" x14ac:dyDescent="0.2">
      <c r="A34" s="192"/>
      <c r="B34" s="555" t="str">
        <f>+'11'!B113:M113</f>
        <v>Обеспечение мер социальной поддержки ветеранов труда и тружеников тыла</v>
      </c>
      <c r="C34" s="555"/>
      <c r="D34" s="555"/>
      <c r="E34" s="555"/>
      <c r="F34" s="555"/>
      <c r="G34" s="434" t="str">
        <f>+'11'!Q113</f>
        <v>0110176060</v>
      </c>
      <c r="H34" s="435">
        <f>+'11'!R113</f>
        <v>0</v>
      </c>
      <c r="I34" s="436">
        <f>+'11'!O113</f>
        <v>10</v>
      </c>
      <c r="J34" s="436">
        <f>+'11'!P113</f>
        <v>3</v>
      </c>
      <c r="K34" s="560"/>
      <c r="L34" s="560"/>
      <c r="M34" s="438">
        <f>+'11'!U113</f>
        <v>4345.3999999999996</v>
      </c>
      <c r="N34" s="438">
        <f>+'11'!V113</f>
        <v>3136.6305400000001</v>
      </c>
      <c r="O34" s="360">
        <f t="shared" si="0"/>
        <v>72.182780411469608</v>
      </c>
    </row>
    <row r="35" spans="1:15" x14ac:dyDescent="0.2">
      <c r="A35" s="192"/>
      <c r="B35" s="555" t="str">
        <f>+'11'!B114:M114</f>
        <v>Закупка товаров, работ и услуг для обеспечения государственных (муниципальных) нужд</v>
      </c>
      <c r="C35" s="555"/>
      <c r="D35" s="555"/>
      <c r="E35" s="555"/>
      <c r="F35" s="555"/>
      <c r="G35" s="434" t="str">
        <f>+'11'!Q114</f>
        <v>0110176060</v>
      </c>
      <c r="H35" s="435" t="str">
        <f>+'11'!R114</f>
        <v>200</v>
      </c>
      <c r="I35" s="436">
        <f>+'11'!O114</f>
        <v>10</v>
      </c>
      <c r="J35" s="436">
        <f>+'11'!P114</f>
        <v>3</v>
      </c>
      <c r="K35" s="560"/>
      <c r="L35" s="560"/>
      <c r="M35" s="438">
        <f>+'11'!U114</f>
        <v>78</v>
      </c>
      <c r="N35" s="438">
        <f>+'11'!V114</f>
        <v>16.634820000000001</v>
      </c>
      <c r="O35" s="360">
        <f t="shared" si="0"/>
        <v>21.326692307692312</v>
      </c>
    </row>
    <row r="36" spans="1:15" x14ac:dyDescent="0.2">
      <c r="A36" s="192"/>
      <c r="B36" s="555" t="str">
        <f>+'11'!B115:M115</f>
        <v>Иные закупки товаров, работ и услуг для обеспечения государственных (муниципальных) нужд</v>
      </c>
      <c r="C36" s="555"/>
      <c r="D36" s="555"/>
      <c r="E36" s="555"/>
      <c r="F36" s="555"/>
      <c r="G36" s="434" t="str">
        <f>+'11'!Q115</f>
        <v>0110176060</v>
      </c>
      <c r="H36" s="435" t="str">
        <f>+'11'!R115</f>
        <v>240</v>
      </c>
      <c r="I36" s="436">
        <f>+'11'!O115</f>
        <v>10</v>
      </c>
      <c r="J36" s="436">
        <f>+'11'!P115</f>
        <v>3</v>
      </c>
      <c r="K36" s="560"/>
      <c r="L36" s="560"/>
      <c r="M36" s="438">
        <f>+'11'!U115</f>
        <v>78</v>
      </c>
      <c r="N36" s="438">
        <f>+'11'!V115</f>
        <v>16.634820000000001</v>
      </c>
      <c r="O36" s="360">
        <f t="shared" si="0"/>
        <v>21.326692307692312</v>
      </c>
    </row>
    <row r="37" spans="1:15" x14ac:dyDescent="0.2">
      <c r="A37" s="192"/>
      <c r="B37" s="555" t="str">
        <f>+'11'!B116:M116</f>
        <v>Прочая закупка товаров, работ и услуг</v>
      </c>
      <c r="C37" s="555"/>
      <c r="D37" s="555"/>
      <c r="E37" s="555"/>
      <c r="F37" s="555"/>
      <c r="G37" s="434" t="str">
        <f>+'11'!Q116</f>
        <v>0110176060</v>
      </c>
      <c r="H37" s="435" t="str">
        <f>+'11'!R116</f>
        <v>244</v>
      </c>
      <c r="I37" s="436">
        <f>+'11'!O116</f>
        <v>10</v>
      </c>
      <c r="J37" s="436">
        <f>+'11'!P116</f>
        <v>3</v>
      </c>
      <c r="K37" s="560"/>
      <c r="L37" s="560"/>
      <c r="M37" s="438">
        <f>+'11'!U116</f>
        <v>78</v>
      </c>
      <c r="N37" s="438">
        <f>+'11'!V116</f>
        <v>16.634820000000001</v>
      </c>
      <c r="O37" s="360">
        <f t="shared" si="0"/>
        <v>21.326692307692312</v>
      </c>
    </row>
    <row r="38" spans="1:15" x14ac:dyDescent="0.2">
      <c r="A38" s="192"/>
      <c r="B38" s="555" t="str">
        <f>+'11'!B117:M117</f>
        <v>Социальное обеспечение и иные выплаты населению</v>
      </c>
      <c r="C38" s="555"/>
      <c r="D38" s="555"/>
      <c r="E38" s="555"/>
      <c r="F38" s="555"/>
      <c r="G38" s="434" t="str">
        <f>+'11'!Q117</f>
        <v>0110176060</v>
      </c>
      <c r="H38" s="435" t="str">
        <f>+'11'!R117</f>
        <v>300</v>
      </c>
      <c r="I38" s="436">
        <f>+'11'!O117</f>
        <v>10</v>
      </c>
      <c r="J38" s="436">
        <f>+'11'!P117</f>
        <v>3</v>
      </c>
      <c r="K38" s="560"/>
      <c r="L38" s="560"/>
      <c r="M38" s="438">
        <f>+'11'!U117</f>
        <v>4267.3999999999996</v>
      </c>
      <c r="N38" s="438">
        <f>+'11'!V117</f>
        <v>3119.9957199999999</v>
      </c>
      <c r="O38" s="360">
        <f t="shared" si="0"/>
        <v>73.11233350517881</v>
      </c>
    </row>
    <row r="39" spans="1:15" x14ac:dyDescent="0.2">
      <c r="A39" s="192"/>
      <c r="B39" s="555" t="str">
        <f>+'11'!B118:M118</f>
        <v>Публичные нормативные социальные выплаты гражданам</v>
      </c>
      <c r="C39" s="555"/>
      <c r="D39" s="555"/>
      <c r="E39" s="555"/>
      <c r="F39" s="555"/>
      <c r="G39" s="434" t="str">
        <f>+'11'!Q118</f>
        <v>0110176060</v>
      </c>
      <c r="H39" s="435" t="str">
        <f>+'11'!R118</f>
        <v>310</v>
      </c>
      <c r="I39" s="436">
        <f>+'11'!O118</f>
        <v>10</v>
      </c>
      <c r="J39" s="436">
        <f>+'11'!P118</f>
        <v>3</v>
      </c>
      <c r="K39" s="560"/>
      <c r="L39" s="560"/>
      <c r="M39" s="438">
        <f>+'11'!U118</f>
        <v>4267.3999999999996</v>
      </c>
      <c r="N39" s="438">
        <f>+'11'!V118</f>
        <v>3119.9957199999999</v>
      </c>
      <c r="O39" s="360">
        <f t="shared" si="0"/>
        <v>73.11233350517881</v>
      </c>
    </row>
    <row r="40" spans="1:15" x14ac:dyDescent="0.2">
      <c r="A40" s="192"/>
      <c r="B40" s="555" t="str">
        <f>+'11'!B119:M119</f>
        <v>Пособия, компенсации, меры социальной поддержки по публичным нормативным обязательствам</v>
      </c>
      <c r="C40" s="555"/>
      <c r="D40" s="555"/>
      <c r="E40" s="555"/>
      <c r="F40" s="555"/>
      <c r="G40" s="434" t="str">
        <f>+'11'!Q119</f>
        <v>0110176060</v>
      </c>
      <c r="H40" s="435" t="str">
        <f>+'11'!R119</f>
        <v>313</v>
      </c>
      <c r="I40" s="436">
        <f>+'11'!O119</f>
        <v>10</v>
      </c>
      <c r="J40" s="436">
        <f>+'11'!P119</f>
        <v>3</v>
      </c>
      <c r="K40" s="560"/>
      <c r="L40" s="560"/>
      <c r="M40" s="438">
        <f>+'11'!U119</f>
        <v>4267.3999999999996</v>
      </c>
      <c r="N40" s="438">
        <f>+'11'!V119</f>
        <v>3119.9957199999999</v>
      </c>
      <c r="O40" s="360">
        <f t="shared" si="0"/>
        <v>73.11233350517881</v>
      </c>
    </row>
    <row r="41" spans="1:15" x14ac:dyDescent="0.2">
      <c r="A41" s="192"/>
      <c r="B41" s="555" t="str">
        <f>+'11'!B120:M120</f>
        <v>Муниципальная программа "Социальная поддержка граждан в Овюрском кожууне"</v>
      </c>
      <c r="C41" s="555"/>
      <c r="D41" s="555"/>
      <c r="E41" s="555"/>
      <c r="F41" s="555"/>
      <c r="G41" s="434" t="str">
        <f>+'11'!Q120</f>
        <v>0100000000</v>
      </c>
      <c r="H41" s="435">
        <f>+'11'!R120</f>
        <v>0</v>
      </c>
      <c r="I41" s="436">
        <f>+'11'!O120</f>
        <v>10</v>
      </c>
      <c r="J41" s="436">
        <f>+'11'!P120</f>
        <v>3</v>
      </c>
      <c r="K41" s="560"/>
      <c r="L41" s="560"/>
      <c r="M41" s="438">
        <f>+'11'!U120</f>
        <v>71.7</v>
      </c>
      <c r="N41" s="438">
        <f>+'11'!V120</f>
        <v>0</v>
      </c>
      <c r="O41" s="360">
        <f t="shared" si="0"/>
        <v>0</v>
      </c>
    </row>
    <row r="42" spans="1:15" x14ac:dyDescent="0.2">
      <c r="A42" s="192"/>
      <c r="B42" s="555" t="str">
        <f>+'11'!B121:M121</f>
        <v>подпрограмма "Развитие мер социальной поддержки отдельным категориям граждан"</v>
      </c>
      <c r="C42" s="555"/>
      <c r="D42" s="555"/>
      <c r="E42" s="555"/>
      <c r="F42" s="555"/>
      <c r="G42" s="434" t="str">
        <f>+'11'!Q121</f>
        <v>0110000000</v>
      </c>
      <c r="H42" s="435">
        <f>+'11'!R121</f>
        <v>0</v>
      </c>
      <c r="I42" s="436">
        <f>+'11'!O121</f>
        <v>10</v>
      </c>
      <c r="J42" s="436">
        <f>+'11'!P121</f>
        <v>3</v>
      </c>
      <c r="K42" s="560"/>
      <c r="L42" s="560"/>
      <c r="M42" s="438">
        <f>+'11'!U121</f>
        <v>71.7</v>
      </c>
      <c r="N42" s="438">
        <f>+'11'!V121</f>
        <v>0</v>
      </c>
      <c r="O42" s="360">
        <f t="shared" si="0"/>
        <v>0</v>
      </c>
    </row>
    <row r="43" spans="1:15" x14ac:dyDescent="0.2">
      <c r="A43" s="192"/>
      <c r="B43" s="555" t="str">
        <f>+'11'!B122:M122</f>
        <v>Обеспечение равной доступности услуг общественного транспорта на территории Республики Тыва  для отдельных категорий граждан, оказание мер социальной поддержки которым относится к ведению Российской Федерации и Республики Тыва</v>
      </c>
      <c r="C43" s="555"/>
      <c r="D43" s="555"/>
      <c r="E43" s="555"/>
      <c r="F43" s="555"/>
      <c r="G43" s="434" t="str">
        <f>+'11'!Q122</f>
        <v>0110376110</v>
      </c>
      <c r="H43" s="435">
        <f>+'11'!R122</f>
        <v>0</v>
      </c>
      <c r="I43" s="436">
        <f>+'11'!O122</f>
        <v>10</v>
      </c>
      <c r="J43" s="436">
        <f>+'11'!P122</f>
        <v>3</v>
      </c>
      <c r="K43" s="560"/>
      <c r="L43" s="560"/>
      <c r="M43" s="438">
        <f>+'11'!U122</f>
        <v>71.7</v>
      </c>
      <c r="N43" s="438">
        <f>+'11'!V122</f>
        <v>0</v>
      </c>
      <c r="O43" s="360">
        <f t="shared" si="0"/>
        <v>0</v>
      </c>
    </row>
    <row r="44" spans="1:15" x14ac:dyDescent="0.2">
      <c r="A44" s="192"/>
      <c r="B44" s="555" t="str">
        <f>+'11'!B123:M123</f>
        <v>Социальное обеспечение и иные выплаты населению</v>
      </c>
      <c r="C44" s="555"/>
      <c r="D44" s="555"/>
      <c r="E44" s="555"/>
      <c r="F44" s="555"/>
      <c r="G44" s="434" t="str">
        <f>+'11'!Q123</f>
        <v>0110376110</v>
      </c>
      <c r="H44" s="435" t="str">
        <f>+'11'!R123</f>
        <v>300</v>
      </c>
      <c r="I44" s="436">
        <f>+'11'!O123</f>
        <v>10</v>
      </c>
      <c r="J44" s="436">
        <f>+'11'!P123</f>
        <v>3</v>
      </c>
      <c r="K44" s="560"/>
      <c r="L44" s="560"/>
      <c r="M44" s="438">
        <f>+'11'!U123</f>
        <v>71.7</v>
      </c>
      <c r="N44" s="438">
        <f>+'11'!V123</f>
        <v>0</v>
      </c>
      <c r="O44" s="360">
        <f t="shared" si="0"/>
        <v>0</v>
      </c>
    </row>
    <row r="45" spans="1:15" x14ac:dyDescent="0.2">
      <c r="A45" s="192"/>
      <c r="B45" s="555" t="str">
        <f>+'11'!B124:M124</f>
        <v>Публичные нормативные социальные выплаты гражданам</v>
      </c>
      <c r="C45" s="555"/>
      <c r="D45" s="555"/>
      <c r="E45" s="555"/>
      <c r="F45" s="555"/>
      <c r="G45" s="434" t="str">
        <f>+'11'!Q124</f>
        <v>0110376110</v>
      </c>
      <c r="H45" s="435" t="str">
        <f>+'11'!R124</f>
        <v>310</v>
      </c>
      <c r="I45" s="436">
        <f>+'11'!O124</f>
        <v>10</v>
      </c>
      <c r="J45" s="436">
        <f>+'11'!P124</f>
        <v>3</v>
      </c>
      <c r="K45" s="560"/>
      <c r="L45" s="560"/>
      <c r="M45" s="438">
        <f>+'11'!U124</f>
        <v>71.7</v>
      </c>
      <c r="N45" s="438">
        <f>+'11'!V124</f>
        <v>0</v>
      </c>
      <c r="O45" s="360">
        <f t="shared" si="0"/>
        <v>0</v>
      </c>
    </row>
    <row r="46" spans="1:15" x14ac:dyDescent="0.2">
      <c r="A46" s="192"/>
      <c r="B46" s="555" t="str">
        <f>+'11'!B125:M125</f>
        <v>Пособия, компенсации, меры социальной поддержки по публичным нормативным обязательствам</v>
      </c>
      <c r="C46" s="555"/>
      <c r="D46" s="555"/>
      <c r="E46" s="555"/>
      <c r="F46" s="555"/>
      <c r="G46" s="434" t="str">
        <f>+'11'!Q125</f>
        <v>0110376110</v>
      </c>
      <c r="H46" s="435" t="str">
        <f>+'11'!R125</f>
        <v>313</v>
      </c>
      <c r="I46" s="436">
        <f>+'11'!O125</f>
        <v>10</v>
      </c>
      <c r="J46" s="436">
        <f>+'11'!P125</f>
        <v>3</v>
      </c>
      <c r="K46" s="560"/>
      <c r="L46" s="560"/>
      <c r="M46" s="438">
        <f>+'11'!U125</f>
        <v>71.7</v>
      </c>
      <c r="N46" s="438">
        <f>+'11'!V125</f>
        <v>0</v>
      </c>
      <c r="O46" s="360">
        <f t="shared" si="0"/>
        <v>0</v>
      </c>
    </row>
    <row r="47" spans="1:15" x14ac:dyDescent="0.2">
      <c r="A47" s="192"/>
      <c r="B47" s="555" t="str">
        <f>+'11'!B126:M126</f>
        <v>Муниципальная программа "Социальная поддержка граждан в Овюрском кожууне"</v>
      </c>
      <c r="C47" s="555"/>
      <c r="D47" s="555"/>
      <c r="E47" s="555"/>
      <c r="F47" s="555"/>
      <c r="G47" s="434" t="str">
        <f>+'11'!Q126</f>
        <v>0100000000</v>
      </c>
      <c r="H47" s="435">
        <f>+'11'!R126</f>
        <v>0</v>
      </c>
      <c r="I47" s="436">
        <f>+'11'!O126</f>
        <v>10</v>
      </c>
      <c r="J47" s="436">
        <f>+'11'!P126</f>
        <v>3</v>
      </c>
      <c r="K47" s="560"/>
      <c r="L47" s="560"/>
      <c r="M47" s="438">
        <f>+'11'!U126</f>
        <v>109.6</v>
      </c>
      <c r="N47" s="438">
        <f>+'11'!V126</f>
        <v>65.327479999999994</v>
      </c>
      <c r="O47" s="360">
        <f t="shared" si="0"/>
        <v>59.605364963503646</v>
      </c>
    </row>
    <row r="48" spans="1:15" x14ac:dyDescent="0.2">
      <c r="A48" s="192"/>
      <c r="B48" s="555" t="str">
        <f>+'11'!B127:M127</f>
        <v>подпрограмма "Развитие мер социальной поддержки отдельным категориям граждан"</v>
      </c>
      <c r="C48" s="555"/>
      <c r="D48" s="555"/>
      <c r="E48" s="555"/>
      <c r="F48" s="555"/>
      <c r="G48" s="434" t="str">
        <f>+'11'!Q127</f>
        <v>0110000000</v>
      </c>
      <c r="H48" s="435">
        <f>+'11'!R127</f>
        <v>0</v>
      </c>
      <c r="I48" s="436">
        <f>+'11'!O127</f>
        <v>10</v>
      </c>
      <c r="J48" s="436">
        <f>+'11'!P127</f>
        <v>3</v>
      </c>
      <c r="K48" s="560"/>
      <c r="L48" s="560"/>
      <c r="M48" s="438">
        <f>+'11'!U127</f>
        <v>109.6</v>
      </c>
      <c r="N48" s="438">
        <f>+'11'!V127</f>
        <v>65.327479999999994</v>
      </c>
      <c r="O48" s="360">
        <f t="shared" si="0"/>
        <v>59.605364963503646</v>
      </c>
    </row>
    <row r="49" spans="1:15" x14ac:dyDescent="0.2">
      <c r="A49" s="192"/>
      <c r="B49" s="555" t="str">
        <f>+'11'!B128:M128</f>
        <v>Федеральный Закон от 12 января 1996 года № 8-ФЗ  "О погребении и похоронном деле"</v>
      </c>
      <c r="C49" s="555"/>
      <c r="D49" s="555"/>
      <c r="E49" s="555"/>
      <c r="F49" s="555"/>
      <c r="G49" s="434" t="str">
        <f>+'11'!Q128</f>
        <v>0110476120</v>
      </c>
      <c r="H49" s="435">
        <f>+'11'!R128</f>
        <v>0</v>
      </c>
      <c r="I49" s="436">
        <f>+'11'!O128</f>
        <v>10</v>
      </c>
      <c r="J49" s="436">
        <f>+'11'!P128</f>
        <v>3</v>
      </c>
      <c r="K49" s="560"/>
      <c r="L49" s="560"/>
      <c r="M49" s="438">
        <f>+'11'!U128</f>
        <v>109.6</v>
      </c>
      <c r="N49" s="438">
        <f>+'11'!V128</f>
        <v>65.327479999999994</v>
      </c>
      <c r="O49" s="360">
        <f t="shared" si="0"/>
        <v>59.605364963503646</v>
      </c>
    </row>
    <row r="50" spans="1:15" x14ac:dyDescent="0.2">
      <c r="A50" s="192"/>
      <c r="B50" s="555" t="str">
        <f>+'11'!B129:M129</f>
        <v>Социальное обеспечение и иные выплаты населению</v>
      </c>
      <c r="C50" s="555"/>
      <c r="D50" s="555"/>
      <c r="E50" s="555"/>
      <c r="F50" s="555"/>
      <c r="G50" s="434" t="str">
        <f>+'11'!Q129</f>
        <v>0110476120</v>
      </c>
      <c r="H50" s="435" t="str">
        <f>+'11'!R129</f>
        <v>300</v>
      </c>
      <c r="I50" s="436">
        <f>+'11'!O129</f>
        <v>10</v>
      </c>
      <c r="J50" s="436">
        <f>+'11'!P129</f>
        <v>3</v>
      </c>
      <c r="K50" s="560"/>
      <c r="L50" s="560"/>
      <c r="M50" s="438">
        <f>+'11'!U129</f>
        <v>109.6</v>
      </c>
      <c r="N50" s="438">
        <f>+'11'!V129</f>
        <v>65.327479999999994</v>
      </c>
      <c r="O50" s="360">
        <f t="shared" si="0"/>
        <v>59.605364963503646</v>
      </c>
    </row>
    <row r="51" spans="1:15" x14ac:dyDescent="0.2">
      <c r="A51" s="192"/>
      <c r="B51" s="555" t="str">
        <f>+'11'!B130:M130</f>
        <v>Публичные нормативные социальные выплаты гражданам</v>
      </c>
      <c r="C51" s="555"/>
      <c r="D51" s="555"/>
      <c r="E51" s="555"/>
      <c r="F51" s="555"/>
      <c r="G51" s="434" t="str">
        <f>+'11'!Q130</f>
        <v>0110476120</v>
      </c>
      <c r="H51" s="435" t="str">
        <f>+'11'!R130</f>
        <v>310</v>
      </c>
      <c r="I51" s="436">
        <f>+'11'!O130</f>
        <v>10</v>
      </c>
      <c r="J51" s="436">
        <f>+'11'!P130</f>
        <v>3</v>
      </c>
      <c r="K51" s="560"/>
      <c r="L51" s="560"/>
      <c r="M51" s="438">
        <f>+'11'!U130</f>
        <v>109.6</v>
      </c>
      <c r="N51" s="438">
        <f>+'11'!V130</f>
        <v>65.327479999999994</v>
      </c>
      <c r="O51" s="360">
        <f t="shared" si="0"/>
        <v>59.605364963503646</v>
      </c>
    </row>
    <row r="52" spans="1:15" x14ac:dyDescent="0.2">
      <c r="A52" s="192"/>
      <c r="B52" s="555" t="str">
        <f>+'11'!B131:M131</f>
        <v>Пособия, компенсации, меры социальной поддержки по публичным нормативным обязательствам</v>
      </c>
      <c r="C52" s="555"/>
      <c r="D52" s="555"/>
      <c r="E52" s="555"/>
      <c r="F52" s="555"/>
      <c r="G52" s="434" t="str">
        <f>+'11'!Q131</f>
        <v>0110476120</v>
      </c>
      <c r="H52" s="435" t="str">
        <f>+'11'!R131</f>
        <v>313</v>
      </c>
      <c r="I52" s="436">
        <f>+'11'!O131</f>
        <v>10</v>
      </c>
      <c r="J52" s="436">
        <f>+'11'!P131</f>
        <v>3</v>
      </c>
      <c r="K52" s="560"/>
      <c r="L52" s="560"/>
      <c r="M52" s="438">
        <f>+'11'!U131</f>
        <v>109.6</v>
      </c>
      <c r="N52" s="438">
        <f>+'11'!V131</f>
        <v>65.327479999999994</v>
      </c>
      <c r="O52" s="360">
        <f t="shared" si="0"/>
        <v>59.605364963503646</v>
      </c>
    </row>
    <row r="53" spans="1:15" x14ac:dyDescent="0.2">
      <c r="A53" s="192"/>
      <c r="B53" s="555" t="str">
        <f>+'11'!B132:M132</f>
        <v>Муниципальная программа "Социальная поддержка граждан в Овюрском кожууне"</v>
      </c>
      <c r="C53" s="555"/>
      <c r="D53" s="555"/>
      <c r="E53" s="555"/>
      <c r="F53" s="555"/>
      <c r="G53" s="434" t="str">
        <f>+'11'!Q132</f>
        <v>0100000000</v>
      </c>
      <c r="H53" s="435">
        <f>+'11'!R132</f>
        <v>0</v>
      </c>
      <c r="I53" s="436">
        <f>+'11'!O132</f>
        <v>10</v>
      </c>
      <c r="J53" s="436">
        <f>+'11'!P132</f>
        <v>3</v>
      </c>
      <c r="K53" s="560"/>
      <c r="L53" s="560"/>
      <c r="M53" s="438">
        <f>+'11'!U132</f>
        <v>185</v>
      </c>
      <c r="N53" s="438">
        <f>+'11'!V132</f>
        <v>76.974999999999994</v>
      </c>
      <c r="O53" s="360">
        <f t="shared" si="0"/>
        <v>41.608108108108105</v>
      </c>
    </row>
    <row r="54" spans="1:15" x14ac:dyDescent="0.2">
      <c r="A54" s="192"/>
      <c r="B54" s="555" t="str">
        <f>+'11'!B133:M133</f>
        <v>подпрограмма "Развитие мер социальной поддержки отдельным категориям граждан"</v>
      </c>
      <c r="C54" s="555"/>
      <c r="D54" s="555"/>
      <c r="E54" s="555"/>
      <c r="F54" s="555"/>
      <c r="G54" s="434" t="str">
        <f>+'11'!Q133</f>
        <v>0110000000</v>
      </c>
      <c r="H54" s="435">
        <f>+'11'!R133</f>
        <v>0</v>
      </c>
      <c r="I54" s="436">
        <f>+'11'!O133</f>
        <v>10</v>
      </c>
      <c r="J54" s="436">
        <f>+'11'!P133</f>
        <v>3</v>
      </c>
      <c r="K54" s="560"/>
      <c r="L54" s="560"/>
      <c r="M54" s="438">
        <f>+'11'!U133</f>
        <v>185</v>
      </c>
      <c r="N54" s="438">
        <f>+'11'!V133</f>
        <v>76.974999999999994</v>
      </c>
      <c r="O54" s="360">
        <f t="shared" si="0"/>
        <v>41.608108108108105</v>
      </c>
    </row>
    <row r="55" spans="1:15" x14ac:dyDescent="0.2">
      <c r="A55" s="192"/>
      <c r="B55" s="555" t="str">
        <f>+'11'!B134:M134</f>
        <v>Создание условий для реализации муниципальной программы</v>
      </c>
      <c r="C55" s="555"/>
      <c r="D55" s="555"/>
      <c r="E55" s="555"/>
      <c r="F55" s="555"/>
      <c r="G55" s="434" t="str">
        <f>+'11'!Q134</f>
        <v>0110607020</v>
      </c>
      <c r="H55" s="435">
        <f>+'11'!R134</f>
        <v>0</v>
      </c>
      <c r="I55" s="436">
        <f>+'11'!O134</f>
        <v>10</v>
      </c>
      <c r="J55" s="436">
        <f>+'11'!P134</f>
        <v>3</v>
      </c>
      <c r="K55" s="560"/>
      <c r="L55" s="560"/>
      <c r="M55" s="438">
        <f>+'11'!U134</f>
        <v>185</v>
      </c>
      <c r="N55" s="438">
        <f>+'11'!V134</f>
        <v>76.974999999999994</v>
      </c>
      <c r="O55" s="360">
        <f t="shared" si="0"/>
        <v>41.608108108108105</v>
      </c>
    </row>
    <row r="56" spans="1:15" x14ac:dyDescent="0.2">
      <c r="A56" s="192"/>
      <c r="B56" s="555" t="str">
        <f>+'11'!B135:M135</f>
        <v>Закупка товаров, работ и услуг для обеспечения государственных (муниципальных) нужд</v>
      </c>
      <c r="C56" s="555"/>
      <c r="D56" s="555"/>
      <c r="E56" s="555"/>
      <c r="F56" s="555"/>
      <c r="G56" s="434" t="str">
        <f>+'11'!Q135</f>
        <v>0110607020</v>
      </c>
      <c r="H56" s="435" t="str">
        <f>+'11'!R135</f>
        <v>200</v>
      </c>
      <c r="I56" s="436">
        <f>+'11'!O135</f>
        <v>10</v>
      </c>
      <c r="J56" s="436">
        <f>+'11'!P135</f>
        <v>3</v>
      </c>
      <c r="K56" s="560"/>
      <c r="L56" s="560"/>
      <c r="M56" s="438">
        <f>+'11'!U135</f>
        <v>185</v>
      </c>
      <c r="N56" s="438">
        <f>+'11'!V135</f>
        <v>76.974999999999994</v>
      </c>
      <c r="O56" s="360">
        <f t="shared" si="0"/>
        <v>41.608108108108105</v>
      </c>
    </row>
    <row r="57" spans="1:15" x14ac:dyDescent="0.2">
      <c r="A57" s="192"/>
      <c r="B57" s="555" t="str">
        <f>+'11'!B136:M136</f>
        <v>Иные закупки товаров, работ и услуг для обеспечения государственных (муниципальных) нужд</v>
      </c>
      <c r="C57" s="555"/>
      <c r="D57" s="555"/>
      <c r="E57" s="555"/>
      <c r="F57" s="555"/>
      <c r="G57" s="434" t="str">
        <f>+'11'!Q136</f>
        <v>0110607020</v>
      </c>
      <c r="H57" s="435" t="str">
        <f>+'11'!R136</f>
        <v>240</v>
      </c>
      <c r="I57" s="436">
        <f>+'11'!O136</f>
        <v>10</v>
      </c>
      <c r="J57" s="436">
        <f>+'11'!P136</f>
        <v>3</v>
      </c>
      <c r="K57" s="560"/>
      <c r="L57" s="560"/>
      <c r="M57" s="438">
        <f>+'11'!U136</f>
        <v>185</v>
      </c>
      <c r="N57" s="438">
        <f>+'11'!V136</f>
        <v>76.974999999999994</v>
      </c>
      <c r="O57" s="360">
        <f t="shared" si="0"/>
        <v>41.608108108108105</v>
      </c>
    </row>
    <row r="58" spans="1:15" x14ac:dyDescent="0.2">
      <c r="A58" s="192"/>
      <c r="B58" s="555" t="str">
        <f>+'11'!B137:M137</f>
        <v>Прочая закупка товаров, работ и услуг</v>
      </c>
      <c r="C58" s="555"/>
      <c r="D58" s="555"/>
      <c r="E58" s="555"/>
      <c r="F58" s="555"/>
      <c r="G58" s="434" t="str">
        <f>+'11'!Q137</f>
        <v>0110607020</v>
      </c>
      <c r="H58" s="435" t="str">
        <f>+'11'!R137</f>
        <v>244</v>
      </c>
      <c r="I58" s="436">
        <f>+'11'!O137</f>
        <v>10</v>
      </c>
      <c r="J58" s="436">
        <f>+'11'!P137</f>
        <v>3</v>
      </c>
      <c r="K58" s="560"/>
      <c r="L58" s="560"/>
      <c r="M58" s="438">
        <f>+'11'!U137</f>
        <v>185</v>
      </c>
      <c r="N58" s="438">
        <f>+'11'!V137</f>
        <v>76.974999999999994</v>
      </c>
      <c r="O58" s="360">
        <f t="shared" si="0"/>
        <v>41.608108108108105</v>
      </c>
    </row>
    <row r="59" spans="1:15" x14ac:dyDescent="0.2">
      <c r="A59" s="192"/>
      <c r="B59" s="555" t="str">
        <f>+'11'!B138:M138</f>
        <v>Муниципальная программа "Социальная поддержка граждан в Овюрском кожууне"</v>
      </c>
      <c r="C59" s="555"/>
      <c r="D59" s="555"/>
      <c r="E59" s="555"/>
      <c r="F59" s="555"/>
      <c r="G59" s="434" t="str">
        <f>+'11'!Q138</f>
        <v>0100000000</v>
      </c>
      <c r="H59" s="435">
        <f>+'11'!R138</f>
        <v>0</v>
      </c>
      <c r="I59" s="436">
        <f>+'11'!O138</f>
        <v>10</v>
      </c>
      <c r="J59" s="436">
        <f>+'11'!P138</f>
        <v>3</v>
      </c>
      <c r="K59" s="560"/>
      <c r="L59" s="560"/>
      <c r="M59" s="438">
        <f>+'11'!U138</f>
        <v>4700.9000000000005</v>
      </c>
      <c r="N59" s="438">
        <f>+'11'!V138</f>
        <v>3168.2006300000003</v>
      </c>
      <c r="O59" s="360">
        <f t="shared" si="0"/>
        <v>67.395618498585378</v>
      </c>
    </row>
    <row r="60" spans="1:15" x14ac:dyDescent="0.2">
      <c r="A60" s="192"/>
      <c r="B60" s="555" t="str">
        <f>+'11'!B139:M139</f>
        <v>подпрограмма "Социальная поддержка семьи и детей"</v>
      </c>
      <c r="C60" s="555"/>
      <c r="D60" s="555"/>
      <c r="E60" s="555"/>
      <c r="F60" s="555"/>
      <c r="G60" s="434" t="str">
        <f>+'11'!Q139</f>
        <v>0120000000</v>
      </c>
      <c r="H60" s="435">
        <f>+'11'!R139</f>
        <v>0</v>
      </c>
      <c r="I60" s="436">
        <f>+'11'!O139</f>
        <v>10</v>
      </c>
      <c r="J60" s="436">
        <f>+'11'!P139</f>
        <v>3</v>
      </c>
      <c r="K60" s="560"/>
      <c r="L60" s="560"/>
      <c r="M60" s="438">
        <f>+'11'!U139</f>
        <v>4700.9000000000005</v>
      </c>
      <c r="N60" s="438">
        <f>+'11'!V139</f>
        <v>3168.2006300000003</v>
      </c>
      <c r="O60" s="360">
        <f t="shared" si="0"/>
        <v>67.395618498585378</v>
      </c>
    </row>
    <row r="61" spans="1:15" x14ac:dyDescent="0.2">
      <c r="A61" s="192"/>
      <c r="B61" s="555" t="str">
        <f>+'11'!B140:M140</f>
        <v>Выплата ежемесячного пособия на ребенка</v>
      </c>
      <c r="C61" s="555"/>
      <c r="D61" s="555"/>
      <c r="E61" s="555"/>
      <c r="F61" s="555"/>
      <c r="G61" s="434" t="str">
        <f>+'11'!Q140</f>
        <v>0120176070</v>
      </c>
      <c r="H61" s="435">
        <f>+'11'!R140</f>
        <v>0</v>
      </c>
      <c r="I61" s="436">
        <f>+'11'!O140</f>
        <v>10</v>
      </c>
      <c r="J61" s="436">
        <f>+'11'!P140</f>
        <v>3</v>
      </c>
      <c r="K61" s="560"/>
      <c r="L61" s="560"/>
      <c r="M61" s="438">
        <f>+'11'!U140</f>
        <v>4700.9000000000005</v>
      </c>
      <c r="N61" s="438">
        <f>+'11'!V140</f>
        <v>3168.2006300000003</v>
      </c>
      <c r="O61" s="360">
        <f t="shared" si="0"/>
        <v>67.395618498585378</v>
      </c>
    </row>
    <row r="62" spans="1:15" x14ac:dyDescent="0.2">
      <c r="A62" s="192"/>
      <c r="B62" s="555" t="str">
        <f>+'11'!B141:M141</f>
        <v>Закупка товаров, работ и услуг для обеспечения государственных (муниципальных) нужд</v>
      </c>
      <c r="C62" s="555"/>
      <c r="D62" s="555"/>
      <c r="E62" s="555"/>
      <c r="F62" s="555"/>
      <c r="G62" s="434" t="str">
        <f>+'11'!Q141</f>
        <v>0120176070</v>
      </c>
      <c r="H62" s="435" t="str">
        <f>+'11'!R141</f>
        <v>200</v>
      </c>
      <c r="I62" s="436">
        <f>+'11'!O141</f>
        <v>10</v>
      </c>
      <c r="J62" s="436">
        <f>+'11'!P141</f>
        <v>3</v>
      </c>
      <c r="K62" s="560"/>
      <c r="L62" s="560"/>
      <c r="M62" s="438">
        <f>+'11'!U141</f>
        <v>3.8</v>
      </c>
      <c r="N62" s="438">
        <f>+'11'!V141</f>
        <v>1.9366300000000001</v>
      </c>
      <c r="O62" s="360">
        <f t="shared" si="0"/>
        <v>50.96394736842106</v>
      </c>
    </row>
    <row r="63" spans="1:15" x14ac:dyDescent="0.2">
      <c r="A63" s="192"/>
      <c r="B63" s="555" t="str">
        <f>+'11'!B142:M142</f>
        <v>Иные закупки товаров, работ и услуг для обеспечения государственных (муниципальных) нужд</v>
      </c>
      <c r="C63" s="555"/>
      <c r="D63" s="555"/>
      <c r="E63" s="555"/>
      <c r="F63" s="555"/>
      <c r="G63" s="434" t="str">
        <f>+'11'!Q142</f>
        <v>0120176070</v>
      </c>
      <c r="H63" s="435" t="str">
        <f>+'11'!R142</f>
        <v>240</v>
      </c>
      <c r="I63" s="436">
        <f>+'11'!O142</f>
        <v>10</v>
      </c>
      <c r="J63" s="436">
        <f>+'11'!P142</f>
        <v>3</v>
      </c>
      <c r="K63" s="560"/>
      <c r="L63" s="560"/>
      <c r="M63" s="438">
        <f>+'11'!U142</f>
        <v>3.8</v>
      </c>
      <c r="N63" s="438">
        <f>+'11'!V142</f>
        <v>1.9366300000000001</v>
      </c>
      <c r="O63" s="360">
        <f t="shared" si="0"/>
        <v>50.96394736842106</v>
      </c>
    </row>
    <row r="64" spans="1:15" x14ac:dyDescent="0.2">
      <c r="A64" s="192"/>
      <c r="B64" s="555" t="str">
        <f>+'11'!B143:M143</f>
        <v>Прочая закупка товаров, работ и услуг</v>
      </c>
      <c r="C64" s="555"/>
      <c r="D64" s="555"/>
      <c r="E64" s="555"/>
      <c r="F64" s="555"/>
      <c r="G64" s="434" t="str">
        <f>+'11'!Q143</f>
        <v>0120176070</v>
      </c>
      <c r="H64" s="435" t="str">
        <f>+'11'!R143</f>
        <v>244</v>
      </c>
      <c r="I64" s="436">
        <f>+'11'!O143</f>
        <v>10</v>
      </c>
      <c r="J64" s="436">
        <f>+'11'!P143</f>
        <v>3</v>
      </c>
      <c r="K64" s="436"/>
      <c r="L64" s="436"/>
      <c r="M64" s="438">
        <f>+'11'!U143</f>
        <v>3.8</v>
      </c>
      <c r="N64" s="438">
        <f>+'11'!V143</f>
        <v>1.9366300000000001</v>
      </c>
      <c r="O64" s="360">
        <f t="shared" si="0"/>
        <v>50.96394736842106</v>
      </c>
    </row>
    <row r="65" spans="1:15" x14ac:dyDescent="0.2">
      <c r="A65" s="192"/>
      <c r="B65" s="555" t="str">
        <f>+'11'!B144:M144</f>
        <v>Социальное обеспечение и иные выплаты населению</v>
      </c>
      <c r="C65" s="555"/>
      <c r="D65" s="555"/>
      <c r="E65" s="555"/>
      <c r="F65" s="555"/>
      <c r="G65" s="434" t="str">
        <f>+'11'!Q144</f>
        <v>0120176070</v>
      </c>
      <c r="H65" s="435" t="str">
        <f>+'11'!R144</f>
        <v>300</v>
      </c>
      <c r="I65" s="436">
        <f>+'11'!O144</f>
        <v>10</v>
      </c>
      <c r="J65" s="436">
        <f>+'11'!P144</f>
        <v>3</v>
      </c>
      <c r="K65" s="436"/>
      <c r="L65" s="436"/>
      <c r="M65" s="438">
        <f>+'11'!U144</f>
        <v>4697.1000000000004</v>
      </c>
      <c r="N65" s="438">
        <f>+'11'!V144</f>
        <v>3166.2640000000001</v>
      </c>
      <c r="O65" s="360">
        <f t="shared" si="0"/>
        <v>67.408911881799412</v>
      </c>
    </row>
    <row r="66" spans="1:15" x14ac:dyDescent="0.2">
      <c r="A66" s="192"/>
      <c r="B66" s="555" t="str">
        <f>+'11'!B145:M145</f>
        <v>Публичные нормативные социальные выплаты гражданам</v>
      </c>
      <c r="C66" s="555"/>
      <c r="D66" s="555"/>
      <c r="E66" s="555"/>
      <c r="F66" s="555"/>
      <c r="G66" s="434" t="str">
        <f>+'11'!Q145</f>
        <v>0120176070</v>
      </c>
      <c r="H66" s="435" t="str">
        <f>+'11'!R145</f>
        <v>310</v>
      </c>
      <c r="I66" s="436">
        <f>+'11'!O145</f>
        <v>10</v>
      </c>
      <c r="J66" s="436">
        <f>+'11'!P145</f>
        <v>3</v>
      </c>
      <c r="K66" s="436"/>
      <c r="L66" s="436"/>
      <c r="M66" s="438">
        <f>+'11'!U145</f>
        <v>4697.1000000000004</v>
      </c>
      <c r="N66" s="438">
        <f>+'11'!V145</f>
        <v>3166.2640000000001</v>
      </c>
      <c r="O66" s="360">
        <f t="shared" si="0"/>
        <v>67.408911881799412</v>
      </c>
    </row>
    <row r="67" spans="1:15" x14ac:dyDescent="0.2">
      <c r="A67" s="192"/>
      <c r="B67" s="555" t="str">
        <f>+'11'!B146:M146</f>
        <v>Пособия, компенсации, меры социальной поддержки по публичным нормативным обязательствам</v>
      </c>
      <c r="C67" s="555"/>
      <c r="D67" s="555"/>
      <c r="E67" s="555"/>
      <c r="F67" s="555"/>
      <c r="G67" s="434" t="str">
        <f>+'11'!Q146</f>
        <v>0120176070</v>
      </c>
      <c r="H67" s="435" t="str">
        <f>+'11'!R146</f>
        <v>313</v>
      </c>
      <c r="I67" s="436">
        <f>+'11'!O146</f>
        <v>10</v>
      </c>
      <c r="J67" s="436">
        <f>+'11'!P146</f>
        <v>3</v>
      </c>
      <c r="K67" s="436"/>
      <c r="L67" s="436"/>
      <c r="M67" s="438">
        <f>+'11'!U146</f>
        <v>4697.1000000000004</v>
      </c>
      <c r="N67" s="438">
        <f>+'11'!V146</f>
        <v>3166.2640000000001</v>
      </c>
      <c r="O67" s="360">
        <f t="shared" si="0"/>
        <v>67.408911881799412</v>
      </c>
    </row>
    <row r="68" spans="1:15" x14ac:dyDescent="0.2">
      <c r="A68" s="192"/>
      <c r="B68" s="555" t="str">
        <f>+'11'!B147:M147</f>
        <v>Муниципальная программа "Социальная поддержка граждан в Овюрском кожууне"</v>
      </c>
      <c r="C68" s="555"/>
      <c r="D68" s="555"/>
      <c r="E68" s="555"/>
      <c r="F68" s="555"/>
      <c r="G68" s="434" t="str">
        <f>+'11'!Q147</f>
        <v>0100000000</v>
      </c>
      <c r="H68" s="435">
        <f>+'11'!R147</f>
        <v>0</v>
      </c>
      <c r="I68" s="436">
        <f>+'11'!O147</f>
        <v>10</v>
      </c>
      <c r="J68" s="436">
        <f>+'11'!P147</f>
        <v>3</v>
      </c>
      <c r="K68" s="436"/>
      <c r="L68" s="436"/>
      <c r="M68" s="438">
        <f>+'11'!U147</f>
        <v>4263.5</v>
      </c>
      <c r="N68" s="438">
        <f>+'11'!V147</f>
        <v>2805.14</v>
      </c>
      <c r="O68" s="360">
        <f t="shared" si="0"/>
        <v>65.794300457370696</v>
      </c>
    </row>
    <row r="69" spans="1:15" x14ac:dyDescent="0.2">
      <c r="A69" s="192"/>
      <c r="B69" s="555" t="str">
        <f>+'11'!B148:M148</f>
        <v>подпрограмма "Обеспечение социальной поддержки граждан на оплату жилого помещения и коммунальных услуг"</v>
      </c>
      <c r="C69" s="555"/>
      <c r="D69" s="555"/>
      <c r="E69" s="555"/>
      <c r="F69" s="555"/>
      <c r="G69" s="434" t="str">
        <f>+'11'!Q148</f>
        <v>0130000000</v>
      </c>
      <c r="H69" s="435">
        <f>+'11'!R148</f>
        <v>0</v>
      </c>
      <c r="I69" s="436">
        <f>+'11'!O148</f>
        <v>10</v>
      </c>
      <c r="J69" s="436">
        <f>+'11'!P148</f>
        <v>3</v>
      </c>
      <c r="K69" s="436"/>
      <c r="L69" s="436"/>
      <c r="M69" s="438">
        <f>+'11'!U148</f>
        <v>4263.5</v>
      </c>
      <c r="N69" s="438">
        <f>+'11'!V148</f>
        <v>2805.14</v>
      </c>
      <c r="O69" s="360">
        <f t="shared" si="0"/>
        <v>65.794300457370696</v>
      </c>
    </row>
    <row r="70" spans="1:15" x14ac:dyDescent="0.2">
      <c r="A70" s="192"/>
      <c r="B70" s="555" t="str">
        <f>+'11'!B149:M149</f>
        <v>Субвенции на оплату жилищно-коммунальных услуг отдельным категориям граждан</v>
      </c>
      <c r="C70" s="555"/>
      <c r="D70" s="555"/>
      <c r="E70" s="555"/>
      <c r="F70" s="555"/>
      <c r="G70" s="434" t="str">
        <f>+'11'!Q149</f>
        <v>0130152500</v>
      </c>
      <c r="H70" s="435">
        <f>+'11'!R149</f>
        <v>0</v>
      </c>
      <c r="I70" s="436">
        <f>+'11'!O149</f>
        <v>10</v>
      </c>
      <c r="J70" s="436">
        <f>+'11'!P149</f>
        <v>3</v>
      </c>
      <c r="K70" s="436"/>
      <c r="L70" s="436"/>
      <c r="M70" s="438">
        <f>+'11'!U149</f>
        <v>4263.5</v>
      </c>
      <c r="N70" s="438">
        <f>+'11'!V149</f>
        <v>2805.14</v>
      </c>
      <c r="O70" s="360">
        <f t="shared" si="0"/>
        <v>65.794300457370696</v>
      </c>
    </row>
    <row r="71" spans="1:15" x14ac:dyDescent="0.2">
      <c r="A71" s="192"/>
      <c r="B71" s="555" t="str">
        <f>+'11'!B150:M150</f>
        <v>Закупка товаров, работ и услуг для обеспечения государственных (муниципальных) нужд</v>
      </c>
      <c r="C71" s="555"/>
      <c r="D71" s="555"/>
      <c r="E71" s="555"/>
      <c r="F71" s="555"/>
      <c r="G71" s="434" t="str">
        <f>+'11'!Q150</f>
        <v>0130152500</v>
      </c>
      <c r="H71" s="435" t="str">
        <f>+'11'!R150</f>
        <v>200</v>
      </c>
      <c r="I71" s="436">
        <f>+'11'!O150</f>
        <v>10</v>
      </c>
      <c r="J71" s="436">
        <f>+'11'!P150</f>
        <v>3</v>
      </c>
      <c r="K71" s="436"/>
      <c r="L71" s="436"/>
      <c r="M71" s="438">
        <f>+'11'!U150</f>
        <v>45.6</v>
      </c>
      <c r="N71" s="438">
        <f>+'11'!V150</f>
        <v>9.0247700000000002</v>
      </c>
      <c r="O71" s="360">
        <f t="shared" si="0"/>
        <v>19.791162280701755</v>
      </c>
    </row>
    <row r="72" spans="1:15" x14ac:dyDescent="0.2">
      <c r="A72" s="192"/>
      <c r="B72" s="555" t="str">
        <f>+'11'!B151:M151</f>
        <v>Иные закупки товаров, работ и услуг для обеспечения государственных (муниципальных) нужд</v>
      </c>
      <c r="C72" s="555"/>
      <c r="D72" s="555"/>
      <c r="E72" s="555"/>
      <c r="F72" s="555"/>
      <c r="G72" s="434" t="str">
        <f>+'11'!Q151</f>
        <v>0130152500</v>
      </c>
      <c r="H72" s="435" t="str">
        <f>+'11'!R151</f>
        <v>240</v>
      </c>
      <c r="I72" s="436">
        <f>+'11'!O151</f>
        <v>10</v>
      </c>
      <c r="J72" s="436">
        <f>+'11'!P151</f>
        <v>3</v>
      </c>
      <c r="K72" s="436"/>
      <c r="L72" s="436"/>
      <c r="M72" s="438">
        <f>+'11'!U151</f>
        <v>45.6</v>
      </c>
      <c r="N72" s="438">
        <f>+'11'!V151</f>
        <v>9.0247700000000002</v>
      </c>
      <c r="O72" s="360">
        <f t="shared" si="0"/>
        <v>19.791162280701755</v>
      </c>
    </row>
    <row r="73" spans="1:15" x14ac:dyDescent="0.2">
      <c r="A73" s="192"/>
      <c r="B73" s="555" t="str">
        <f>+'11'!B152:M152</f>
        <v>Прочая закупка товаров, работ и услуг</v>
      </c>
      <c r="C73" s="555"/>
      <c r="D73" s="555"/>
      <c r="E73" s="555"/>
      <c r="F73" s="555"/>
      <c r="G73" s="434" t="str">
        <f>+'11'!Q152</f>
        <v>0130152500</v>
      </c>
      <c r="H73" s="435" t="str">
        <f>+'11'!R152</f>
        <v>244</v>
      </c>
      <c r="I73" s="436">
        <f>+'11'!O152</f>
        <v>10</v>
      </c>
      <c r="J73" s="436">
        <f>+'11'!P152</f>
        <v>3</v>
      </c>
      <c r="K73" s="436"/>
      <c r="L73" s="436"/>
      <c r="M73" s="438">
        <f>+'11'!U152</f>
        <v>45.6</v>
      </c>
      <c r="N73" s="438">
        <f>+'11'!V152</f>
        <v>9.0247700000000002</v>
      </c>
      <c r="O73" s="360">
        <f t="shared" si="0"/>
        <v>19.791162280701755</v>
      </c>
    </row>
    <row r="74" spans="1:15" x14ac:dyDescent="0.2">
      <c r="A74" s="192"/>
      <c r="B74" s="555" t="str">
        <f>+'11'!B153:M153</f>
        <v>Социальное обеспечение и иные выплаты населению</v>
      </c>
      <c r="C74" s="555"/>
      <c r="D74" s="555"/>
      <c r="E74" s="555"/>
      <c r="F74" s="555"/>
      <c r="G74" s="434" t="str">
        <f>+'11'!Q153</f>
        <v>0130152500</v>
      </c>
      <c r="H74" s="435" t="str">
        <f>+'11'!R153</f>
        <v>300</v>
      </c>
      <c r="I74" s="436">
        <f>+'11'!O153</f>
        <v>10</v>
      </c>
      <c r="J74" s="436">
        <f>+'11'!P153</f>
        <v>3</v>
      </c>
      <c r="K74" s="436"/>
      <c r="L74" s="436"/>
      <c r="M74" s="438">
        <f>+'11'!U153</f>
        <v>4217.8999999999996</v>
      </c>
      <c r="N74" s="438">
        <f>+'11'!V153</f>
        <v>2796.1152299999999</v>
      </c>
      <c r="O74" s="360">
        <f t="shared" si="0"/>
        <v>66.291643471869889</v>
      </c>
    </row>
    <row r="75" spans="1:15" hidden="1" x14ac:dyDescent="0.2">
      <c r="A75" s="192"/>
      <c r="B75" s="555" t="str">
        <f>+'11'!B154:M154</f>
        <v>Публичные нормативные социальные выплаты гражданам</v>
      </c>
      <c r="C75" s="555"/>
      <c r="D75" s="555"/>
      <c r="E75" s="555"/>
      <c r="F75" s="555"/>
      <c r="G75" s="434" t="str">
        <f>+'11'!Q154</f>
        <v>0130152500</v>
      </c>
      <c r="H75" s="435" t="str">
        <f>+'11'!R154</f>
        <v>310</v>
      </c>
      <c r="I75" s="436">
        <f>+'11'!O154</f>
        <v>10</v>
      </c>
      <c r="J75" s="436">
        <f>+'11'!P154</f>
        <v>3</v>
      </c>
      <c r="K75" s="436"/>
      <c r="L75" s="436"/>
      <c r="M75" s="438">
        <f>+'11'!U154</f>
        <v>0</v>
      </c>
      <c r="N75" s="438">
        <f>+'11'!V154</f>
        <v>0</v>
      </c>
      <c r="O75" s="360" t="e">
        <f t="shared" si="0"/>
        <v>#DIV/0!</v>
      </c>
    </row>
    <row r="76" spans="1:15" hidden="1" x14ac:dyDescent="0.2">
      <c r="A76" s="192"/>
      <c r="B76" s="555" t="str">
        <f>+'11'!B155:M155</f>
        <v>Пособия, компенсации, меры социальной поддержки по публичным нормативным обязательствам</v>
      </c>
      <c r="C76" s="555"/>
      <c r="D76" s="555"/>
      <c r="E76" s="555"/>
      <c r="F76" s="555"/>
      <c r="G76" s="434" t="str">
        <f>+'11'!Q155</f>
        <v>0130152500</v>
      </c>
      <c r="H76" s="435" t="str">
        <f>+'11'!R155</f>
        <v>313</v>
      </c>
      <c r="I76" s="436">
        <f>+'11'!O155</f>
        <v>10</v>
      </c>
      <c r="J76" s="436">
        <f>+'11'!P155</f>
        <v>3</v>
      </c>
      <c r="K76" s="436"/>
      <c r="L76" s="436"/>
      <c r="M76" s="438">
        <f>+'11'!U155</f>
        <v>0</v>
      </c>
      <c r="N76" s="438">
        <f>+'11'!V155</f>
        <v>0</v>
      </c>
      <c r="O76" s="360" t="e">
        <f t="shared" si="0"/>
        <v>#DIV/0!</v>
      </c>
    </row>
    <row r="77" spans="1:15" x14ac:dyDescent="0.2">
      <c r="A77" s="192"/>
      <c r="B77" s="555" t="str">
        <f>+'11'!B156:M156</f>
        <v>Социальные выплаты гражданам, кроме публичных нормативных социальных выплат</v>
      </c>
      <c r="C77" s="555"/>
      <c r="D77" s="555"/>
      <c r="E77" s="555"/>
      <c r="F77" s="555"/>
      <c r="G77" s="434" t="str">
        <f>+'11'!Q156</f>
        <v>0130152500</v>
      </c>
      <c r="H77" s="435" t="str">
        <f>+'11'!R156</f>
        <v>320</v>
      </c>
      <c r="I77" s="436">
        <f>+'11'!O156</f>
        <v>10</v>
      </c>
      <c r="J77" s="436">
        <f>+'11'!P156</f>
        <v>3</v>
      </c>
      <c r="K77" s="436"/>
      <c r="L77" s="436"/>
      <c r="M77" s="438">
        <f>+'11'!U156</f>
        <v>4217.8999999999996</v>
      </c>
      <c r="N77" s="438">
        <f>+'11'!V156</f>
        <v>2796.1152299999999</v>
      </c>
      <c r="O77" s="360">
        <f t="shared" si="0"/>
        <v>66.291643471869889</v>
      </c>
    </row>
    <row r="78" spans="1:15" x14ac:dyDescent="0.2">
      <c r="A78" s="192"/>
      <c r="B78" s="555" t="str">
        <f>+'11'!B157:M157</f>
        <v>Пособия, компенсации и иные социальные выплаты гражданам, кроме публичных нормативных обязательств</v>
      </c>
      <c r="C78" s="555"/>
      <c r="D78" s="555"/>
      <c r="E78" s="555"/>
      <c r="F78" s="555"/>
      <c r="G78" s="434" t="str">
        <f>+'11'!Q157</f>
        <v>0130152500</v>
      </c>
      <c r="H78" s="435" t="str">
        <f>+'11'!R157</f>
        <v>321</v>
      </c>
      <c r="I78" s="436">
        <f>+'11'!O157</f>
        <v>10</v>
      </c>
      <c r="J78" s="436">
        <f>+'11'!P157</f>
        <v>3</v>
      </c>
      <c r="K78" s="436"/>
      <c r="L78" s="436"/>
      <c r="M78" s="438">
        <f>+'11'!U157</f>
        <v>4217.8999999999996</v>
      </c>
      <c r="N78" s="438">
        <f>+'11'!V157</f>
        <v>2796.1152299999999</v>
      </c>
      <c r="O78" s="360">
        <f t="shared" si="0"/>
        <v>66.291643471869889</v>
      </c>
    </row>
    <row r="79" spans="1:15" x14ac:dyDescent="0.2">
      <c r="A79" s="192"/>
      <c r="B79" s="555" t="str">
        <f>+'11'!B158:M158</f>
        <v>Муниципальная программа "Социальная поддержка граждан в Овюрском кожууне"</v>
      </c>
      <c r="C79" s="555"/>
      <c r="D79" s="555"/>
      <c r="E79" s="555"/>
      <c r="F79" s="555"/>
      <c r="G79" s="434" t="str">
        <f>+'11'!Q158</f>
        <v>0100000000</v>
      </c>
      <c r="H79" s="435">
        <f>+'11'!R158</f>
        <v>0</v>
      </c>
      <c r="I79" s="436">
        <f>+'11'!O158</f>
        <v>10</v>
      </c>
      <c r="J79" s="436">
        <f>+'11'!P158</f>
        <v>3</v>
      </c>
      <c r="K79" s="436"/>
      <c r="L79" s="436"/>
      <c r="M79" s="438">
        <f>+'11'!U158</f>
        <v>3433</v>
      </c>
      <c r="N79" s="438">
        <f>+'11'!V158</f>
        <v>1673.1</v>
      </c>
      <c r="O79" s="360">
        <f t="shared" si="0"/>
        <v>48.735799592193416</v>
      </c>
    </row>
    <row r="80" spans="1:15" x14ac:dyDescent="0.2">
      <c r="A80" s="192"/>
      <c r="B80" s="555" t="str">
        <f>+'11'!B159:M159</f>
        <v>подпрограмма "Обеспечение социальной поддержки граждан на оплату жилого помещения и коммунальных услуг"</v>
      </c>
      <c r="C80" s="555"/>
      <c r="D80" s="555"/>
      <c r="E80" s="555"/>
      <c r="F80" s="555"/>
      <c r="G80" s="434" t="str">
        <f>+'11'!Q159</f>
        <v>0130000000</v>
      </c>
      <c r="H80" s="435">
        <f>+'11'!R159</f>
        <v>0</v>
      </c>
      <c r="I80" s="436">
        <f>+'11'!O159</f>
        <v>10</v>
      </c>
      <c r="J80" s="436">
        <f>+'11'!P159</f>
        <v>3</v>
      </c>
      <c r="K80" s="560"/>
      <c r="L80" s="560"/>
      <c r="M80" s="438">
        <f>+'11'!U159</f>
        <v>3433</v>
      </c>
      <c r="N80" s="438">
        <f>+'11'!V159</f>
        <v>1673.1</v>
      </c>
      <c r="O80" s="360">
        <f t="shared" si="0"/>
        <v>48.735799592193416</v>
      </c>
    </row>
    <row r="81" spans="1:15" x14ac:dyDescent="0.2">
      <c r="A81" s="192"/>
      <c r="B81" s="555" t="str">
        <f>+'11'!B160:M160</f>
        <v>Предоставление гражданам субсидий на оплату жилого помещения и коммунальных услуг</v>
      </c>
      <c r="C81" s="555"/>
      <c r="D81" s="555"/>
      <c r="E81" s="555"/>
      <c r="F81" s="555"/>
      <c r="G81" s="434" t="str">
        <f>+'11'!Q160</f>
        <v>0130276030</v>
      </c>
      <c r="H81" s="435">
        <f>+'11'!R160</f>
        <v>0</v>
      </c>
      <c r="I81" s="436">
        <f>+'11'!O160</f>
        <v>10</v>
      </c>
      <c r="J81" s="436">
        <f>+'11'!P160</f>
        <v>3</v>
      </c>
      <c r="K81" s="560"/>
      <c r="L81" s="560"/>
      <c r="M81" s="438">
        <f>+'11'!U160</f>
        <v>3433</v>
      </c>
      <c r="N81" s="438">
        <f>+'11'!V160</f>
        <v>1673.1</v>
      </c>
      <c r="O81" s="360">
        <f t="shared" si="0"/>
        <v>48.735799592193416</v>
      </c>
    </row>
    <row r="82" spans="1:15" x14ac:dyDescent="0.2">
      <c r="A82" s="192"/>
      <c r="B82" s="555" t="str">
        <f>+'11'!B161:M161</f>
        <v>Закупка товаров, работ и услуг для обеспечения государственных (муниципальных) нужд</v>
      </c>
      <c r="C82" s="555"/>
      <c r="D82" s="555"/>
      <c r="E82" s="555"/>
      <c r="F82" s="555"/>
      <c r="G82" s="434" t="str">
        <f>+'11'!Q161</f>
        <v>0130276030</v>
      </c>
      <c r="H82" s="435" t="str">
        <f>+'11'!R161</f>
        <v>200</v>
      </c>
      <c r="I82" s="436">
        <f>+'11'!O161</f>
        <v>10</v>
      </c>
      <c r="J82" s="436">
        <f>+'11'!P161</f>
        <v>3</v>
      </c>
      <c r="K82" s="560"/>
      <c r="L82" s="560"/>
      <c r="M82" s="438">
        <f>+'11'!U161</f>
        <v>35.700000000000003</v>
      </c>
      <c r="N82" s="438">
        <f>+'11'!V161</f>
        <v>9.3510399999999994</v>
      </c>
      <c r="O82" s="360">
        <f t="shared" si="0"/>
        <v>26.193389355742291</v>
      </c>
    </row>
    <row r="83" spans="1:15" x14ac:dyDescent="0.2">
      <c r="A83" s="192"/>
      <c r="B83" s="555" t="str">
        <f>+'11'!B162:M162</f>
        <v>Иные закупки товаров, работ и услуг для обеспечения государственных (муниципальных) нужд</v>
      </c>
      <c r="C83" s="555"/>
      <c r="D83" s="555"/>
      <c r="E83" s="555"/>
      <c r="F83" s="555"/>
      <c r="G83" s="434" t="str">
        <f>+'11'!Q162</f>
        <v>0130276030</v>
      </c>
      <c r="H83" s="435" t="str">
        <f>+'11'!R162</f>
        <v>240</v>
      </c>
      <c r="I83" s="436">
        <f>+'11'!O162</f>
        <v>10</v>
      </c>
      <c r="J83" s="436">
        <f>+'11'!P162</f>
        <v>3</v>
      </c>
      <c r="K83" s="560"/>
      <c r="L83" s="560"/>
      <c r="M83" s="438">
        <f>+'11'!U162</f>
        <v>35.700000000000003</v>
      </c>
      <c r="N83" s="438">
        <f>+'11'!V162</f>
        <v>9.3510399999999994</v>
      </c>
      <c r="O83" s="360">
        <f t="shared" si="0"/>
        <v>26.193389355742291</v>
      </c>
    </row>
    <row r="84" spans="1:15" x14ac:dyDescent="0.2">
      <c r="A84" s="192"/>
      <c r="B84" s="555" t="str">
        <f>+'11'!B163:M163</f>
        <v>Прочая закупка товаров, работ и услуг</v>
      </c>
      <c r="C84" s="555"/>
      <c r="D84" s="555"/>
      <c r="E84" s="555"/>
      <c r="F84" s="555"/>
      <c r="G84" s="434" t="str">
        <f>+'11'!Q163</f>
        <v>0130276030</v>
      </c>
      <c r="H84" s="435" t="str">
        <f>+'11'!R163</f>
        <v>244</v>
      </c>
      <c r="I84" s="436">
        <f>+'11'!O163</f>
        <v>10</v>
      </c>
      <c r="J84" s="436">
        <f>+'11'!P163</f>
        <v>3</v>
      </c>
      <c r="K84" s="560"/>
      <c r="L84" s="560"/>
      <c r="M84" s="438">
        <f>+'11'!U163</f>
        <v>35.700000000000003</v>
      </c>
      <c r="N84" s="438">
        <f>+'11'!V163</f>
        <v>9.3510399999999994</v>
      </c>
      <c r="O84" s="360">
        <f t="shared" si="0"/>
        <v>26.193389355742291</v>
      </c>
    </row>
    <row r="85" spans="1:15" x14ac:dyDescent="0.2">
      <c r="A85" s="192"/>
      <c r="B85" s="555" t="str">
        <f>+'11'!B164:M164</f>
        <v>Социальное обеспечение и иные выплаты населению</v>
      </c>
      <c r="C85" s="555"/>
      <c r="D85" s="555"/>
      <c r="E85" s="555"/>
      <c r="F85" s="555"/>
      <c r="G85" s="434" t="str">
        <f>+'11'!Q164</f>
        <v>0130276030</v>
      </c>
      <c r="H85" s="435" t="str">
        <f>+'11'!R164</f>
        <v>300</v>
      </c>
      <c r="I85" s="436">
        <f>+'11'!O164</f>
        <v>10</v>
      </c>
      <c r="J85" s="436">
        <f>+'11'!P164</f>
        <v>3</v>
      </c>
      <c r="K85" s="560"/>
      <c r="L85" s="560"/>
      <c r="M85" s="438">
        <f>+'11'!U164</f>
        <v>3397.3</v>
      </c>
      <c r="N85" s="438">
        <f>+'11'!V164</f>
        <v>1663.7489599999999</v>
      </c>
      <c r="O85" s="360">
        <f t="shared" si="0"/>
        <v>48.972683012980887</v>
      </c>
    </row>
    <row r="86" spans="1:15" hidden="1" x14ac:dyDescent="0.2">
      <c r="A86" s="192"/>
      <c r="B86" s="555" t="str">
        <f>+'11'!B165:M165</f>
        <v>Публичные нормативные социальные выплаты гражданам</v>
      </c>
      <c r="C86" s="555"/>
      <c r="D86" s="555"/>
      <c r="E86" s="555"/>
      <c r="F86" s="555"/>
      <c r="G86" s="434" t="str">
        <f>+'11'!Q165</f>
        <v>0130276030</v>
      </c>
      <c r="H86" s="435" t="str">
        <f>+'11'!R165</f>
        <v>310</v>
      </c>
      <c r="I86" s="436">
        <f>+'11'!O165</f>
        <v>10</v>
      </c>
      <c r="J86" s="436">
        <f>+'11'!P165</f>
        <v>3</v>
      </c>
      <c r="K86" s="560"/>
      <c r="L86" s="560"/>
      <c r="M86" s="438">
        <f>+'11'!U165</f>
        <v>0</v>
      </c>
      <c r="N86" s="438">
        <f>+'11'!V165</f>
        <v>0</v>
      </c>
      <c r="O86" s="360" t="e">
        <f t="shared" si="0"/>
        <v>#DIV/0!</v>
      </c>
    </row>
    <row r="87" spans="1:15" hidden="1" x14ac:dyDescent="0.2">
      <c r="A87" s="192"/>
      <c r="B87" s="555" t="str">
        <f>+'11'!B166:M166</f>
        <v>Пособия, компенсации, меры социальной поддержки по публичным нормативным обязательствам</v>
      </c>
      <c r="C87" s="555"/>
      <c r="D87" s="555"/>
      <c r="E87" s="555"/>
      <c r="F87" s="555"/>
      <c r="G87" s="434" t="str">
        <f>+'11'!Q166</f>
        <v>0130276030</v>
      </c>
      <c r="H87" s="435" t="str">
        <f>+'11'!R166</f>
        <v>313</v>
      </c>
      <c r="I87" s="436">
        <f>+'11'!O166</f>
        <v>10</v>
      </c>
      <c r="J87" s="436">
        <f>+'11'!P166</f>
        <v>3</v>
      </c>
      <c r="K87" s="436"/>
      <c r="L87" s="436"/>
      <c r="M87" s="438">
        <f>+'11'!U166</f>
        <v>0</v>
      </c>
      <c r="N87" s="438">
        <f>+'11'!V166</f>
        <v>0</v>
      </c>
      <c r="O87" s="360" t="e">
        <f t="shared" ref="O87:O150" si="1">N87/M87*100</f>
        <v>#DIV/0!</v>
      </c>
    </row>
    <row r="88" spans="1:15" x14ac:dyDescent="0.2">
      <c r="A88" s="192"/>
      <c r="B88" s="555" t="str">
        <f>+'11'!B167:M167</f>
        <v>Социальные выплаты гражданам, кроме публичных нормативных социальных выплат</v>
      </c>
      <c r="C88" s="555"/>
      <c r="D88" s="555"/>
      <c r="E88" s="555"/>
      <c r="F88" s="555"/>
      <c r="G88" s="434" t="str">
        <f>+'11'!Q167</f>
        <v>0130276030</v>
      </c>
      <c r="H88" s="435" t="str">
        <f>+'11'!R167</f>
        <v>320</v>
      </c>
      <c r="I88" s="436">
        <f>+'11'!O167</f>
        <v>10</v>
      </c>
      <c r="J88" s="436">
        <f>+'11'!P167</f>
        <v>3</v>
      </c>
      <c r="K88" s="560"/>
      <c r="L88" s="560"/>
      <c r="M88" s="438">
        <f>+'11'!U167</f>
        <v>3397.3</v>
      </c>
      <c r="N88" s="438">
        <f>+'11'!V167</f>
        <v>1663.7489599999999</v>
      </c>
      <c r="O88" s="360">
        <f t="shared" si="1"/>
        <v>48.972683012980887</v>
      </c>
    </row>
    <row r="89" spans="1:15" x14ac:dyDescent="0.2">
      <c r="A89" s="192"/>
      <c r="B89" s="555" t="str">
        <f>+'11'!B168:M168</f>
        <v>Пособия, компенсации и иные социальные выплаты гражданам, кроме публичных нормативных обязательств</v>
      </c>
      <c r="C89" s="555"/>
      <c r="D89" s="555"/>
      <c r="E89" s="555"/>
      <c r="F89" s="555"/>
      <c r="G89" s="434" t="str">
        <f>+'11'!Q168</f>
        <v>0130276030</v>
      </c>
      <c r="H89" s="435" t="str">
        <f>+'11'!R168</f>
        <v>321</v>
      </c>
      <c r="I89" s="436">
        <f>+'11'!O168</f>
        <v>10</v>
      </c>
      <c r="J89" s="436">
        <f>+'11'!P168</f>
        <v>3</v>
      </c>
      <c r="K89" s="560"/>
      <c r="L89" s="560"/>
      <c r="M89" s="438">
        <f>+'11'!U168</f>
        <v>3397.3</v>
      </c>
      <c r="N89" s="438">
        <f>+'11'!V168</f>
        <v>1663.7489599999999</v>
      </c>
      <c r="O89" s="360">
        <f t="shared" si="1"/>
        <v>48.972683012980887</v>
      </c>
    </row>
    <row r="90" spans="1:15" x14ac:dyDescent="0.2">
      <c r="A90" s="192"/>
      <c r="B90" s="555" t="str">
        <f>+'11'!B169:M169</f>
        <v>Охрана семьи и детства</v>
      </c>
      <c r="C90" s="555"/>
      <c r="D90" s="555"/>
      <c r="E90" s="555"/>
      <c r="F90" s="555"/>
      <c r="G90" s="434">
        <f>+'11'!Q169</f>
        <v>0</v>
      </c>
      <c r="H90" s="435">
        <f>+'11'!R169</f>
        <v>0</v>
      </c>
      <c r="I90" s="436">
        <f>+'11'!O169</f>
        <v>10</v>
      </c>
      <c r="J90" s="436">
        <f>+'11'!P169</f>
        <v>4</v>
      </c>
      <c r="K90" s="560"/>
      <c r="L90" s="560"/>
      <c r="M90" s="438">
        <f>+'11'!U169</f>
        <v>27608.7</v>
      </c>
      <c r="N90" s="438">
        <f>+'11'!V169</f>
        <v>19803.787080000002</v>
      </c>
      <c r="O90" s="360">
        <f t="shared" si="1"/>
        <v>71.730241119647076</v>
      </c>
    </row>
    <row r="91" spans="1:15" x14ac:dyDescent="0.2">
      <c r="A91" s="192"/>
      <c r="B91" s="555" t="str">
        <f>+'11'!B170:M170</f>
        <v>Муниципальная программа "Социальная поддержка граждан в Овюрском кожууне"</v>
      </c>
      <c r="C91" s="555"/>
      <c r="D91" s="555"/>
      <c r="E91" s="555"/>
      <c r="F91" s="555"/>
      <c r="G91" s="434" t="str">
        <f>+'11'!Q170</f>
        <v>0100000000</v>
      </c>
      <c r="H91" s="435">
        <f>+'11'!R170</f>
        <v>0</v>
      </c>
      <c r="I91" s="436">
        <f>+'11'!O170</f>
        <v>10</v>
      </c>
      <c r="J91" s="436">
        <f>+'11'!P170</f>
        <v>4</v>
      </c>
      <c r="K91" s="560"/>
      <c r="L91" s="560"/>
      <c r="M91" s="438">
        <f>+'11'!U170</f>
        <v>27608.7</v>
      </c>
      <c r="N91" s="438">
        <f>+'11'!V170</f>
        <v>19803.787080000002</v>
      </c>
      <c r="O91" s="360">
        <f t="shared" si="1"/>
        <v>71.730241119647076</v>
      </c>
    </row>
    <row r="92" spans="1:15" x14ac:dyDescent="0.2">
      <c r="A92" s="192"/>
      <c r="B92" s="555" t="str">
        <f>+'11'!B171:M171</f>
        <v>подпрограмма "Социальная поддержка семьи и детей"</v>
      </c>
      <c r="C92" s="555"/>
      <c r="D92" s="555"/>
      <c r="E92" s="555"/>
      <c r="F92" s="555"/>
      <c r="G92" s="434" t="str">
        <f>+'11'!Q171</f>
        <v>0120000000</v>
      </c>
      <c r="H92" s="435">
        <f>+'11'!R171</f>
        <v>0</v>
      </c>
      <c r="I92" s="436">
        <f>+'11'!O171</f>
        <v>10</v>
      </c>
      <c r="J92" s="436">
        <f>+'11'!P171</f>
        <v>4</v>
      </c>
      <c r="K92" s="560"/>
      <c r="L92" s="560"/>
      <c r="M92" s="438">
        <f>+'11'!U171</f>
        <v>27608.7</v>
      </c>
      <c r="N92" s="438">
        <f>+'11'!V171</f>
        <v>19803.787080000002</v>
      </c>
      <c r="O92" s="360">
        <f t="shared" si="1"/>
        <v>71.730241119647076</v>
      </c>
    </row>
    <row r="93" spans="1:15" x14ac:dyDescent="0.2">
      <c r="A93" s="192"/>
      <c r="B93" s="555" t="str">
        <f>+'11'!B172:M172</f>
        <v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v>
      </c>
      <c r="C93" s="555"/>
      <c r="D93" s="555"/>
      <c r="E93" s="555"/>
      <c r="F93" s="555"/>
      <c r="G93" s="434" t="str">
        <f>+'11'!Q172</f>
        <v>0120253800</v>
      </c>
      <c r="H93" s="435">
        <f>+'11'!R172</f>
        <v>0</v>
      </c>
      <c r="I93" s="436">
        <f>+'11'!O172</f>
        <v>10</v>
      </c>
      <c r="J93" s="436">
        <f>+'11'!P172</f>
        <v>4</v>
      </c>
      <c r="K93" s="560"/>
      <c r="L93" s="560"/>
      <c r="M93" s="438">
        <f>+'11'!U172</f>
        <v>20509.900000000001</v>
      </c>
      <c r="N93" s="438">
        <f>+'11'!V172</f>
        <v>13333.20183</v>
      </c>
      <c r="O93" s="360">
        <f t="shared" si="1"/>
        <v>65.008614522742675</v>
      </c>
    </row>
    <row r="94" spans="1:15" x14ac:dyDescent="0.2">
      <c r="A94" s="192"/>
      <c r="B94" s="555" t="str">
        <f>+'11'!B173:M173</f>
        <v>Социальное обеспечение и иные выплаты населению</v>
      </c>
      <c r="C94" s="555"/>
      <c r="D94" s="555"/>
      <c r="E94" s="555"/>
      <c r="F94" s="555"/>
      <c r="G94" s="434" t="str">
        <f>+'11'!Q173</f>
        <v>0120253800</v>
      </c>
      <c r="H94" s="435" t="str">
        <f>+'11'!R173</f>
        <v>300</v>
      </c>
      <c r="I94" s="436">
        <f>+'11'!O173</f>
        <v>10</v>
      </c>
      <c r="J94" s="436">
        <f>+'11'!P173</f>
        <v>4</v>
      </c>
      <c r="K94" s="560"/>
      <c r="L94" s="560"/>
      <c r="M94" s="438">
        <f>+'11'!U173</f>
        <v>20509.900000000001</v>
      </c>
      <c r="N94" s="438">
        <f>+'11'!V173</f>
        <v>13333.20183</v>
      </c>
      <c r="O94" s="360">
        <f t="shared" si="1"/>
        <v>65.008614522742675</v>
      </c>
    </row>
    <row r="95" spans="1:15" x14ac:dyDescent="0.2">
      <c r="A95" s="192"/>
      <c r="B95" s="555" t="str">
        <f>+'11'!B174:M174</f>
        <v>Публичные нормативные социальные выплаты гражданам</v>
      </c>
      <c r="C95" s="555"/>
      <c r="D95" s="555"/>
      <c r="E95" s="555"/>
      <c r="F95" s="555"/>
      <c r="G95" s="434" t="str">
        <f>+'11'!Q174</f>
        <v>0120253800</v>
      </c>
      <c r="H95" s="435" t="str">
        <f>+'11'!R174</f>
        <v>310</v>
      </c>
      <c r="I95" s="436">
        <f>+'11'!O174</f>
        <v>10</v>
      </c>
      <c r="J95" s="436">
        <f>+'11'!P174</f>
        <v>4</v>
      </c>
      <c r="K95" s="560"/>
      <c r="L95" s="560"/>
      <c r="M95" s="438">
        <f>+'11'!U174</f>
        <v>20509.900000000001</v>
      </c>
      <c r="N95" s="438">
        <f>+'11'!V174</f>
        <v>13333.20183</v>
      </c>
      <c r="O95" s="360">
        <f t="shared" si="1"/>
        <v>65.008614522742675</v>
      </c>
    </row>
    <row r="96" spans="1:15" x14ac:dyDescent="0.2">
      <c r="A96" s="192"/>
      <c r="B96" s="555" t="str">
        <f>+'11'!B175:M175</f>
        <v>Пособия, компенсации, меры социальной поддержки по публичным нормативным обязательствам</v>
      </c>
      <c r="C96" s="555"/>
      <c r="D96" s="555"/>
      <c r="E96" s="555"/>
      <c r="F96" s="555"/>
      <c r="G96" s="434" t="str">
        <f>+'11'!Q175</f>
        <v>0120253800</v>
      </c>
      <c r="H96" s="435" t="str">
        <f>+'11'!R175</f>
        <v>313</v>
      </c>
      <c r="I96" s="436">
        <f>+'11'!O175</f>
        <v>10</v>
      </c>
      <c r="J96" s="436">
        <f>+'11'!P175</f>
        <v>4</v>
      </c>
      <c r="K96" s="560"/>
      <c r="L96" s="560"/>
      <c r="M96" s="438">
        <f>+'11'!U175</f>
        <v>20509.900000000001</v>
      </c>
      <c r="N96" s="438">
        <f>+'11'!V175</f>
        <v>13333.20183</v>
      </c>
      <c r="O96" s="360">
        <f t="shared" si="1"/>
        <v>65.008614522742675</v>
      </c>
    </row>
    <row r="97" spans="1:15" x14ac:dyDescent="0.2">
      <c r="A97" s="192"/>
      <c r="B97" s="555" t="str">
        <f>+'11'!B176:M176</f>
        <v>Субвенции на выполнение полномочий Российской Федерации по осуществлению ежемесячной выплаты в связи с рождением (усыновлением) первого ребенка</v>
      </c>
      <c r="C97" s="555"/>
      <c r="D97" s="555"/>
      <c r="E97" s="555"/>
      <c r="F97" s="555"/>
      <c r="G97" s="434" t="str">
        <f>+'11'!Q176</f>
        <v>012Р155730</v>
      </c>
      <c r="H97" s="435">
        <f>+'11'!R176</f>
        <v>0</v>
      </c>
      <c r="I97" s="436">
        <f>+'11'!O176</f>
        <v>10</v>
      </c>
      <c r="J97" s="436">
        <f>+'11'!P176</f>
        <v>4</v>
      </c>
      <c r="K97" s="560"/>
      <c r="L97" s="560"/>
      <c r="M97" s="438">
        <f>+'11'!U176</f>
        <v>7098.8</v>
      </c>
      <c r="N97" s="438">
        <f>+'11'!V176</f>
        <v>6470.5852500000001</v>
      </c>
      <c r="O97" s="360">
        <f t="shared" si="1"/>
        <v>91.150409224094204</v>
      </c>
    </row>
    <row r="98" spans="1:15" x14ac:dyDescent="0.2">
      <c r="A98" s="192"/>
      <c r="B98" s="555" t="str">
        <f>+'11'!B177:M177</f>
        <v>Социальное обеспечение и иные выплаты населению</v>
      </c>
      <c r="C98" s="555"/>
      <c r="D98" s="555"/>
      <c r="E98" s="555"/>
      <c r="F98" s="555"/>
      <c r="G98" s="434" t="str">
        <f>+'11'!Q177</f>
        <v>012Р155730</v>
      </c>
      <c r="H98" s="435" t="str">
        <f>+'11'!R177</f>
        <v>300</v>
      </c>
      <c r="I98" s="436">
        <f>+'11'!O177</f>
        <v>10</v>
      </c>
      <c r="J98" s="436">
        <f>+'11'!P177</f>
        <v>4</v>
      </c>
      <c r="K98" s="560"/>
      <c r="L98" s="560"/>
      <c r="M98" s="438">
        <f>+'11'!U177</f>
        <v>7098.8</v>
      </c>
      <c r="N98" s="438">
        <f>+'11'!V177</f>
        <v>6470.5852500000001</v>
      </c>
      <c r="O98" s="360">
        <f t="shared" si="1"/>
        <v>91.150409224094204</v>
      </c>
    </row>
    <row r="99" spans="1:15" x14ac:dyDescent="0.2">
      <c r="A99" s="192"/>
      <c r="B99" s="555" t="str">
        <f>+'11'!B178:M178</f>
        <v>Публичные нормативные социальные выплаты гражданам</v>
      </c>
      <c r="C99" s="555"/>
      <c r="D99" s="555"/>
      <c r="E99" s="555"/>
      <c r="F99" s="555"/>
      <c r="G99" s="434" t="str">
        <f>+'11'!Q178</f>
        <v>012Р155730</v>
      </c>
      <c r="H99" s="435" t="str">
        <f>+'11'!R178</f>
        <v>310</v>
      </c>
      <c r="I99" s="436">
        <f>+'11'!O178</f>
        <v>10</v>
      </c>
      <c r="J99" s="436">
        <f>+'11'!P178</f>
        <v>4</v>
      </c>
      <c r="K99" s="560"/>
      <c r="L99" s="560"/>
      <c r="M99" s="438">
        <f>+'11'!U178</f>
        <v>7098.8</v>
      </c>
      <c r="N99" s="438">
        <f>+'11'!V178</f>
        <v>6470.5852500000001</v>
      </c>
      <c r="O99" s="360">
        <f t="shared" si="1"/>
        <v>91.150409224094204</v>
      </c>
    </row>
    <row r="100" spans="1:15" x14ac:dyDescent="0.2">
      <c r="A100" s="192"/>
      <c r="B100" s="555" t="str">
        <f>+'11'!B179:M179</f>
        <v>Пособия, компенсации, меры социальной поддержки по публичным нормативным обязательствам</v>
      </c>
      <c r="C100" s="555"/>
      <c r="D100" s="555"/>
      <c r="E100" s="555"/>
      <c r="F100" s="555"/>
      <c r="G100" s="434" t="str">
        <f>+'11'!Q179</f>
        <v>012Р155730</v>
      </c>
      <c r="H100" s="435" t="str">
        <f>+'11'!R179</f>
        <v>313</v>
      </c>
      <c r="I100" s="436">
        <f>+'11'!O179</f>
        <v>10</v>
      </c>
      <c r="J100" s="436">
        <f>+'11'!P179</f>
        <v>4</v>
      </c>
      <c r="K100" s="560"/>
      <c r="L100" s="560"/>
      <c r="M100" s="438">
        <f>+'11'!U179</f>
        <v>7098.8</v>
      </c>
      <c r="N100" s="438">
        <f>+'11'!V179</f>
        <v>6470.5852500000001</v>
      </c>
      <c r="O100" s="360">
        <f t="shared" si="1"/>
        <v>91.150409224094204</v>
      </c>
    </row>
    <row r="101" spans="1:15" x14ac:dyDescent="0.2">
      <c r="A101" s="192"/>
      <c r="B101" s="555" t="str">
        <f>+'11'!B180:M180</f>
        <v>Другие вопросы в области социальной политики</v>
      </c>
      <c r="C101" s="555"/>
      <c r="D101" s="555"/>
      <c r="E101" s="555"/>
      <c r="F101" s="555"/>
      <c r="G101" s="434">
        <f>+'11'!Q180</f>
        <v>0</v>
      </c>
      <c r="H101" s="435">
        <f>+'11'!R180</f>
        <v>0</v>
      </c>
      <c r="I101" s="436">
        <f>+'11'!O180</f>
        <v>10</v>
      </c>
      <c r="J101" s="436">
        <f>+'11'!P180</f>
        <v>6</v>
      </c>
      <c r="K101" s="436"/>
      <c r="L101" s="436"/>
      <c r="M101" s="438">
        <f>+'11'!U180</f>
        <v>3413.5283100000001</v>
      </c>
      <c r="N101" s="438">
        <f>+'11'!V180</f>
        <v>2714.0341399999998</v>
      </c>
      <c r="O101" s="360">
        <f t="shared" si="1"/>
        <v>79.50817727361985</v>
      </c>
    </row>
    <row r="102" spans="1:15" x14ac:dyDescent="0.2">
      <c r="A102" s="192"/>
      <c r="B102" s="555" t="str">
        <f>+'11'!B181:M181</f>
        <v>Муниципальная программа "Социальная поддержка граждан в Овюрском кожууне"</v>
      </c>
      <c r="C102" s="555"/>
      <c r="D102" s="555"/>
      <c r="E102" s="555"/>
      <c r="F102" s="555"/>
      <c r="G102" s="434" t="str">
        <f>+'11'!Q181</f>
        <v>0100000000</v>
      </c>
      <c r="H102" s="435">
        <f>+'11'!R181</f>
        <v>0</v>
      </c>
      <c r="I102" s="436">
        <f>+'11'!O181</f>
        <v>10</v>
      </c>
      <c r="J102" s="436">
        <f>+'11'!P181</f>
        <v>6</v>
      </c>
      <c r="K102" s="436"/>
      <c r="L102" s="436"/>
      <c r="M102" s="438">
        <f>+'11'!U181</f>
        <v>3043.72831</v>
      </c>
      <c r="N102" s="438">
        <f>+'11'!V181</f>
        <v>2442.9314899999999</v>
      </c>
      <c r="O102" s="360">
        <f t="shared" si="1"/>
        <v>80.261154780927214</v>
      </c>
    </row>
    <row r="103" spans="1:15" x14ac:dyDescent="0.2">
      <c r="A103" s="192"/>
      <c r="B103" s="555" t="str">
        <f>+'11'!B182:M182</f>
        <v>Подпрограмма "Обеспечение реализации муниципальной программы и прочие мероприятия"</v>
      </c>
      <c r="C103" s="555"/>
      <c r="D103" s="555"/>
      <c r="E103" s="555"/>
      <c r="F103" s="555"/>
      <c r="G103" s="434" t="str">
        <f>+'11'!Q182</f>
        <v>0140000000</v>
      </c>
      <c r="H103" s="435">
        <f>+'11'!R182</f>
        <v>0</v>
      </c>
      <c r="I103" s="436">
        <f>+'11'!O182</f>
        <v>10</v>
      </c>
      <c r="J103" s="436">
        <f>+'11'!P182</f>
        <v>6</v>
      </c>
      <c r="K103" s="436"/>
      <c r="L103" s="436"/>
      <c r="M103" s="438">
        <f>+'11'!U182</f>
        <v>3043.72831</v>
      </c>
      <c r="N103" s="438">
        <f>+'11'!V182</f>
        <v>2442.9314899999999</v>
      </c>
      <c r="O103" s="360">
        <f t="shared" si="1"/>
        <v>80.261154780927214</v>
      </c>
    </row>
    <row r="104" spans="1:15" x14ac:dyDescent="0.2">
      <c r="A104" s="192"/>
      <c r="B104" s="555" t="str">
        <f>+'11'!B183:M183</f>
        <v>Обеспечение деятельности органов местного самоуправления</v>
      </c>
      <c r="C104" s="555"/>
      <c r="D104" s="555"/>
      <c r="E104" s="555"/>
      <c r="F104" s="555"/>
      <c r="G104" s="434" t="str">
        <f>+'11'!Q183</f>
        <v>0140100019</v>
      </c>
      <c r="H104" s="435">
        <f>+'11'!R183</f>
        <v>0</v>
      </c>
      <c r="I104" s="436">
        <f>+'11'!O183</f>
        <v>10</v>
      </c>
      <c r="J104" s="436">
        <f>+'11'!P183</f>
        <v>6</v>
      </c>
      <c r="K104" s="436"/>
      <c r="L104" s="436"/>
      <c r="M104" s="438">
        <f>+'11'!U183</f>
        <v>3043.72831</v>
      </c>
      <c r="N104" s="438">
        <f>+'11'!V183</f>
        <v>2442.9314899999999</v>
      </c>
      <c r="O104" s="360">
        <f t="shared" si="1"/>
        <v>80.261154780927214</v>
      </c>
    </row>
    <row r="105" spans="1:15" x14ac:dyDescent="0.2">
      <c r="A105" s="192"/>
      <c r="B105" s="555" t="str">
        <f>+'11'!B184:M184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105" s="555"/>
      <c r="D105" s="555"/>
      <c r="E105" s="555"/>
      <c r="F105" s="555"/>
      <c r="G105" s="434" t="str">
        <f>+'11'!Q184</f>
        <v>0140100019</v>
      </c>
      <c r="H105" s="435" t="str">
        <f>+'11'!R184</f>
        <v>100</v>
      </c>
      <c r="I105" s="436">
        <f>+'11'!O184</f>
        <v>10</v>
      </c>
      <c r="J105" s="436">
        <f>+'11'!P184</f>
        <v>6</v>
      </c>
      <c r="K105" s="560"/>
      <c r="L105" s="560"/>
      <c r="M105" s="438">
        <f>+'11'!U184</f>
        <v>2894.6283100000001</v>
      </c>
      <c r="N105" s="438">
        <f>+'11'!V184</f>
        <v>2329.92506</v>
      </c>
      <c r="O105" s="360">
        <f t="shared" si="1"/>
        <v>80.491338108967781</v>
      </c>
    </row>
    <row r="106" spans="1:15" x14ac:dyDescent="0.2">
      <c r="A106" s="192"/>
      <c r="B106" s="555" t="str">
        <f>+'11'!B185:M185</f>
        <v>Расходы на выплаты персоналу государственных (муниципальных) органов</v>
      </c>
      <c r="C106" s="555"/>
      <c r="D106" s="555"/>
      <c r="E106" s="555"/>
      <c r="F106" s="555"/>
      <c r="G106" s="434" t="str">
        <f>+'11'!Q185</f>
        <v>0140100019</v>
      </c>
      <c r="H106" s="435" t="str">
        <f>+'11'!R185</f>
        <v>120</v>
      </c>
      <c r="I106" s="436">
        <f>+'11'!O185</f>
        <v>10</v>
      </c>
      <c r="J106" s="436">
        <f>+'11'!P185</f>
        <v>6</v>
      </c>
      <c r="K106" s="560"/>
      <c r="L106" s="560"/>
      <c r="M106" s="438">
        <f>+'11'!U185</f>
        <v>2894.6283100000001</v>
      </c>
      <c r="N106" s="438">
        <f>+'11'!V185</f>
        <v>2329.92506</v>
      </c>
      <c r="O106" s="360">
        <f t="shared" si="1"/>
        <v>80.491338108967781</v>
      </c>
    </row>
    <row r="107" spans="1:15" x14ac:dyDescent="0.2">
      <c r="A107" s="192"/>
      <c r="B107" s="555" t="str">
        <f>+'11'!B186:M186</f>
        <v>Фонд оплаты труда государственных (муниципальных) органов</v>
      </c>
      <c r="C107" s="555"/>
      <c r="D107" s="555"/>
      <c r="E107" s="555"/>
      <c r="F107" s="555"/>
      <c r="G107" s="434" t="str">
        <f>+'11'!Q186</f>
        <v>0140100019</v>
      </c>
      <c r="H107" s="435" t="str">
        <f>+'11'!R186</f>
        <v>121</v>
      </c>
      <c r="I107" s="436">
        <f>+'11'!O186</f>
        <v>10</v>
      </c>
      <c r="J107" s="436">
        <f>+'11'!P186</f>
        <v>6</v>
      </c>
      <c r="K107" s="560"/>
      <c r="L107" s="560"/>
      <c r="M107" s="438">
        <f>+'11'!U186</f>
        <v>2223.2168299999998</v>
      </c>
      <c r="N107" s="438">
        <f>+'11'!V186</f>
        <v>1795.02693</v>
      </c>
      <c r="O107" s="360">
        <f t="shared" si="1"/>
        <v>80.740074732161872</v>
      </c>
    </row>
    <row r="108" spans="1:15" x14ac:dyDescent="0.2">
      <c r="A108" s="192"/>
      <c r="B108" s="555" t="str">
        <f>+'11'!B187:M187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108" s="555"/>
      <c r="D108" s="555"/>
      <c r="E108" s="555"/>
      <c r="F108" s="555"/>
      <c r="G108" s="434" t="str">
        <f>+'11'!Q187</f>
        <v>0140100019</v>
      </c>
      <c r="H108" s="435" t="str">
        <f>+'11'!R187</f>
        <v>129</v>
      </c>
      <c r="I108" s="436">
        <f>+'11'!O187</f>
        <v>10</v>
      </c>
      <c r="J108" s="436">
        <f>+'11'!P187</f>
        <v>6</v>
      </c>
      <c r="K108" s="560"/>
      <c r="L108" s="560"/>
      <c r="M108" s="438">
        <f>+'11'!U187</f>
        <v>671.41147999999998</v>
      </c>
      <c r="N108" s="438">
        <f>+'11'!V187</f>
        <v>534.89813000000004</v>
      </c>
      <c r="O108" s="360">
        <f t="shared" si="1"/>
        <v>79.667706903075299</v>
      </c>
    </row>
    <row r="109" spans="1:15" x14ac:dyDescent="0.2">
      <c r="A109" s="192"/>
      <c r="B109" s="555" t="str">
        <f>+'11'!B188:M188</f>
        <v>Закупка товаров, работ и услуг для обеспечения государственных (муниципальных) нужд</v>
      </c>
      <c r="C109" s="555"/>
      <c r="D109" s="555"/>
      <c r="E109" s="555"/>
      <c r="F109" s="555"/>
      <c r="G109" s="434" t="str">
        <f>+'11'!Q188</f>
        <v>0140100019</v>
      </c>
      <c r="H109" s="435" t="str">
        <f>+'11'!R188</f>
        <v>200</v>
      </c>
      <c r="I109" s="436">
        <f>+'11'!O188</f>
        <v>10</v>
      </c>
      <c r="J109" s="436">
        <f>+'11'!P188</f>
        <v>6</v>
      </c>
      <c r="K109" s="560"/>
      <c r="L109" s="560"/>
      <c r="M109" s="438">
        <f>+'11'!U188</f>
        <v>145.66</v>
      </c>
      <c r="N109" s="438">
        <f>+'11'!V188</f>
        <v>109.56643</v>
      </c>
      <c r="O109" s="360">
        <f t="shared" si="1"/>
        <v>75.220671426609911</v>
      </c>
    </row>
    <row r="110" spans="1:15" x14ac:dyDescent="0.2">
      <c r="A110" s="192"/>
      <c r="B110" s="555" t="str">
        <f>+'11'!B189:M189</f>
        <v>Иные закупки товаров, работ и услуг для обеспечения государственных (муниципальных) нужд</v>
      </c>
      <c r="C110" s="555"/>
      <c r="D110" s="555"/>
      <c r="E110" s="555"/>
      <c r="F110" s="555"/>
      <c r="G110" s="434" t="str">
        <f>+'11'!Q189</f>
        <v>0140100019</v>
      </c>
      <c r="H110" s="435" t="str">
        <f>+'11'!R189</f>
        <v>240</v>
      </c>
      <c r="I110" s="436">
        <f>+'11'!O189</f>
        <v>10</v>
      </c>
      <c r="J110" s="436">
        <f>+'11'!P189</f>
        <v>6</v>
      </c>
      <c r="K110" s="560"/>
      <c r="L110" s="560"/>
      <c r="M110" s="438">
        <f>+'11'!U189</f>
        <v>145.66</v>
      </c>
      <c r="N110" s="438">
        <f>+'11'!V189</f>
        <v>109.56643</v>
      </c>
      <c r="O110" s="360">
        <f t="shared" si="1"/>
        <v>75.220671426609911</v>
      </c>
    </row>
    <row r="111" spans="1:15" x14ac:dyDescent="0.2">
      <c r="A111" s="192"/>
      <c r="B111" s="555" t="str">
        <f>+'11'!B190:M190</f>
        <v>Закупка товаров, работ, услуг в сфере информационно-коммуникационных технологий</v>
      </c>
      <c r="C111" s="555"/>
      <c r="D111" s="555"/>
      <c r="E111" s="555"/>
      <c r="F111" s="555"/>
      <c r="G111" s="434" t="str">
        <f>+'11'!Q190</f>
        <v>0140100019</v>
      </c>
      <c r="H111" s="435" t="str">
        <f>+'11'!R190</f>
        <v>242</v>
      </c>
      <c r="I111" s="436">
        <f>+'11'!O190</f>
        <v>10</v>
      </c>
      <c r="J111" s="436">
        <f>+'11'!P190</f>
        <v>6</v>
      </c>
      <c r="K111" s="560"/>
      <c r="L111" s="560"/>
      <c r="M111" s="438">
        <f>+'11'!U190</f>
        <v>122.36</v>
      </c>
      <c r="N111" s="438">
        <f>+'11'!V190</f>
        <v>86.76643</v>
      </c>
      <c r="O111" s="360">
        <f t="shared" si="1"/>
        <v>70.910779666557701</v>
      </c>
    </row>
    <row r="112" spans="1:15" x14ac:dyDescent="0.2">
      <c r="A112" s="192"/>
      <c r="B112" s="555" t="str">
        <f>+'11'!B191:M191</f>
        <v>Прочая закупка товаров, работ и услуг</v>
      </c>
      <c r="C112" s="555"/>
      <c r="D112" s="555"/>
      <c r="E112" s="555"/>
      <c r="F112" s="555"/>
      <c r="G112" s="434" t="str">
        <f>+'11'!Q191</f>
        <v>0140100019</v>
      </c>
      <c r="H112" s="435" t="str">
        <f>+'11'!R191</f>
        <v>244</v>
      </c>
      <c r="I112" s="436">
        <f>+'11'!O191</f>
        <v>10</v>
      </c>
      <c r="J112" s="436">
        <f>+'11'!P191</f>
        <v>6</v>
      </c>
      <c r="K112" s="560"/>
      <c r="L112" s="560"/>
      <c r="M112" s="438">
        <f>+'11'!U191</f>
        <v>23.3</v>
      </c>
      <c r="N112" s="438">
        <f>+'11'!V191</f>
        <v>22.8</v>
      </c>
      <c r="O112" s="360">
        <f t="shared" si="1"/>
        <v>97.85407725321889</v>
      </c>
    </row>
    <row r="113" spans="1:16" x14ac:dyDescent="0.2">
      <c r="A113" s="192"/>
      <c r="B113" s="555" t="str">
        <f>+'11'!B192:M192</f>
        <v>Иные бюджетные ассигнования</v>
      </c>
      <c r="C113" s="555"/>
      <c r="D113" s="555"/>
      <c r="E113" s="555"/>
      <c r="F113" s="555"/>
      <c r="G113" s="434" t="str">
        <f>+'11'!Q192</f>
        <v>0140100019</v>
      </c>
      <c r="H113" s="435" t="str">
        <f>+'11'!R192</f>
        <v>800</v>
      </c>
      <c r="I113" s="436">
        <f>+'11'!O192</f>
        <v>10</v>
      </c>
      <c r="J113" s="436">
        <f>+'11'!P192</f>
        <v>6</v>
      </c>
      <c r="K113" s="560"/>
      <c r="L113" s="560"/>
      <c r="M113" s="438">
        <f>+'11'!U192</f>
        <v>3.4400000000000004</v>
      </c>
      <c r="N113" s="438">
        <f>+'11'!V192</f>
        <v>3.4400000000000004</v>
      </c>
      <c r="O113" s="360">
        <f t="shared" si="1"/>
        <v>100</v>
      </c>
    </row>
    <row r="114" spans="1:16" x14ac:dyDescent="0.2">
      <c r="A114" s="192"/>
      <c r="B114" s="555" t="str">
        <f>+'11'!B193:M193</f>
        <v>Уплата налогов, сборов и иных платежей</v>
      </c>
      <c r="C114" s="555"/>
      <c r="D114" s="555"/>
      <c r="E114" s="555"/>
      <c r="F114" s="555"/>
      <c r="G114" s="434" t="str">
        <f>+'11'!Q193</f>
        <v>0140100019</v>
      </c>
      <c r="H114" s="435" t="str">
        <f>+'11'!R193</f>
        <v>850</v>
      </c>
      <c r="I114" s="436">
        <f>+'11'!O193</f>
        <v>10</v>
      </c>
      <c r="J114" s="436">
        <f>+'11'!P193</f>
        <v>6</v>
      </c>
      <c r="K114" s="560"/>
      <c r="L114" s="560"/>
      <c r="M114" s="438">
        <f>+'11'!U193</f>
        <v>3.4400000000000004</v>
      </c>
      <c r="N114" s="438">
        <f>+'11'!V193</f>
        <v>3.4400000000000004</v>
      </c>
      <c r="O114" s="360">
        <f t="shared" si="1"/>
        <v>100</v>
      </c>
    </row>
    <row r="115" spans="1:16" x14ac:dyDescent="0.2">
      <c r="A115" s="192"/>
      <c r="B115" s="555" t="str">
        <f>+'11'!B194:M194</f>
        <v>Уплата налога на имущество организаций и земельного налога</v>
      </c>
      <c r="C115" s="555"/>
      <c r="D115" s="555"/>
      <c r="E115" s="555"/>
      <c r="F115" s="555"/>
      <c r="G115" s="434" t="str">
        <f>+'11'!Q194</f>
        <v>0140100019</v>
      </c>
      <c r="H115" s="435" t="str">
        <f>+'11'!R194</f>
        <v>851</v>
      </c>
      <c r="I115" s="436">
        <f>+'11'!O194</f>
        <v>10</v>
      </c>
      <c r="J115" s="436">
        <f>+'11'!P194</f>
        <v>6</v>
      </c>
      <c r="K115" s="560"/>
      <c r="L115" s="560"/>
      <c r="M115" s="438">
        <f>+'11'!U194</f>
        <v>0.7</v>
      </c>
      <c r="N115" s="438">
        <f>+'11'!V194</f>
        <v>0.7</v>
      </c>
      <c r="O115" s="360">
        <f t="shared" si="1"/>
        <v>100</v>
      </c>
    </row>
    <row r="116" spans="1:16" x14ac:dyDescent="0.2">
      <c r="A116" s="192"/>
      <c r="B116" s="555" t="str">
        <f>+'11'!B195:M195</f>
        <v>Уплата иных платежей</v>
      </c>
      <c r="C116" s="555"/>
      <c r="D116" s="555"/>
      <c r="E116" s="555"/>
      <c r="F116" s="555"/>
      <c r="G116" s="434" t="str">
        <f>+'11'!Q195</f>
        <v>0140100019</v>
      </c>
      <c r="H116" s="435" t="str">
        <f>+'11'!R195</f>
        <v>853</v>
      </c>
      <c r="I116" s="436">
        <f>+'11'!O195</f>
        <v>10</v>
      </c>
      <c r="J116" s="436">
        <f>+'11'!P195</f>
        <v>6</v>
      </c>
      <c r="K116" s="560"/>
      <c r="L116" s="560"/>
      <c r="M116" s="438">
        <f>+'11'!U195</f>
        <v>2.74</v>
      </c>
      <c r="N116" s="438">
        <f>+'11'!V195</f>
        <v>2.74</v>
      </c>
      <c r="O116" s="360">
        <f t="shared" si="1"/>
        <v>100</v>
      </c>
    </row>
    <row r="117" spans="1:16" x14ac:dyDescent="0.2">
      <c r="A117" s="192"/>
      <c r="B117" s="555" t="str">
        <f>+'11'!B196:M196</f>
        <v>Муниципальная программа "Социальная поддержка граждан в Овюрском кожууне"</v>
      </c>
      <c r="C117" s="555"/>
      <c r="D117" s="555"/>
      <c r="E117" s="555"/>
      <c r="F117" s="555"/>
      <c r="G117" s="434" t="str">
        <f>+'11'!Q196</f>
        <v>0100000000</v>
      </c>
      <c r="H117" s="435">
        <f>+'11'!R196</f>
        <v>0</v>
      </c>
      <c r="I117" s="436">
        <f>+'11'!O196</f>
        <v>10</v>
      </c>
      <c r="J117" s="436">
        <f>+'11'!P196</f>
        <v>6</v>
      </c>
      <c r="K117" s="560"/>
      <c r="L117" s="560"/>
      <c r="M117" s="438">
        <f>+'11'!U196</f>
        <v>369.8</v>
      </c>
      <c r="N117" s="438">
        <f>+'11'!V196</f>
        <v>271.10264999999998</v>
      </c>
      <c r="O117" s="360">
        <f t="shared" si="1"/>
        <v>73.310613845321797</v>
      </c>
    </row>
    <row r="118" spans="1:16" x14ac:dyDescent="0.2">
      <c r="A118" s="192"/>
      <c r="B118" s="555" t="str">
        <f>+'11'!B197:M197</f>
        <v>Подпрограмма "Обеспечение реализации муниципальной программы и прочие мероприятия"</v>
      </c>
      <c r="C118" s="555"/>
      <c r="D118" s="555"/>
      <c r="E118" s="555"/>
      <c r="F118" s="555"/>
      <c r="G118" s="434" t="str">
        <f>+'11'!Q197</f>
        <v>0140000000</v>
      </c>
      <c r="H118" s="435">
        <f>+'11'!R197</f>
        <v>0</v>
      </c>
      <c r="I118" s="436">
        <f>+'11'!O197</f>
        <v>10</v>
      </c>
      <c r="J118" s="436">
        <f>+'11'!P197</f>
        <v>6</v>
      </c>
      <c r="K118" s="560"/>
      <c r="L118" s="560"/>
      <c r="M118" s="438">
        <f>+'11'!U197</f>
        <v>369.8</v>
      </c>
      <c r="N118" s="438">
        <f>+'11'!V197</f>
        <v>271.10264999999998</v>
      </c>
      <c r="O118" s="360">
        <f t="shared" si="1"/>
        <v>73.310613845321797</v>
      </c>
    </row>
    <row r="119" spans="1:16" x14ac:dyDescent="0.2">
      <c r="A119" s="192"/>
      <c r="B119" s="555" t="str">
        <f>+'11'!B198:M198</f>
        <v>Выполнение передаваемых государственных полномочий в соответствии с действующим законодательством по расчету предоставления жилищных субсидий гражданам</v>
      </c>
      <c r="C119" s="555"/>
      <c r="D119" s="555"/>
      <c r="E119" s="555"/>
      <c r="F119" s="555"/>
      <c r="G119" s="434" t="str">
        <f>+'11'!Q198</f>
        <v>0140276040</v>
      </c>
      <c r="H119" s="435">
        <f>+'11'!R198</f>
        <v>0</v>
      </c>
      <c r="I119" s="436">
        <f>+'11'!O198</f>
        <v>10</v>
      </c>
      <c r="J119" s="436">
        <f>+'11'!P198</f>
        <v>6</v>
      </c>
      <c r="K119" s="560"/>
      <c r="L119" s="560"/>
      <c r="M119" s="438">
        <f>+'11'!U198</f>
        <v>369.8</v>
      </c>
      <c r="N119" s="438">
        <f>+'11'!V198</f>
        <v>271.10264999999998</v>
      </c>
      <c r="O119" s="360">
        <f t="shared" si="1"/>
        <v>73.310613845321797</v>
      </c>
    </row>
    <row r="120" spans="1:16" x14ac:dyDescent="0.2">
      <c r="A120" s="192"/>
      <c r="B120" s="555" t="str">
        <f>+'11'!B199:M199</f>
        <v>Закупка товаров, работ и услуг для обеспечения государственных (муниципальных) нужд</v>
      </c>
      <c r="C120" s="555"/>
      <c r="D120" s="555"/>
      <c r="E120" s="555"/>
      <c r="F120" s="555"/>
      <c r="G120" s="434" t="str">
        <f>+'11'!Q199</f>
        <v>0140276040</v>
      </c>
      <c r="H120" s="435" t="str">
        <f>+'11'!R199</f>
        <v>200</v>
      </c>
      <c r="I120" s="436">
        <f>+'11'!O199</f>
        <v>10</v>
      </c>
      <c r="J120" s="436">
        <f>+'11'!P199</f>
        <v>6</v>
      </c>
      <c r="K120" s="560"/>
      <c r="L120" s="560"/>
      <c r="M120" s="438">
        <f>+'11'!U199</f>
        <v>369.8</v>
      </c>
      <c r="N120" s="438">
        <f>+'11'!V199</f>
        <v>271.10264999999998</v>
      </c>
      <c r="O120" s="360">
        <f t="shared" si="1"/>
        <v>73.310613845321797</v>
      </c>
    </row>
    <row r="121" spans="1:16" x14ac:dyDescent="0.2">
      <c r="A121" s="192"/>
      <c r="B121" s="555" t="str">
        <f>+'11'!B200:M200</f>
        <v>Иные закупки товаров, работ и услуг для обеспечения государственных (муниципальных) нужд</v>
      </c>
      <c r="C121" s="555"/>
      <c r="D121" s="555"/>
      <c r="E121" s="555"/>
      <c r="F121" s="555"/>
      <c r="G121" s="434" t="str">
        <f>+'11'!Q200</f>
        <v>0140276040</v>
      </c>
      <c r="H121" s="435" t="str">
        <f>+'11'!R200</f>
        <v>240</v>
      </c>
      <c r="I121" s="436">
        <f>+'11'!O200</f>
        <v>10</v>
      </c>
      <c r="J121" s="436">
        <f>+'11'!P200</f>
        <v>6</v>
      </c>
      <c r="K121" s="560"/>
      <c r="L121" s="560"/>
      <c r="M121" s="438">
        <f>+'11'!U200</f>
        <v>369.8</v>
      </c>
      <c r="N121" s="438">
        <f>+'11'!V200</f>
        <v>271.10264999999998</v>
      </c>
      <c r="O121" s="360">
        <f t="shared" si="1"/>
        <v>73.310613845321797</v>
      </c>
    </row>
    <row r="122" spans="1:16" x14ac:dyDescent="0.2">
      <c r="A122" s="192"/>
      <c r="B122" s="555" t="str">
        <f>+'11'!B201:M201</f>
        <v>Закупка товаров, работ, услуг в сфере информационно-коммуникационных технологий</v>
      </c>
      <c r="C122" s="555"/>
      <c r="D122" s="555"/>
      <c r="E122" s="555"/>
      <c r="F122" s="555"/>
      <c r="G122" s="434" t="str">
        <f>+'11'!Q201</f>
        <v>0140276040</v>
      </c>
      <c r="H122" s="435" t="str">
        <f>+'11'!R201</f>
        <v>242</v>
      </c>
      <c r="I122" s="436">
        <f>+'11'!O201</f>
        <v>10</v>
      </c>
      <c r="J122" s="436">
        <f>+'11'!P201</f>
        <v>6</v>
      </c>
      <c r="K122" s="560"/>
      <c r="L122" s="560"/>
      <c r="M122" s="438">
        <f>+'11'!U201</f>
        <v>12.8</v>
      </c>
      <c r="N122" s="438">
        <f>+'11'!V201</f>
        <v>8.6999999999999993</v>
      </c>
      <c r="O122" s="360">
        <f t="shared" si="1"/>
        <v>67.968749999999986</v>
      </c>
    </row>
    <row r="123" spans="1:16" x14ac:dyDescent="0.2">
      <c r="A123" s="192"/>
      <c r="B123" s="555" t="str">
        <f>+'11'!B202:M202</f>
        <v>Прочая закупка товаров, работ и услуг</v>
      </c>
      <c r="C123" s="555"/>
      <c r="D123" s="555"/>
      <c r="E123" s="555"/>
      <c r="F123" s="555"/>
      <c r="G123" s="434" t="str">
        <f>+'11'!Q202</f>
        <v>0140276040</v>
      </c>
      <c r="H123" s="435" t="str">
        <f>+'11'!R202</f>
        <v>244</v>
      </c>
      <c r="I123" s="436">
        <f>+'11'!O202</f>
        <v>10</v>
      </c>
      <c r="J123" s="436">
        <f>+'11'!P202</f>
        <v>6</v>
      </c>
      <c r="K123" s="560"/>
      <c r="L123" s="560"/>
      <c r="M123" s="438">
        <f>+'11'!U202</f>
        <v>357</v>
      </c>
      <c r="N123" s="438">
        <f>+'11'!V202</f>
        <v>262.40264999999999</v>
      </c>
      <c r="O123" s="360">
        <f t="shared" si="1"/>
        <v>73.502142857142857</v>
      </c>
    </row>
    <row r="124" spans="1:16" s="414" customFormat="1" x14ac:dyDescent="0.2">
      <c r="A124" s="189"/>
      <c r="B124" s="559" t="str">
        <f>+'11'!B458:M458</f>
        <v>Муниципальная программа "Безопасность Овюрского кожууна на 2016-2018 годы"</v>
      </c>
      <c r="C124" s="559"/>
      <c r="D124" s="559"/>
      <c r="E124" s="559"/>
      <c r="F124" s="559"/>
      <c r="G124" s="439" t="str">
        <f>+'11'!Q458</f>
        <v>0200000000</v>
      </c>
      <c r="H124" s="440">
        <f>+'11'!R458</f>
        <v>0</v>
      </c>
      <c r="I124" s="441">
        <f>+'11'!O458</f>
        <v>1</v>
      </c>
      <c r="J124" s="441">
        <f>+'11'!P458</f>
        <v>13</v>
      </c>
      <c r="K124" s="564"/>
      <c r="L124" s="564"/>
      <c r="M124" s="437">
        <f>+'11'!U458</f>
        <v>223.8</v>
      </c>
      <c r="N124" s="437">
        <f>+'11'!V458</f>
        <v>223.8</v>
      </c>
      <c r="O124" s="359">
        <f t="shared" si="1"/>
        <v>100</v>
      </c>
      <c r="P124" s="414">
        <f>+'[1]13+'!$O$52</f>
        <v>223.8</v>
      </c>
    </row>
    <row r="125" spans="1:16" x14ac:dyDescent="0.2">
      <c r="A125" s="192"/>
      <c r="B125" s="555" t="str">
        <f>+'11'!B459:M459</f>
        <v>подпрограмма "Профилактика правонарушений"</v>
      </c>
      <c r="C125" s="555"/>
      <c r="D125" s="555"/>
      <c r="E125" s="555"/>
      <c r="F125" s="555"/>
      <c r="G125" s="434" t="str">
        <f>+'11'!Q459</f>
        <v>0220000000</v>
      </c>
      <c r="H125" s="435">
        <f>+'11'!R459</f>
        <v>0</v>
      </c>
      <c r="I125" s="436">
        <f>+'11'!O459</f>
        <v>1</v>
      </c>
      <c r="J125" s="436">
        <f>+'11'!P459</f>
        <v>13</v>
      </c>
      <c r="K125" s="560"/>
      <c r="L125" s="560"/>
      <c r="M125" s="438">
        <f>+'11'!U459</f>
        <v>223.8</v>
      </c>
      <c r="N125" s="438">
        <f>+'11'!V459</f>
        <v>223.8</v>
      </c>
      <c r="O125" s="360">
        <f t="shared" si="1"/>
        <v>100</v>
      </c>
    </row>
    <row r="126" spans="1:16" x14ac:dyDescent="0.2">
      <c r="A126" s="192"/>
      <c r="B126" s="555" t="str">
        <f>+'11'!B460:M460</f>
        <v>Основное мероприятие: "Осуществление отдельных государственных полномочий по профилактике безнадзорности и правонарушений несовершеннолетних"</v>
      </c>
      <c r="C126" s="555"/>
      <c r="D126" s="555"/>
      <c r="E126" s="555"/>
      <c r="F126" s="555"/>
      <c r="G126" s="434" t="str">
        <f>+'11'!Q460</f>
        <v>0220104016</v>
      </c>
      <c r="H126" s="435">
        <f>+'11'!R460</f>
        <v>0</v>
      </c>
      <c r="I126" s="436">
        <f>+'11'!O460</f>
        <v>1</v>
      </c>
      <c r="J126" s="436">
        <f>+'11'!P460</f>
        <v>13</v>
      </c>
      <c r="K126" s="560"/>
      <c r="L126" s="560"/>
      <c r="M126" s="438">
        <f>+'11'!U460</f>
        <v>223.8</v>
      </c>
      <c r="N126" s="438">
        <f>+'11'!V460</f>
        <v>223.8</v>
      </c>
      <c r="O126" s="360">
        <f t="shared" si="1"/>
        <v>100</v>
      </c>
    </row>
    <row r="127" spans="1:16" x14ac:dyDescent="0.2">
      <c r="A127" s="192"/>
      <c r="B127" s="555" t="str">
        <f>+'11'!B461:M461</f>
        <v>Закупка товаров, работ и услуг для обеспечения государственных (муниципальных) нужд</v>
      </c>
      <c r="C127" s="555"/>
      <c r="D127" s="555"/>
      <c r="E127" s="555"/>
      <c r="F127" s="555"/>
      <c r="G127" s="434" t="str">
        <f>+'11'!Q461</f>
        <v>0220104016</v>
      </c>
      <c r="H127" s="435" t="str">
        <f>+'11'!R461</f>
        <v>200</v>
      </c>
      <c r="I127" s="436">
        <f>+'11'!O461</f>
        <v>1</v>
      </c>
      <c r="J127" s="436">
        <f>+'11'!P461</f>
        <v>13</v>
      </c>
      <c r="K127" s="560"/>
      <c r="L127" s="560"/>
      <c r="M127" s="438">
        <f>+'11'!U461</f>
        <v>223.8</v>
      </c>
      <c r="N127" s="438">
        <f>+'11'!V461</f>
        <v>223.8</v>
      </c>
      <c r="O127" s="360">
        <f t="shared" si="1"/>
        <v>100</v>
      </c>
    </row>
    <row r="128" spans="1:16" x14ac:dyDescent="0.2">
      <c r="A128" s="192"/>
      <c r="B128" s="555" t="str">
        <f>+'11'!B462:M462</f>
        <v>Иные закупки товаров, работ и услуг для обеспечения государственных (муниципальных) нужд</v>
      </c>
      <c r="C128" s="555"/>
      <c r="D128" s="555"/>
      <c r="E128" s="555"/>
      <c r="F128" s="555"/>
      <c r="G128" s="434" t="str">
        <f>+'11'!Q462</f>
        <v>0220104016</v>
      </c>
      <c r="H128" s="435" t="str">
        <f>+'11'!R462</f>
        <v>240</v>
      </c>
      <c r="I128" s="436">
        <f>+'11'!O462</f>
        <v>1</v>
      </c>
      <c r="J128" s="436">
        <f>+'11'!P462</f>
        <v>13</v>
      </c>
      <c r="K128" s="560"/>
      <c r="L128" s="560"/>
      <c r="M128" s="438">
        <f>+'11'!U462</f>
        <v>223.8</v>
      </c>
      <c r="N128" s="438">
        <f>+'11'!V462</f>
        <v>223.8</v>
      </c>
      <c r="O128" s="360">
        <f t="shared" si="1"/>
        <v>100</v>
      </c>
    </row>
    <row r="129" spans="1:16" x14ac:dyDescent="0.2">
      <c r="A129" s="192"/>
      <c r="B129" s="555" t="str">
        <f>+'11'!B463:M463</f>
        <v>Прочая закупка товаров, работ и услуг</v>
      </c>
      <c r="C129" s="555"/>
      <c r="D129" s="555"/>
      <c r="E129" s="555"/>
      <c r="F129" s="555"/>
      <c r="G129" s="434" t="str">
        <f>+'11'!Q463</f>
        <v>0220104016</v>
      </c>
      <c r="H129" s="435" t="str">
        <f>+'11'!R463</f>
        <v>244</v>
      </c>
      <c r="I129" s="436">
        <f>+'11'!O463</f>
        <v>1</v>
      </c>
      <c r="J129" s="436">
        <f>+'11'!P463</f>
        <v>13</v>
      </c>
      <c r="K129" s="560"/>
      <c r="L129" s="560"/>
      <c r="M129" s="438">
        <f>+'11'!U463</f>
        <v>223.8</v>
      </c>
      <c r="N129" s="438">
        <f>+'11'!V463</f>
        <v>223.8</v>
      </c>
      <c r="O129" s="360">
        <f t="shared" si="1"/>
        <v>100</v>
      </c>
    </row>
    <row r="130" spans="1:16" s="414" customFormat="1" x14ac:dyDescent="0.2">
      <c r="A130" s="189"/>
      <c r="B130" s="559" t="s">
        <v>91</v>
      </c>
      <c r="C130" s="559"/>
      <c r="D130" s="559"/>
      <c r="E130" s="559"/>
      <c r="F130" s="559"/>
      <c r="G130" s="442" t="s">
        <v>419</v>
      </c>
      <c r="H130" s="440"/>
      <c r="I130" s="441"/>
      <c r="J130" s="441"/>
      <c r="K130" s="564"/>
      <c r="L130" s="564"/>
      <c r="M130" s="437">
        <f>+M131+M138+M145+M149+M153</f>
        <v>8615.3706000000002</v>
      </c>
      <c r="N130" s="437">
        <f>+N131+N138+N145+N149+N153</f>
        <v>700.94137999999998</v>
      </c>
      <c r="O130" s="359">
        <f>N130/M130*100</f>
        <v>8.1359399675737691</v>
      </c>
      <c r="P130" s="414">
        <f>+'[1]13+'!$O$59</f>
        <v>8615.3709999999992</v>
      </c>
    </row>
    <row r="131" spans="1:16" x14ac:dyDescent="0.2">
      <c r="A131" s="192"/>
      <c r="B131" s="555" t="str">
        <f>+'11'!B554:M554</f>
        <v>Благоустройство</v>
      </c>
      <c r="C131" s="555"/>
      <c r="D131" s="555"/>
      <c r="E131" s="555"/>
      <c r="F131" s="555"/>
      <c r="G131" s="434">
        <f>+'11'!Q554</f>
        <v>0</v>
      </c>
      <c r="H131" s="435">
        <f>+'11'!R554</f>
        <v>0</v>
      </c>
      <c r="I131" s="436">
        <f>+'11'!O554</f>
        <v>5</v>
      </c>
      <c r="J131" s="436">
        <f>+'11'!P554</f>
        <v>3</v>
      </c>
      <c r="K131" s="560"/>
      <c r="L131" s="560"/>
      <c r="M131" s="438">
        <f>+'11'!U554</f>
        <v>842</v>
      </c>
      <c r="N131" s="438">
        <f>+'11'!V554</f>
        <v>575.94137999999998</v>
      </c>
      <c r="O131" s="360">
        <f t="shared" si="1"/>
        <v>68.401589073634199</v>
      </c>
      <c r="P131" s="358"/>
    </row>
    <row r="132" spans="1:16" x14ac:dyDescent="0.2">
      <c r="A132" s="192"/>
      <c r="B132" s="555" t="str">
        <f>+'11'!B555:M555</f>
        <v>Программа "Содержание и развитие муниципального хозяйства"</v>
      </c>
      <c r="C132" s="555"/>
      <c r="D132" s="555"/>
      <c r="E132" s="555"/>
      <c r="F132" s="555"/>
      <c r="G132" s="434" t="str">
        <f>+'11'!Q555</f>
        <v>0300000000</v>
      </c>
      <c r="H132" s="435">
        <f>+'11'!R555</f>
        <v>0</v>
      </c>
      <c r="I132" s="436">
        <f>+'11'!O555</f>
        <v>5</v>
      </c>
      <c r="J132" s="436">
        <f>+'11'!P555</f>
        <v>3</v>
      </c>
      <c r="K132" s="560"/>
      <c r="L132" s="560"/>
      <c r="M132" s="438">
        <f>+'11'!U555</f>
        <v>842</v>
      </c>
      <c r="N132" s="438">
        <f>+'11'!V555</f>
        <v>575.94137999999998</v>
      </c>
      <c r="O132" s="360">
        <f t="shared" si="1"/>
        <v>68.401589073634199</v>
      </c>
    </row>
    <row r="133" spans="1:16" x14ac:dyDescent="0.2">
      <c r="A133" s="192"/>
      <c r="B133" s="555" t="str">
        <f>+'11'!B556:M556</f>
        <v>Подпрограмма "Благоустройство"</v>
      </c>
      <c r="C133" s="555"/>
      <c r="D133" s="555"/>
      <c r="E133" s="555"/>
      <c r="F133" s="555"/>
      <c r="G133" s="434" t="str">
        <f>+'11'!Q556</f>
        <v>0310000000</v>
      </c>
      <c r="H133" s="435">
        <f>+'11'!R556</f>
        <v>0</v>
      </c>
      <c r="I133" s="436">
        <f>+'11'!O556</f>
        <v>5</v>
      </c>
      <c r="J133" s="436">
        <f>+'11'!P556</f>
        <v>3</v>
      </c>
      <c r="K133" s="560"/>
      <c r="L133" s="560"/>
      <c r="M133" s="438">
        <f>+'11'!U556</f>
        <v>842</v>
      </c>
      <c r="N133" s="438">
        <f>+'11'!V556</f>
        <v>575.94137999999998</v>
      </c>
      <c r="O133" s="360">
        <f t="shared" si="1"/>
        <v>68.401589073634199</v>
      </c>
    </row>
    <row r="134" spans="1:16" x14ac:dyDescent="0.2">
      <c r="A134" s="192"/>
      <c r="B134" s="555" t="str">
        <f>+'11'!B557:M557</f>
        <v>Благоустройство территории поселения</v>
      </c>
      <c r="C134" s="555"/>
      <c r="D134" s="555"/>
      <c r="E134" s="555"/>
      <c r="F134" s="555"/>
      <c r="G134" s="434" t="str">
        <f>+'11'!Q557</f>
        <v>0310107011</v>
      </c>
      <c r="H134" s="435">
        <f>+'11'!R557</f>
        <v>0</v>
      </c>
      <c r="I134" s="436">
        <f>+'11'!O557</f>
        <v>5</v>
      </c>
      <c r="J134" s="436">
        <f>+'11'!P557</f>
        <v>3</v>
      </c>
      <c r="K134" s="560"/>
      <c r="L134" s="560"/>
      <c r="M134" s="438">
        <f>+'11'!U557</f>
        <v>842</v>
      </c>
      <c r="N134" s="438">
        <f>+'11'!V557</f>
        <v>575.94137999999998</v>
      </c>
      <c r="O134" s="360">
        <f t="shared" si="1"/>
        <v>68.401589073634199</v>
      </c>
    </row>
    <row r="135" spans="1:16" x14ac:dyDescent="0.2">
      <c r="A135" s="192"/>
      <c r="B135" s="555" t="str">
        <f>+'11'!B558:M558</f>
        <v>Закупка товаров, работ и услуг для обеспечения государственных (муниципальных) нужд</v>
      </c>
      <c r="C135" s="555"/>
      <c r="D135" s="555"/>
      <c r="E135" s="555"/>
      <c r="F135" s="555"/>
      <c r="G135" s="434" t="str">
        <f>+'11'!Q558</f>
        <v>0310107011</v>
      </c>
      <c r="H135" s="435" t="str">
        <f>+'11'!R558</f>
        <v>200</v>
      </c>
      <c r="I135" s="436">
        <f>+'11'!O558</f>
        <v>5</v>
      </c>
      <c r="J135" s="436">
        <f>+'11'!P558</f>
        <v>3</v>
      </c>
      <c r="K135" s="560"/>
      <c r="L135" s="560"/>
      <c r="M135" s="438">
        <f>+'11'!U558</f>
        <v>842</v>
      </c>
      <c r="N135" s="438">
        <f>+'11'!V558</f>
        <v>575.94137999999998</v>
      </c>
      <c r="O135" s="360">
        <f t="shared" si="1"/>
        <v>68.401589073634199</v>
      </c>
    </row>
    <row r="136" spans="1:16" x14ac:dyDescent="0.2">
      <c r="A136" s="192"/>
      <c r="B136" s="555" t="str">
        <f>+'11'!B559:M559</f>
        <v>Иные закупки товаров, работ и услуг для обеспечения государственных (муниципальных) нужд</v>
      </c>
      <c r="C136" s="555"/>
      <c r="D136" s="555"/>
      <c r="E136" s="555"/>
      <c r="F136" s="555"/>
      <c r="G136" s="434" t="str">
        <f>+'11'!Q559</f>
        <v>0310107011</v>
      </c>
      <c r="H136" s="435" t="str">
        <f>+'11'!R559</f>
        <v>240</v>
      </c>
      <c r="I136" s="436">
        <f>+'11'!O559</f>
        <v>5</v>
      </c>
      <c r="J136" s="436">
        <f>+'11'!P559</f>
        <v>3</v>
      </c>
      <c r="K136" s="560"/>
      <c r="L136" s="560"/>
      <c r="M136" s="438">
        <f>+'11'!U559</f>
        <v>842</v>
      </c>
      <c r="N136" s="438">
        <f>+'11'!V559</f>
        <v>575.94137999999998</v>
      </c>
      <c r="O136" s="360">
        <f t="shared" si="1"/>
        <v>68.401589073634199</v>
      </c>
      <c r="P136" s="362"/>
    </row>
    <row r="137" spans="1:16" x14ac:dyDescent="0.2">
      <c r="A137" s="192"/>
      <c r="B137" s="555" t="str">
        <f>+'11'!B560:M560</f>
        <v>Прочая закупка товаров, работ и услуг</v>
      </c>
      <c r="C137" s="555"/>
      <c r="D137" s="555"/>
      <c r="E137" s="555"/>
      <c r="F137" s="555"/>
      <c r="G137" s="434" t="str">
        <f>+'11'!Q560</f>
        <v>0310107011</v>
      </c>
      <c r="H137" s="435" t="str">
        <f>+'11'!R560</f>
        <v>244</v>
      </c>
      <c r="I137" s="436">
        <f>+'11'!O560</f>
        <v>5</v>
      </c>
      <c r="J137" s="436">
        <f>+'11'!P560</f>
        <v>3</v>
      </c>
      <c r="K137" s="560"/>
      <c r="L137" s="560"/>
      <c r="M137" s="438">
        <f>+'11'!U560</f>
        <v>842</v>
      </c>
      <c r="N137" s="438">
        <f>+'11'!V560</f>
        <v>575.94137999999998</v>
      </c>
      <c r="O137" s="360">
        <f t="shared" si="1"/>
        <v>68.401589073634199</v>
      </c>
    </row>
    <row r="138" spans="1:16" x14ac:dyDescent="0.2">
      <c r="A138" s="192"/>
      <c r="B138" s="555" t="str">
        <f>+'11'!B540:M540</f>
        <v>Строительство локальных систем водоснабжения</v>
      </c>
      <c r="C138" s="555"/>
      <c r="D138" s="555"/>
      <c r="E138" s="555"/>
      <c r="F138" s="555"/>
      <c r="G138" s="434">
        <f>+'11'!Q540</f>
        <v>310275030</v>
      </c>
      <c r="H138" s="435">
        <f>+'11'!R540</f>
        <v>0</v>
      </c>
      <c r="I138" s="436">
        <f>+'11'!O540</f>
        <v>5</v>
      </c>
      <c r="J138" s="436">
        <f>+'11'!P540</f>
        <v>2</v>
      </c>
      <c r="K138" s="560"/>
      <c r="L138" s="560"/>
      <c r="M138" s="438">
        <f>+'11'!U540</f>
        <v>1368</v>
      </c>
      <c r="N138" s="438">
        <f>+'11'!V540</f>
        <v>0</v>
      </c>
      <c r="O138" s="360">
        <f t="shared" si="1"/>
        <v>0</v>
      </c>
    </row>
    <row r="139" spans="1:16" x14ac:dyDescent="0.2">
      <c r="A139" s="192"/>
      <c r="B139" s="555" t="str">
        <f>+'11'!B541:M541</f>
        <v>Закупка товаров, работ и услуг для обеспечения государственных (муниципальных) нужд</v>
      </c>
      <c r="C139" s="555"/>
      <c r="D139" s="555"/>
      <c r="E139" s="555"/>
      <c r="F139" s="555"/>
      <c r="G139" s="434" t="str">
        <f>+'11'!Q541</f>
        <v>0310275030</v>
      </c>
      <c r="H139" s="435" t="str">
        <f>+'11'!R541</f>
        <v>200</v>
      </c>
      <c r="I139" s="436">
        <f>+'11'!O541</f>
        <v>5</v>
      </c>
      <c r="J139" s="436">
        <f>+'11'!P541</f>
        <v>2</v>
      </c>
      <c r="K139" s="560"/>
      <c r="L139" s="560"/>
      <c r="M139" s="438">
        <f>+'11'!U541</f>
        <v>25</v>
      </c>
      <c r="N139" s="438">
        <f>+'11'!V541</f>
        <v>0</v>
      </c>
      <c r="O139" s="360">
        <f t="shared" si="1"/>
        <v>0</v>
      </c>
    </row>
    <row r="140" spans="1:16" x14ac:dyDescent="0.2">
      <c r="A140" s="192"/>
      <c r="B140" s="555" t="str">
        <f>+'11'!B542:M542</f>
        <v>Иные закупки товаров, работ и услуг для обеспечения государственных (муниципальных) нужд</v>
      </c>
      <c r="C140" s="555"/>
      <c r="D140" s="555"/>
      <c r="E140" s="555"/>
      <c r="F140" s="555"/>
      <c r="G140" s="434" t="str">
        <f>+'11'!Q542</f>
        <v>0310275030</v>
      </c>
      <c r="H140" s="435" t="str">
        <f>+'11'!R542</f>
        <v>240</v>
      </c>
      <c r="I140" s="436">
        <f>+'11'!O542</f>
        <v>5</v>
      </c>
      <c r="J140" s="436">
        <f>+'11'!P542</f>
        <v>2</v>
      </c>
      <c r="K140" s="560"/>
      <c r="L140" s="560"/>
      <c r="M140" s="438">
        <f>+'11'!U542</f>
        <v>25</v>
      </c>
      <c r="N140" s="438">
        <f>+'11'!V542</f>
        <v>0</v>
      </c>
      <c r="O140" s="360">
        <f t="shared" si="1"/>
        <v>0</v>
      </c>
    </row>
    <row r="141" spans="1:16" x14ac:dyDescent="0.2">
      <c r="A141" s="192"/>
      <c r="B141" s="555" t="str">
        <f>+'11'!B543:M543</f>
        <v>Прочая закупка товаров, работ и услуг</v>
      </c>
      <c r="C141" s="555"/>
      <c r="D141" s="555"/>
      <c r="E141" s="555"/>
      <c r="F141" s="555"/>
      <c r="G141" s="434" t="str">
        <f>+'11'!Q543</f>
        <v>0310275030</v>
      </c>
      <c r="H141" s="435" t="str">
        <f>+'11'!R543</f>
        <v>244</v>
      </c>
      <c r="I141" s="436">
        <f>+'11'!O543</f>
        <v>5</v>
      </c>
      <c r="J141" s="436">
        <f>+'11'!P543</f>
        <v>2</v>
      </c>
      <c r="K141" s="560"/>
      <c r="L141" s="560"/>
      <c r="M141" s="438">
        <f>+'11'!U543</f>
        <v>25</v>
      </c>
      <c r="N141" s="438">
        <f>+'11'!V543</f>
        <v>0</v>
      </c>
      <c r="O141" s="360">
        <f t="shared" si="1"/>
        <v>0</v>
      </c>
    </row>
    <row r="142" spans="1:16" x14ac:dyDescent="0.2">
      <c r="A142" s="192"/>
      <c r="B142" s="555" t="str">
        <f>+'11'!B544:M544</f>
        <v>Капитальные вложения в объекты государственной (муниципальной) собственности</v>
      </c>
      <c r="C142" s="555"/>
      <c r="D142" s="555"/>
      <c r="E142" s="555"/>
      <c r="F142" s="555"/>
      <c r="G142" s="434" t="str">
        <f>+'11'!Q544</f>
        <v>0310275030</v>
      </c>
      <c r="H142" s="435" t="str">
        <f>+'11'!R544</f>
        <v>400</v>
      </c>
      <c r="I142" s="436">
        <f>+'11'!O544</f>
        <v>5</v>
      </c>
      <c r="J142" s="436">
        <f>+'11'!P544</f>
        <v>2</v>
      </c>
      <c r="K142" s="560"/>
      <c r="L142" s="560"/>
      <c r="M142" s="438">
        <f>+'11'!U544</f>
        <v>1343</v>
      </c>
      <c r="N142" s="438">
        <f>+'11'!V544</f>
        <v>0</v>
      </c>
      <c r="O142" s="360">
        <f t="shared" si="1"/>
        <v>0</v>
      </c>
    </row>
    <row r="143" spans="1:16" x14ac:dyDescent="0.2">
      <c r="A143" s="192"/>
      <c r="B143" s="555" t="str">
        <f>+'11'!B545:M545</f>
        <v>Бюджетные инвестиции</v>
      </c>
      <c r="C143" s="555"/>
      <c r="D143" s="555"/>
      <c r="E143" s="555"/>
      <c r="F143" s="555"/>
      <c r="G143" s="434" t="str">
        <f>+'11'!Q545</f>
        <v>0310275030</v>
      </c>
      <c r="H143" s="435" t="str">
        <f>+'11'!R545</f>
        <v>410</v>
      </c>
      <c r="I143" s="436">
        <f>+'11'!O545</f>
        <v>5</v>
      </c>
      <c r="J143" s="436">
        <f>+'11'!P545</f>
        <v>2</v>
      </c>
      <c r="K143" s="560"/>
      <c r="L143" s="560"/>
      <c r="M143" s="438">
        <f>+'11'!U545</f>
        <v>1343</v>
      </c>
      <c r="N143" s="438">
        <f>+'11'!V545</f>
        <v>0</v>
      </c>
      <c r="O143" s="360">
        <f t="shared" si="1"/>
        <v>0</v>
      </c>
    </row>
    <row r="144" spans="1:16" x14ac:dyDescent="0.2">
      <c r="A144" s="192"/>
      <c r="B144" s="555" t="str">
        <f>+'11'!B546:M546</f>
        <v>Бюджетные инвестиции в объекты капитального строительства государственной (муниципальной) собственности</v>
      </c>
      <c r="C144" s="555"/>
      <c r="D144" s="555"/>
      <c r="E144" s="555"/>
      <c r="F144" s="555"/>
      <c r="G144" s="434" t="str">
        <f>+'11'!Q546</f>
        <v>0310275030</v>
      </c>
      <c r="H144" s="435" t="str">
        <f>+'11'!R546</f>
        <v>414</v>
      </c>
      <c r="I144" s="436">
        <f>+'11'!O546</f>
        <v>5</v>
      </c>
      <c r="J144" s="436">
        <f>+'11'!P546</f>
        <v>2</v>
      </c>
      <c r="K144" s="560"/>
      <c r="L144" s="560"/>
      <c r="M144" s="438">
        <f>+'11'!U546</f>
        <v>1343</v>
      </c>
      <c r="N144" s="438">
        <f>+'11'!V546</f>
        <v>0</v>
      </c>
      <c r="O144" s="360">
        <f t="shared" si="1"/>
        <v>0</v>
      </c>
    </row>
    <row r="145" spans="1:15" x14ac:dyDescent="0.2">
      <c r="A145" s="192"/>
      <c r="B145" s="369"/>
      <c r="C145" s="369"/>
      <c r="D145" s="369"/>
      <c r="E145" s="369"/>
      <c r="F145" s="369" t="s">
        <v>584</v>
      </c>
      <c r="G145" s="434" t="str">
        <f>+'11'!Q563</f>
        <v>031F255550</v>
      </c>
      <c r="H145" s="435">
        <f>+'11'!R563</f>
        <v>0</v>
      </c>
      <c r="I145" s="436">
        <f>+'11'!O563</f>
        <v>5</v>
      </c>
      <c r="J145" s="436">
        <f>+'11'!P563</f>
        <v>3</v>
      </c>
      <c r="K145" s="436"/>
      <c r="L145" s="436"/>
      <c r="M145" s="438">
        <f>+'11'!U563</f>
        <v>3158</v>
      </c>
      <c r="N145" s="438">
        <f>+'11'!V563</f>
        <v>0</v>
      </c>
      <c r="O145" s="360">
        <f t="shared" si="1"/>
        <v>0</v>
      </c>
    </row>
    <row r="146" spans="1:15" ht="22.5" x14ac:dyDescent="0.2">
      <c r="A146" s="192"/>
      <c r="B146" s="369"/>
      <c r="C146" s="369"/>
      <c r="D146" s="369"/>
      <c r="E146" s="369"/>
      <c r="F146" s="369" t="s">
        <v>578</v>
      </c>
      <c r="G146" s="434" t="str">
        <f>+'11'!Q564</f>
        <v>031F255550</v>
      </c>
      <c r="H146" s="435" t="str">
        <f>+'11'!R564</f>
        <v>400</v>
      </c>
      <c r="I146" s="436">
        <f>+'11'!O564</f>
        <v>5</v>
      </c>
      <c r="J146" s="436">
        <f>+'11'!P564</f>
        <v>3</v>
      </c>
      <c r="K146" s="436"/>
      <c r="L146" s="436"/>
      <c r="M146" s="438">
        <f>+'11'!U564</f>
        <v>3158</v>
      </c>
      <c r="N146" s="438">
        <f>+'11'!V564</f>
        <v>0</v>
      </c>
      <c r="O146" s="360">
        <f t="shared" si="1"/>
        <v>0</v>
      </c>
    </row>
    <row r="147" spans="1:15" x14ac:dyDescent="0.2">
      <c r="A147" s="192"/>
      <c r="B147" s="369"/>
      <c r="C147" s="369"/>
      <c r="D147" s="369"/>
      <c r="E147" s="369"/>
      <c r="F147" s="369" t="s">
        <v>580</v>
      </c>
      <c r="G147" s="434" t="str">
        <f>+'11'!Q565</f>
        <v>031F255550</v>
      </c>
      <c r="H147" s="435" t="str">
        <f>+'11'!R565</f>
        <v>410</v>
      </c>
      <c r="I147" s="436">
        <f>+'11'!O565</f>
        <v>5</v>
      </c>
      <c r="J147" s="436">
        <f>+'11'!P565</f>
        <v>3</v>
      </c>
      <c r="K147" s="436"/>
      <c r="L147" s="436"/>
      <c r="M147" s="438">
        <f>+'11'!U565</f>
        <v>3158</v>
      </c>
      <c r="N147" s="438">
        <f>+'11'!V565</f>
        <v>0</v>
      </c>
      <c r="O147" s="360">
        <f t="shared" si="1"/>
        <v>0</v>
      </c>
    </row>
    <row r="148" spans="1:15" ht="33.75" x14ac:dyDescent="0.2">
      <c r="A148" s="192"/>
      <c r="B148" s="369"/>
      <c r="C148" s="369"/>
      <c r="D148" s="369"/>
      <c r="E148" s="369"/>
      <c r="F148" s="369" t="s">
        <v>582</v>
      </c>
      <c r="G148" s="434" t="str">
        <f>+'11'!Q566</f>
        <v>031F255550</v>
      </c>
      <c r="H148" s="435" t="str">
        <f>+'11'!R566</f>
        <v>414</v>
      </c>
      <c r="I148" s="436">
        <f>+'11'!O566</f>
        <v>5</v>
      </c>
      <c r="J148" s="436">
        <f>+'11'!P566</f>
        <v>3</v>
      </c>
      <c r="K148" s="436"/>
      <c r="L148" s="436"/>
      <c r="M148" s="438">
        <f>+'11'!U566</f>
        <v>3158</v>
      </c>
      <c r="N148" s="438">
        <f>+'11'!V566</f>
        <v>0</v>
      </c>
      <c r="O148" s="360">
        <f t="shared" si="1"/>
        <v>0</v>
      </c>
    </row>
    <row r="149" spans="1:15" x14ac:dyDescent="0.2">
      <c r="A149" s="192"/>
      <c r="B149" s="555" t="str">
        <f>+'11'!B526:M526</f>
        <v>Строительство, модернизация, ремонт и содержание автомобильных дорог общего пользования, в том числе дорог в поселениях (за исключением дорог федерального значения)</v>
      </c>
      <c r="C149" s="555"/>
      <c r="D149" s="555"/>
      <c r="E149" s="555"/>
      <c r="F149" s="555"/>
      <c r="G149" s="434" t="str">
        <f>+'11'!Q526</f>
        <v>0320107505</v>
      </c>
      <c r="H149" s="435">
        <f>+'11'!R526</f>
        <v>0</v>
      </c>
      <c r="I149" s="436">
        <f>+'11'!O526</f>
        <v>4</v>
      </c>
      <c r="J149" s="436">
        <f>+'11'!P526</f>
        <v>9</v>
      </c>
      <c r="K149" s="560"/>
      <c r="L149" s="560"/>
      <c r="M149" s="438">
        <f>+'11'!U526</f>
        <v>955.37059999999997</v>
      </c>
      <c r="N149" s="438">
        <f>+'11'!V526</f>
        <v>125</v>
      </c>
      <c r="O149" s="360">
        <f t="shared" si="1"/>
        <v>13.083927849569582</v>
      </c>
    </row>
    <row r="150" spans="1:15" x14ac:dyDescent="0.2">
      <c r="A150" s="192"/>
      <c r="B150" s="555" t="str">
        <f>+'11'!B527:M527</f>
        <v>Закупка товаров, работ и услуг для обеспечения государственных (муниципальных) нужд</v>
      </c>
      <c r="C150" s="555"/>
      <c r="D150" s="555"/>
      <c r="E150" s="555"/>
      <c r="F150" s="555"/>
      <c r="G150" s="434" t="str">
        <f>+'11'!Q527</f>
        <v>0320107505</v>
      </c>
      <c r="H150" s="435" t="str">
        <f>+'11'!R527</f>
        <v>200</v>
      </c>
      <c r="I150" s="436">
        <f>+'11'!O527</f>
        <v>4</v>
      </c>
      <c r="J150" s="436">
        <f>+'11'!P527</f>
        <v>9</v>
      </c>
      <c r="K150" s="560"/>
      <c r="L150" s="560"/>
      <c r="M150" s="438">
        <f>+'11'!U527</f>
        <v>955.37059999999997</v>
      </c>
      <c r="N150" s="438">
        <f>+'11'!V527</f>
        <v>125</v>
      </c>
      <c r="O150" s="360">
        <f t="shared" si="1"/>
        <v>13.083927849569582</v>
      </c>
    </row>
    <row r="151" spans="1:15" x14ac:dyDescent="0.2">
      <c r="A151" s="192"/>
      <c r="B151" s="555" t="str">
        <f>+'11'!B528:M528</f>
        <v>Иные закупки товаров, работ и услуг для обеспечения государственных (муниципальных) нужд</v>
      </c>
      <c r="C151" s="555"/>
      <c r="D151" s="555"/>
      <c r="E151" s="555"/>
      <c r="F151" s="555"/>
      <c r="G151" s="434" t="str">
        <f>+'11'!Q528</f>
        <v>0320107505</v>
      </c>
      <c r="H151" s="435" t="str">
        <f>+'11'!R528</f>
        <v>240</v>
      </c>
      <c r="I151" s="436">
        <f>+'11'!O528</f>
        <v>4</v>
      </c>
      <c r="J151" s="436">
        <f>+'11'!P528</f>
        <v>9</v>
      </c>
      <c r="K151" s="560"/>
      <c r="L151" s="560"/>
      <c r="M151" s="438">
        <f>+'11'!U528</f>
        <v>955.37059999999997</v>
      </c>
      <c r="N151" s="438">
        <f>+'11'!V528</f>
        <v>125</v>
      </c>
      <c r="O151" s="360">
        <f t="shared" ref="O151:O212" si="2">N151/M151*100</f>
        <v>13.083927849569582</v>
      </c>
    </row>
    <row r="152" spans="1:15" x14ac:dyDescent="0.2">
      <c r="A152" s="192"/>
      <c r="B152" s="555" t="str">
        <f>+'11'!B529:M529</f>
        <v>Прочая закупка товаров, работ и услуг</v>
      </c>
      <c r="C152" s="555"/>
      <c r="D152" s="555"/>
      <c r="E152" s="555"/>
      <c r="F152" s="555"/>
      <c r="G152" s="434" t="str">
        <f>+'11'!Q529</f>
        <v>0320107505</v>
      </c>
      <c r="H152" s="435" t="str">
        <f>+'11'!R529</f>
        <v>244</v>
      </c>
      <c r="I152" s="436">
        <f>+'11'!O529</f>
        <v>4</v>
      </c>
      <c r="J152" s="436">
        <f>+'11'!P529</f>
        <v>9</v>
      </c>
      <c r="K152" s="560"/>
      <c r="L152" s="560"/>
      <c r="M152" s="438">
        <f>+'11'!U529</f>
        <v>955.37059999999997</v>
      </c>
      <c r="N152" s="438">
        <f>+'11'!V529</f>
        <v>125</v>
      </c>
      <c r="O152" s="360">
        <f t="shared" si="2"/>
        <v>13.083927849569582</v>
      </c>
    </row>
    <row r="153" spans="1:15" x14ac:dyDescent="0.2">
      <c r="A153" s="192"/>
      <c r="B153" s="555" t="str">
        <f>+'11'!B549:M549</f>
        <v>Подпрограмма "Обеспечение организаций жилищно-коммунального хозяйства специализированной техникой"</v>
      </c>
      <c r="C153" s="555"/>
      <c r="D153" s="555"/>
      <c r="E153" s="555"/>
      <c r="F153" s="555"/>
      <c r="G153" s="434" t="str">
        <f>+'11'!Q549</f>
        <v>0320000000</v>
      </c>
      <c r="H153" s="435">
        <f>+'11'!R549</f>
        <v>0</v>
      </c>
      <c r="I153" s="436">
        <f>+'11'!O549</f>
        <v>5</v>
      </c>
      <c r="J153" s="436">
        <f>+'11'!P549</f>
        <v>2</v>
      </c>
      <c r="K153" s="560"/>
      <c r="L153" s="560"/>
      <c r="M153" s="438">
        <f>+'11'!U549</f>
        <v>2292</v>
      </c>
      <c r="N153" s="438">
        <f>+'11'!V549</f>
        <v>0</v>
      </c>
      <c r="O153" s="360">
        <f t="shared" si="2"/>
        <v>0</v>
      </c>
    </row>
    <row r="154" spans="1:15" x14ac:dyDescent="0.2">
      <c r="A154" s="192"/>
      <c r="B154" s="555" t="str">
        <f>+'11'!B550:M550</f>
        <v>Закупка товаров, работ и услуг для государственных (муниципальных) нужд</v>
      </c>
      <c r="C154" s="555"/>
      <c r="D154" s="555"/>
      <c r="E154" s="555"/>
      <c r="F154" s="555"/>
      <c r="G154" s="434" t="str">
        <f>+'11'!Q550</f>
        <v>0320075080</v>
      </c>
      <c r="H154" s="435">
        <f>+'11'!R550</f>
        <v>0</v>
      </c>
      <c r="I154" s="436">
        <f>+'11'!O550</f>
        <v>5</v>
      </c>
      <c r="J154" s="436">
        <f>+'11'!P550</f>
        <v>2</v>
      </c>
      <c r="K154" s="560"/>
      <c r="L154" s="560"/>
      <c r="M154" s="438">
        <f>+'11'!U550</f>
        <v>2292</v>
      </c>
      <c r="N154" s="438">
        <f>+'11'!V550</f>
        <v>0</v>
      </c>
      <c r="O154" s="360">
        <f t="shared" si="2"/>
        <v>0</v>
      </c>
    </row>
    <row r="155" spans="1:15" x14ac:dyDescent="0.2">
      <c r="A155" s="192"/>
      <c r="B155" s="555" t="str">
        <f>+'11'!B551:M551</f>
        <v>Закупка товаров, работ и услуг для обеспечения государственных (муниципальных) нужд</v>
      </c>
      <c r="C155" s="555"/>
      <c r="D155" s="555"/>
      <c r="E155" s="555"/>
      <c r="F155" s="555"/>
      <c r="G155" s="434" t="str">
        <f>+'11'!Q551</f>
        <v>0320075080</v>
      </c>
      <c r="H155" s="435" t="str">
        <f>+'11'!R551</f>
        <v>200</v>
      </c>
      <c r="I155" s="436">
        <f>+'11'!O551</f>
        <v>5</v>
      </c>
      <c r="J155" s="436">
        <f>+'11'!P551</f>
        <v>2</v>
      </c>
      <c r="K155" s="560"/>
      <c r="L155" s="560"/>
      <c r="M155" s="438">
        <f>+'11'!U551</f>
        <v>2292</v>
      </c>
      <c r="N155" s="438">
        <f>+'11'!V551</f>
        <v>0</v>
      </c>
      <c r="O155" s="360">
        <f t="shared" si="2"/>
        <v>0</v>
      </c>
    </row>
    <row r="156" spans="1:15" x14ac:dyDescent="0.2">
      <c r="A156" s="192"/>
      <c r="B156" s="555" t="str">
        <f>+'11'!B552:M552</f>
        <v>Иные закупки товаров, работ и услуг для обеспечения государственных (муниципальных) нужд</v>
      </c>
      <c r="C156" s="555"/>
      <c r="D156" s="555"/>
      <c r="E156" s="555"/>
      <c r="F156" s="555"/>
      <c r="G156" s="434" t="str">
        <f>+'11'!Q552</f>
        <v>0320075080</v>
      </c>
      <c r="H156" s="435" t="str">
        <f>+'11'!R552</f>
        <v>240</v>
      </c>
      <c r="I156" s="436">
        <f>+'11'!O552</f>
        <v>5</v>
      </c>
      <c r="J156" s="436">
        <f>+'11'!P552</f>
        <v>2</v>
      </c>
      <c r="K156" s="560"/>
      <c r="L156" s="560"/>
      <c r="M156" s="438">
        <f>+'11'!U552</f>
        <v>2292</v>
      </c>
      <c r="N156" s="438">
        <f>+'11'!V552</f>
        <v>0</v>
      </c>
      <c r="O156" s="360">
        <f t="shared" si="2"/>
        <v>0</v>
      </c>
    </row>
    <row r="157" spans="1:15" x14ac:dyDescent="0.2">
      <c r="A157" s="192"/>
      <c r="B157" s="555" t="str">
        <f>+'11'!B553:M553</f>
        <v>Прочая закупка товаров, работ и услуг</v>
      </c>
      <c r="C157" s="555"/>
      <c r="D157" s="555"/>
      <c r="E157" s="555"/>
      <c r="F157" s="555"/>
      <c r="G157" s="434">
        <f>+'11'!Q553</f>
        <v>320075080</v>
      </c>
      <c r="H157" s="435" t="str">
        <f>+'11'!R553</f>
        <v>244</v>
      </c>
      <c r="I157" s="436">
        <f>+'11'!O553</f>
        <v>5</v>
      </c>
      <c r="J157" s="436">
        <f>+'11'!P553</f>
        <v>2</v>
      </c>
      <c r="K157" s="560"/>
      <c r="L157" s="560"/>
      <c r="M157" s="438">
        <f>+'11'!U553</f>
        <v>2292</v>
      </c>
      <c r="N157" s="438">
        <f>+'11'!V553</f>
        <v>0</v>
      </c>
      <c r="O157" s="360">
        <f t="shared" si="2"/>
        <v>0</v>
      </c>
    </row>
    <row r="158" spans="1:15" s="414" customFormat="1" x14ac:dyDescent="0.2">
      <c r="A158" s="189"/>
      <c r="B158" s="559" t="str">
        <f>+'11'!B206:M206</f>
        <v>Муниципальная программа "Развитие сельского хозяйства"</v>
      </c>
      <c r="C158" s="559"/>
      <c r="D158" s="559"/>
      <c r="E158" s="559"/>
      <c r="F158" s="559"/>
      <c r="G158" s="439" t="str">
        <f>+'11'!Q206</f>
        <v>0400000000</v>
      </c>
      <c r="H158" s="440">
        <f>+'11'!R206</f>
        <v>0</v>
      </c>
      <c r="I158" s="441">
        <f>+'11'!O206</f>
        <v>4</v>
      </c>
      <c r="J158" s="441">
        <f>+'11'!P206</f>
        <v>5</v>
      </c>
      <c r="K158" s="564"/>
      <c r="L158" s="564"/>
      <c r="M158" s="437">
        <f>+M159+M168</f>
        <v>644.63127999999995</v>
      </c>
      <c r="N158" s="437">
        <f>+N159+N168</f>
        <v>614.14768000000004</v>
      </c>
      <c r="O158" s="359">
        <f t="shared" si="2"/>
        <v>95.271157179961861</v>
      </c>
    </row>
    <row r="159" spans="1:15" x14ac:dyDescent="0.2">
      <c r="A159" s="192"/>
      <c r="B159" s="555" t="str">
        <f>+'11'!B207:M207</f>
        <v>Подпрограмма "Реализация мероприятий по развитию сельского хозяйства и расшение рынка сельскохозяйственной продукции"</v>
      </c>
      <c r="C159" s="555"/>
      <c r="D159" s="555"/>
      <c r="E159" s="555"/>
      <c r="F159" s="555"/>
      <c r="G159" s="434" t="str">
        <f>+'11'!Q207</f>
        <v>0420000000</v>
      </c>
      <c r="H159" s="435">
        <f>+'11'!R207</f>
        <v>0</v>
      </c>
      <c r="I159" s="436">
        <f>+'11'!O207</f>
        <v>4</v>
      </c>
      <c r="J159" s="436">
        <f>+'11'!P207</f>
        <v>5</v>
      </c>
      <c r="K159" s="560"/>
      <c r="L159" s="560"/>
      <c r="M159" s="438">
        <f>+'11'!U207</f>
        <v>420.35127999999997</v>
      </c>
      <c r="N159" s="438">
        <f>+'11'!V207</f>
        <v>389.86768000000001</v>
      </c>
      <c r="O159" s="360">
        <f t="shared" si="2"/>
        <v>92.748065379984098</v>
      </c>
    </row>
    <row r="160" spans="1:15" x14ac:dyDescent="0.2">
      <c r="A160" s="192"/>
      <c r="B160" s="555" t="str">
        <f>+'11'!B208:M208</f>
        <v>Поддержка предприятий</v>
      </c>
      <c r="C160" s="555"/>
      <c r="D160" s="555"/>
      <c r="E160" s="555"/>
      <c r="F160" s="555"/>
      <c r="G160" s="434" t="str">
        <f>+'11'!Q208</f>
        <v>0420170060</v>
      </c>
      <c r="H160" s="435">
        <f>+'11'!R208</f>
        <v>0</v>
      </c>
      <c r="I160" s="436">
        <f>+'11'!O208</f>
        <v>4</v>
      </c>
      <c r="J160" s="436">
        <f>+'11'!P208</f>
        <v>5</v>
      </c>
      <c r="K160" s="560"/>
      <c r="L160" s="560"/>
      <c r="M160" s="438">
        <f>+'11'!U208</f>
        <v>420.35127999999997</v>
      </c>
      <c r="N160" s="438">
        <f>+'11'!V208</f>
        <v>389.86768000000001</v>
      </c>
      <c r="O160" s="360">
        <f t="shared" si="2"/>
        <v>92.748065379984098</v>
      </c>
    </row>
    <row r="161" spans="1:16" x14ac:dyDescent="0.2">
      <c r="A161" s="192"/>
      <c r="B161" s="555" t="str">
        <f>+'11'!B209:M209</f>
        <v>Закупка товаров, работ и услуг для обеспечения государственных (муниципальных) нужд</v>
      </c>
      <c r="C161" s="555"/>
      <c r="D161" s="555"/>
      <c r="E161" s="555"/>
      <c r="F161" s="555"/>
      <c r="G161" s="434" t="str">
        <f>+'11'!Q209</f>
        <v>0420170060</v>
      </c>
      <c r="H161" s="435" t="str">
        <f>+'11'!R209</f>
        <v>200</v>
      </c>
      <c r="I161" s="436">
        <f>+'11'!O209</f>
        <v>4</v>
      </c>
      <c r="J161" s="436">
        <f>+'11'!P209</f>
        <v>5</v>
      </c>
      <c r="K161" s="560"/>
      <c r="L161" s="560"/>
      <c r="M161" s="438">
        <f>+'11'!U209</f>
        <v>189.928</v>
      </c>
      <c r="N161" s="438">
        <f>+'11'!V209</f>
        <v>189.928</v>
      </c>
      <c r="O161" s="360">
        <f t="shared" si="2"/>
        <v>100</v>
      </c>
    </row>
    <row r="162" spans="1:16" x14ac:dyDescent="0.2">
      <c r="A162" s="192"/>
      <c r="B162" s="555" t="str">
        <f>+'11'!B210:M210</f>
        <v>Иные закупки товаров, работ и услуг для обеспечения государственных (муниципальных) нужд</v>
      </c>
      <c r="C162" s="555"/>
      <c r="D162" s="555"/>
      <c r="E162" s="555"/>
      <c r="F162" s="555"/>
      <c r="G162" s="434" t="str">
        <f>+'11'!Q210</f>
        <v>0420170060</v>
      </c>
      <c r="H162" s="435" t="str">
        <f>+'11'!R210</f>
        <v>240</v>
      </c>
      <c r="I162" s="436">
        <f>+'11'!O210</f>
        <v>4</v>
      </c>
      <c r="J162" s="436">
        <f>+'11'!P210</f>
        <v>5</v>
      </c>
      <c r="K162" s="560"/>
      <c r="L162" s="560"/>
      <c r="M162" s="438">
        <f>+'11'!U210</f>
        <v>189.928</v>
      </c>
      <c r="N162" s="438">
        <f>+'11'!V210</f>
        <v>189.928</v>
      </c>
      <c r="O162" s="360">
        <f t="shared" si="2"/>
        <v>100</v>
      </c>
    </row>
    <row r="163" spans="1:16" x14ac:dyDescent="0.2">
      <c r="A163" s="192"/>
      <c r="B163" s="555" t="str">
        <f>+'11'!B211:M211</f>
        <v>Прочая закупка товаров, работ и услуг</v>
      </c>
      <c r="C163" s="555"/>
      <c r="D163" s="555"/>
      <c r="E163" s="555"/>
      <c r="F163" s="555"/>
      <c r="G163" s="434" t="str">
        <f>+'11'!Q211</f>
        <v>0420170060</v>
      </c>
      <c r="H163" s="435" t="str">
        <f>+'11'!R211</f>
        <v>244</v>
      </c>
      <c r="I163" s="436">
        <f>+'11'!O211</f>
        <v>4</v>
      </c>
      <c r="J163" s="436">
        <f>+'11'!P211</f>
        <v>5</v>
      </c>
      <c r="K163" s="560"/>
      <c r="L163" s="560"/>
      <c r="M163" s="438">
        <f>+'11'!U211</f>
        <v>189.928</v>
      </c>
      <c r="N163" s="438">
        <f>+'11'!V211</f>
        <v>189.928</v>
      </c>
      <c r="O163" s="360">
        <f t="shared" si="2"/>
        <v>100</v>
      </c>
    </row>
    <row r="164" spans="1:16" x14ac:dyDescent="0.2">
      <c r="A164" s="192"/>
      <c r="B164" s="555" t="str">
        <f>+'11'!B212:M212</f>
        <v>Иные бюджетные ассигнования</v>
      </c>
      <c r="C164" s="555"/>
      <c r="D164" s="555"/>
      <c r="E164" s="555"/>
      <c r="F164" s="555"/>
      <c r="G164" s="434" t="str">
        <f>+'11'!Q212</f>
        <v>0420170060</v>
      </c>
      <c r="H164" s="435" t="str">
        <f>+'11'!R212</f>
        <v>800</v>
      </c>
      <c r="I164" s="436">
        <f>+'11'!O212</f>
        <v>4</v>
      </c>
      <c r="J164" s="436">
        <f>+'11'!P212</f>
        <v>5</v>
      </c>
      <c r="K164" s="560"/>
      <c r="L164" s="560"/>
      <c r="M164" s="438">
        <f>+'11'!U212</f>
        <v>230.42328000000001</v>
      </c>
      <c r="N164" s="438">
        <f>+'11'!V212</f>
        <v>199.93968000000001</v>
      </c>
      <c r="O164" s="360">
        <f t="shared" si="2"/>
        <v>86.770607553195148</v>
      </c>
    </row>
    <row r="165" spans="1:16" x14ac:dyDescent="0.2">
      <c r="A165" s="192"/>
      <c r="B165" s="555" t="str">
        <f>+'11'!B213:M213</f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C165" s="555"/>
      <c r="D165" s="555"/>
      <c r="E165" s="555"/>
      <c r="F165" s="555"/>
      <c r="G165" s="434" t="str">
        <f>+'11'!Q213</f>
        <v>0420170060</v>
      </c>
      <c r="H165" s="435" t="str">
        <f>+'11'!R213</f>
        <v>810</v>
      </c>
      <c r="I165" s="436">
        <f>+'11'!O213</f>
        <v>4</v>
      </c>
      <c r="J165" s="436">
        <f>+'11'!P213</f>
        <v>5</v>
      </c>
      <c r="K165" s="560"/>
      <c r="L165" s="560"/>
      <c r="M165" s="438">
        <f>+'11'!U213</f>
        <v>230.42328000000001</v>
      </c>
      <c r="N165" s="438">
        <f>+'11'!V213</f>
        <v>199.93968000000001</v>
      </c>
      <c r="O165" s="360">
        <f t="shared" si="2"/>
        <v>86.770607553195148</v>
      </c>
    </row>
    <row r="166" spans="1:16" hidden="1" x14ac:dyDescent="0.2">
      <c r="A166" s="192"/>
      <c r="B166" s="555" t="str">
        <f>+'11'!B214:M214</f>
        <v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v>
      </c>
      <c r="C166" s="555"/>
      <c r="D166" s="555"/>
      <c r="E166" s="555"/>
      <c r="F166" s="555"/>
      <c r="G166" s="434" t="str">
        <f>+'11'!Q214</f>
        <v>0420170060</v>
      </c>
      <c r="H166" s="435" t="str">
        <f>+'11'!R214</f>
        <v>812</v>
      </c>
      <c r="I166" s="436">
        <f>+'11'!O214</f>
        <v>4</v>
      </c>
      <c r="J166" s="436">
        <f>+'11'!P214</f>
        <v>5</v>
      </c>
      <c r="K166" s="560"/>
      <c r="L166" s="560"/>
      <c r="M166" s="438">
        <f>+'11'!U214</f>
        <v>0</v>
      </c>
      <c r="N166" s="438">
        <f>+'11'!V214</f>
        <v>0</v>
      </c>
      <c r="O166" s="360" t="e">
        <f t="shared" si="2"/>
        <v>#DIV/0!</v>
      </c>
    </row>
    <row r="167" spans="1:16" x14ac:dyDescent="0.2">
      <c r="A167" s="192"/>
      <c r="B167" s="555" t="s">
        <v>571</v>
      </c>
      <c r="C167" s="555"/>
      <c r="D167" s="555"/>
      <c r="E167" s="555"/>
      <c r="F167" s="555"/>
      <c r="G167" s="434" t="str">
        <f>+'11'!Q215</f>
        <v>0420170060</v>
      </c>
      <c r="H167" s="435">
        <f>+'11'!R215</f>
        <v>813</v>
      </c>
      <c r="I167" s="436">
        <f>+'11'!O215</f>
        <v>4</v>
      </c>
      <c r="J167" s="436">
        <f>+'11'!P215</f>
        <v>5</v>
      </c>
      <c r="K167" s="560"/>
      <c r="L167" s="560"/>
      <c r="M167" s="438">
        <f>+'11'!U215</f>
        <v>230.42328000000001</v>
      </c>
      <c r="N167" s="438">
        <f>+'11'!V215</f>
        <v>199.93968000000001</v>
      </c>
      <c r="O167" s="360">
        <f t="shared" si="2"/>
        <v>86.770607553195148</v>
      </c>
    </row>
    <row r="168" spans="1:16" x14ac:dyDescent="0.2">
      <c r="A168" s="192"/>
      <c r="B168" s="555" t="str">
        <f>+'11'!B605:M605</f>
        <v>Расходы на обеспечение мероприятий по улучшению жилищных условий граждан, молодых семей и молодых специалистов, проживающих и работающих в сельской местности</v>
      </c>
      <c r="C168" s="555"/>
      <c r="D168" s="555"/>
      <c r="E168" s="555"/>
      <c r="F168" s="555"/>
      <c r="G168" s="434" t="str">
        <f>+'11'!Q605</f>
        <v>0410172000</v>
      </c>
      <c r="H168" s="435">
        <f>+'11'!R605</f>
        <v>0</v>
      </c>
      <c r="I168" s="436">
        <f>+'11'!O605</f>
        <v>10</v>
      </c>
      <c r="J168" s="436">
        <f>+'11'!P605</f>
        <v>3</v>
      </c>
      <c r="K168" s="560"/>
      <c r="L168" s="560"/>
      <c r="M168" s="438">
        <f>+'11'!U605</f>
        <v>224.28</v>
      </c>
      <c r="N168" s="438">
        <f>+'11'!V605</f>
        <v>224.28</v>
      </c>
      <c r="O168" s="360">
        <f t="shared" si="2"/>
        <v>100</v>
      </c>
    </row>
    <row r="169" spans="1:16" x14ac:dyDescent="0.2">
      <c r="A169" s="192"/>
      <c r="B169" s="555" t="str">
        <f>+'11'!B606:M606</f>
        <v>Социальное обеспечение и иные выплаты населению</v>
      </c>
      <c r="C169" s="555"/>
      <c r="D169" s="555"/>
      <c r="E169" s="555"/>
      <c r="F169" s="555"/>
      <c r="G169" s="434" t="str">
        <f>+'11'!Q606</f>
        <v>0410172000</v>
      </c>
      <c r="H169" s="435" t="str">
        <f>+'11'!R606</f>
        <v>300</v>
      </c>
      <c r="I169" s="436">
        <f>+'11'!O606</f>
        <v>10</v>
      </c>
      <c r="J169" s="436">
        <f>+'11'!P606</f>
        <v>3</v>
      </c>
      <c r="K169" s="560"/>
      <c r="L169" s="560"/>
      <c r="M169" s="438">
        <f>+'11'!U606</f>
        <v>224.28</v>
      </c>
      <c r="N169" s="438">
        <f>+'11'!V606</f>
        <v>224.28</v>
      </c>
      <c r="O169" s="360">
        <f t="shared" si="2"/>
        <v>100</v>
      </c>
    </row>
    <row r="170" spans="1:16" x14ac:dyDescent="0.2">
      <c r="A170" s="192"/>
      <c r="B170" s="555" t="str">
        <f>+'11'!B607:M607</f>
        <v>Социальные выплаты гражданам, кроме публичных нормативных социальных выплат</v>
      </c>
      <c r="C170" s="555"/>
      <c r="D170" s="555"/>
      <c r="E170" s="555"/>
      <c r="F170" s="555"/>
      <c r="G170" s="434" t="str">
        <f>+'11'!Q607</f>
        <v>0410172000</v>
      </c>
      <c r="H170" s="435" t="str">
        <f>+'11'!R607</f>
        <v>320</v>
      </c>
      <c r="I170" s="436">
        <f>+'11'!O607</f>
        <v>10</v>
      </c>
      <c r="J170" s="436">
        <f>+'11'!P607</f>
        <v>3</v>
      </c>
      <c r="K170" s="560"/>
      <c r="L170" s="560"/>
      <c r="M170" s="438">
        <f>+'11'!U607</f>
        <v>224.28</v>
      </c>
      <c r="N170" s="438">
        <f>+'11'!V607</f>
        <v>224.28</v>
      </c>
      <c r="O170" s="360">
        <f t="shared" si="2"/>
        <v>100</v>
      </c>
    </row>
    <row r="171" spans="1:16" x14ac:dyDescent="0.2">
      <c r="A171" s="192"/>
      <c r="B171" s="555" t="str">
        <f>+'11'!B608:M608</f>
        <v>Субсидии гражданам на приобретение жилья</v>
      </c>
      <c r="C171" s="555"/>
      <c r="D171" s="555"/>
      <c r="E171" s="555"/>
      <c r="F171" s="555"/>
      <c r="G171" s="434" t="str">
        <f>+'11'!Q608</f>
        <v>0410172000</v>
      </c>
      <c r="H171" s="435" t="str">
        <f>+'11'!R608</f>
        <v>322</v>
      </c>
      <c r="I171" s="436">
        <f>+'11'!O608</f>
        <v>10</v>
      </c>
      <c r="J171" s="436">
        <f>+'11'!P608</f>
        <v>3</v>
      </c>
      <c r="K171" s="560"/>
      <c r="L171" s="560"/>
      <c r="M171" s="438">
        <f>+'11'!U608</f>
        <v>224.28</v>
      </c>
      <c r="N171" s="438">
        <f>+'11'!V608</f>
        <v>224.28</v>
      </c>
      <c r="O171" s="360">
        <f t="shared" si="2"/>
        <v>100</v>
      </c>
    </row>
    <row r="172" spans="1:16" s="414" customFormat="1" x14ac:dyDescent="0.2">
      <c r="A172" s="189"/>
      <c r="B172" s="559" t="str">
        <f>+'11'!B627:M627</f>
        <v>Муниципальная программа "Совершенствование молодежной политики  и развитие физической культуры и спорта Овюрского кожууна на 2016-2018 годы"</v>
      </c>
      <c r="C172" s="559"/>
      <c r="D172" s="559"/>
      <c r="E172" s="559"/>
      <c r="F172" s="559"/>
      <c r="G172" s="439" t="str">
        <f>+'11'!Q627</f>
        <v>0500000000</v>
      </c>
      <c r="H172" s="440"/>
      <c r="I172" s="441"/>
      <c r="J172" s="441"/>
      <c r="K172" s="441"/>
      <c r="L172" s="441"/>
      <c r="M172" s="437">
        <f>+M173+M182+M187+M194+M198</f>
        <v>7451.3130099999998</v>
      </c>
      <c r="N172" s="437">
        <f>+N173+N182+N187+N194+N198</f>
        <v>6802.8965899999994</v>
      </c>
      <c r="O172" s="359">
        <f t="shared" si="2"/>
        <v>91.297957566273269</v>
      </c>
      <c r="P172" s="414">
        <f>+'[1]13+'!$O$80</f>
        <v>7451.3130000000001</v>
      </c>
    </row>
    <row r="173" spans="1:16" x14ac:dyDescent="0.2">
      <c r="A173" s="192"/>
      <c r="B173" s="555" t="str">
        <f>+'11'!B628:M628</f>
        <v>Подпрограмма "Молодежная политика Овюрского кожууна"</v>
      </c>
      <c r="C173" s="555"/>
      <c r="D173" s="555"/>
      <c r="E173" s="555"/>
      <c r="F173" s="555"/>
      <c r="G173" s="434" t="str">
        <f>+'11'!Q628</f>
        <v>0510000000</v>
      </c>
      <c r="H173" s="435">
        <f>+'11'!R628</f>
        <v>0</v>
      </c>
      <c r="I173" s="436">
        <f>+'11'!O628</f>
        <v>11</v>
      </c>
      <c r="J173" s="436">
        <f>+'11'!P628</f>
        <v>5</v>
      </c>
      <c r="K173" s="560"/>
      <c r="L173" s="560"/>
      <c r="M173" s="438">
        <f>+'11'!U628</f>
        <v>145</v>
      </c>
      <c r="N173" s="438">
        <f>+'11'!V628</f>
        <v>58</v>
      </c>
      <c r="O173" s="360">
        <f t="shared" si="2"/>
        <v>40</v>
      </c>
      <c r="P173" s="415"/>
    </row>
    <row r="174" spans="1:16" x14ac:dyDescent="0.2">
      <c r="A174" s="192"/>
      <c r="B174" s="555" t="str">
        <f>+'11'!B629:M629</f>
        <v>Мероприятия в области поддержки молодых талантов</v>
      </c>
      <c r="C174" s="555"/>
      <c r="D174" s="555"/>
      <c r="E174" s="555"/>
      <c r="F174" s="555"/>
      <c r="G174" s="434" t="str">
        <f>+'11'!Q629</f>
        <v>0510107020</v>
      </c>
      <c r="H174" s="435">
        <f>+'11'!R629</f>
        <v>0</v>
      </c>
      <c r="I174" s="436">
        <f>+'11'!O629</f>
        <v>11</v>
      </c>
      <c r="J174" s="436">
        <f>+'11'!P629</f>
        <v>5</v>
      </c>
      <c r="K174" s="560"/>
      <c r="L174" s="560"/>
      <c r="M174" s="438">
        <f>+'11'!U629</f>
        <v>145</v>
      </c>
      <c r="N174" s="438">
        <f>+'11'!V629</f>
        <v>58</v>
      </c>
      <c r="O174" s="360">
        <f t="shared" si="2"/>
        <v>40</v>
      </c>
    </row>
    <row r="175" spans="1:16" hidden="1" x14ac:dyDescent="0.2">
      <c r="A175" s="192"/>
      <c r="B175" s="555" t="str">
        <f>+'11'!B630:M630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175" s="555"/>
      <c r="D175" s="555"/>
      <c r="E175" s="555"/>
      <c r="F175" s="555"/>
      <c r="G175" s="434" t="str">
        <f>+'11'!Q630</f>
        <v>0510107020</v>
      </c>
      <c r="H175" s="435" t="str">
        <f>+'11'!R630</f>
        <v>100</v>
      </c>
      <c r="I175" s="436">
        <f>+'11'!O630</f>
        <v>11</v>
      </c>
      <c r="J175" s="436">
        <f>+'11'!P630</f>
        <v>5</v>
      </c>
      <c r="K175" s="560"/>
      <c r="L175" s="560"/>
      <c r="M175" s="438">
        <f>+'11'!U630</f>
        <v>0</v>
      </c>
      <c r="N175" s="438">
        <f>+'11'!V630</f>
        <v>0</v>
      </c>
      <c r="O175" s="360" t="e">
        <f t="shared" si="2"/>
        <v>#DIV/0!</v>
      </c>
    </row>
    <row r="176" spans="1:16" hidden="1" x14ac:dyDescent="0.2">
      <c r="A176" s="192"/>
      <c r="B176" s="555" t="str">
        <f>+'11'!B631:M631</f>
        <v>Расходы на выплаты персоналу государственных (муниципальных) органов</v>
      </c>
      <c r="C176" s="555"/>
      <c r="D176" s="555"/>
      <c r="E176" s="555"/>
      <c r="F176" s="555"/>
      <c r="G176" s="434" t="str">
        <f>+'11'!Q631</f>
        <v>0510107020</v>
      </c>
      <c r="H176" s="435" t="str">
        <f>+'11'!R631</f>
        <v>120</v>
      </c>
      <c r="I176" s="436">
        <f>+'11'!O631</f>
        <v>11</v>
      </c>
      <c r="J176" s="436">
        <f>+'11'!P631</f>
        <v>5</v>
      </c>
      <c r="K176" s="560"/>
      <c r="L176" s="560"/>
      <c r="M176" s="438">
        <f>+'11'!U631</f>
        <v>0</v>
      </c>
      <c r="N176" s="438">
        <f>+'11'!V631</f>
        <v>0</v>
      </c>
      <c r="O176" s="360" t="e">
        <f t="shared" si="2"/>
        <v>#DIV/0!</v>
      </c>
    </row>
    <row r="177" spans="1:15" hidden="1" x14ac:dyDescent="0.2">
      <c r="A177" s="192"/>
      <c r="B177" s="555" t="str">
        <f>+'11'!B632:M632</f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C177" s="555"/>
      <c r="D177" s="555"/>
      <c r="E177" s="555"/>
      <c r="F177" s="555"/>
      <c r="G177" s="434" t="str">
        <f>+'11'!Q632</f>
        <v>0510107020</v>
      </c>
      <c r="H177" s="435" t="str">
        <f>+'11'!R632</f>
        <v>123</v>
      </c>
      <c r="I177" s="436">
        <f>+'11'!O632</f>
        <v>11</v>
      </c>
      <c r="J177" s="436">
        <f>+'11'!P632</f>
        <v>5</v>
      </c>
      <c r="K177" s="560"/>
      <c r="L177" s="560"/>
      <c r="M177" s="438">
        <f>+'11'!U632</f>
        <v>0</v>
      </c>
      <c r="N177" s="438">
        <f>+'11'!V632</f>
        <v>0</v>
      </c>
      <c r="O177" s="360" t="e">
        <f t="shared" si="2"/>
        <v>#DIV/0!</v>
      </c>
    </row>
    <row r="178" spans="1:15" x14ac:dyDescent="0.2">
      <c r="A178" s="192"/>
      <c r="B178" s="555" t="str">
        <f>+'11'!B633:M633</f>
        <v>Закупка товаров, работ и услуг для обеспечения государственных (муниципальных) нужд</v>
      </c>
      <c r="C178" s="555"/>
      <c r="D178" s="555"/>
      <c r="E178" s="555"/>
      <c r="F178" s="555"/>
      <c r="G178" s="434" t="str">
        <f>+'11'!Q633</f>
        <v>0510107020</v>
      </c>
      <c r="H178" s="435" t="str">
        <f>+'11'!R633</f>
        <v>200</v>
      </c>
      <c r="I178" s="436">
        <f>+'11'!O633</f>
        <v>11</v>
      </c>
      <c r="J178" s="436">
        <f>+'11'!P633</f>
        <v>5</v>
      </c>
      <c r="K178" s="560"/>
      <c r="L178" s="560"/>
      <c r="M178" s="438">
        <f>+'11'!U633</f>
        <v>145</v>
      </c>
      <c r="N178" s="438">
        <f>+'11'!V633</f>
        <v>58</v>
      </c>
      <c r="O178" s="360">
        <f t="shared" si="2"/>
        <v>40</v>
      </c>
    </row>
    <row r="179" spans="1:15" x14ac:dyDescent="0.2">
      <c r="A179" s="192"/>
      <c r="B179" s="555" t="str">
        <f>+'11'!B634:M634</f>
        <v>Иные закупки товаров, работ и услуг для обеспечения государственных (муниципальных) нужд</v>
      </c>
      <c r="C179" s="555"/>
      <c r="D179" s="555"/>
      <c r="E179" s="555"/>
      <c r="F179" s="555"/>
      <c r="G179" s="434" t="str">
        <f>+'11'!Q634</f>
        <v>0510107020</v>
      </c>
      <c r="H179" s="435" t="str">
        <f>+'11'!R634</f>
        <v>240</v>
      </c>
      <c r="I179" s="436">
        <f>+'11'!O634</f>
        <v>11</v>
      </c>
      <c r="J179" s="436">
        <f>+'11'!P634</f>
        <v>5</v>
      </c>
      <c r="K179" s="560"/>
      <c r="L179" s="560"/>
      <c r="M179" s="438">
        <f>+'11'!U634</f>
        <v>145</v>
      </c>
      <c r="N179" s="438">
        <f>+'11'!V634</f>
        <v>58</v>
      </c>
      <c r="O179" s="360">
        <f t="shared" si="2"/>
        <v>40</v>
      </c>
    </row>
    <row r="180" spans="1:15" hidden="1" x14ac:dyDescent="0.2">
      <c r="A180" s="192"/>
      <c r="B180" s="555" t="str">
        <f>+'11'!B635:M635</f>
        <v>Закупка товаров, работ, услуг в сфере информационно-коммуникационных технологий</v>
      </c>
      <c r="C180" s="555"/>
      <c r="D180" s="555"/>
      <c r="E180" s="555"/>
      <c r="F180" s="555"/>
      <c r="G180" s="434" t="str">
        <f>+'11'!Q635</f>
        <v>0510107020</v>
      </c>
      <c r="H180" s="435" t="str">
        <f>+'11'!R635</f>
        <v>242</v>
      </c>
      <c r="I180" s="436">
        <f>+'11'!O635</f>
        <v>11</v>
      </c>
      <c r="J180" s="436">
        <f>+'11'!P635</f>
        <v>5</v>
      </c>
      <c r="K180" s="560"/>
      <c r="L180" s="560"/>
      <c r="M180" s="438">
        <f>+'11'!U635</f>
        <v>0</v>
      </c>
      <c r="N180" s="438">
        <f>+'11'!V635</f>
        <v>0</v>
      </c>
      <c r="O180" s="360" t="e">
        <f t="shared" si="2"/>
        <v>#DIV/0!</v>
      </c>
    </row>
    <row r="181" spans="1:15" x14ac:dyDescent="0.2">
      <c r="A181" s="192"/>
      <c r="B181" s="555" t="str">
        <f>+'11'!B636:M636</f>
        <v>Прочая закупка товаров, работ и услуг</v>
      </c>
      <c r="C181" s="555"/>
      <c r="D181" s="555"/>
      <c r="E181" s="555"/>
      <c r="F181" s="555"/>
      <c r="G181" s="434" t="str">
        <f>+'11'!Q636</f>
        <v>0510107020</v>
      </c>
      <c r="H181" s="435" t="str">
        <f>+'11'!R636</f>
        <v>244</v>
      </c>
      <c r="I181" s="436">
        <f>+'11'!O636</f>
        <v>11</v>
      </c>
      <c r="J181" s="436">
        <f>+'11'!P636</f>
        <v>5</v>
      </c>
      <c r="K181" s="560"/>
      <c r="L181" s="560"/>
      <c r="M181" s="438">
        <f>+'11'!U636</f>
        <v>145</v>
      </c>
      <c r="N181" s="438">
        <f>+'11'!V636</f>
        <v>58</v>
      </c>
      <c r="O181" s="360">
        <f t="shared" si="2"/>
        <v>40</v>
      </c>
    </row>
    <row r="182" spans="1:15" x14ac:dyDescent="0.2">
      <c r="A182" s="192"/>
      <c r="B182" s="555" t="str">
        <f>+'11'!B465:M465</f>
        <v>подпрограмма "Развитие физической культуры и спорта"</v>
      </c>
      <c r="C182" s="555"/>
      <c r="D182" s="555"/>
      <c r="E182" s="555"/>
      <c r="F182" s="555"/>
      <c r="G182" s="434" t="str">
        <f>+'11'!Q465</f>
        <v>0520000000</v>
      </c>
      <c r="H182" s="435">
        <f>+'11'!R465</f>
        <v>0</v>
      </c>
      <c r="I182" s="436">
        <f>+'11'!O465</f>
        <v>1</v>
      </c>
      <c r="J182" s="436">
        <f>+'11'!P465</f>
        <v>13</v>
      </c>
      <c r="K182" s="560"/>
      <c r="L182" s="560"/>
      <c r="M182" s="438">
        <f>+'11'!U465</f>
        <v>46.6</v>
      </c>
      <c r="N182" s="438">
        <f>+'11'!V465</f>
        <v>46.521000000000001</v>
      </c>
      <c r="O182" s="360">
        <f t="shared" si="2"/>
        <v>99.830472103004283</v>
      </c>
    </row>
    <row r="183" spans="1:15" x14ac:dyDescent="0.2">
      <c r="A183" s="192"/>
      <c r="B183" s="555" t="str">
        <f>+'11'!B466:M466</f>
        <v>Мероприятия в области поддержки молодых талантов</v>
      </c>
      <c r="C183" s="555"/>
      <c r="D183" s="555"/>
      <c r="E183" s="555"/>
      <c r="F183" s="555"/>
      <c r="G183" s="434" t="str">
        <f>+'11'!Q466</f>
        <v>0520107250</v>
      </c>
      <c r="H183" s="435">
        <f>+'11'!R466</f>
        <v>0</v>
      </c>
      <c r="I183" s="436">
        <f>+'11'!O466</f>
        <v>1</v>
      </c>
      <c r="J183" s="436">
        <f>+'11'!P466</f>
        <v>13</v>
      </c>
      <c r="K183" s="560"/>
      <c r="L183" s="560"/>
      <c r="M183" s="438">
        <f>+'11'!U466</f>
        <v>46.6</v>
      </c>
      <c r="N183" s="438">
        <f>+'11'!V466</f>
        <v>46.521000000000001</v>
      </c>
      <c r="O183" s="360">
        <f t="shared" si="2"/>
        <v>99.830472103004283</v>
      </c>
    </row>
    <row r="184" spans="1:15" x14ac:dyDescent="0.2">
      <c r="A184" s="192"/>
      <c r="B184" s="555" t="str">
        <f>+'11'!B467:M467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184" s="555"/>
      <c r="D184" s="555"/>
      <c r="E184" s="555"/>
      <c r="F184" s="555"/>
      <c r="G184" s="434" t="str">
        <f>+'11'!Q467</f>
        <v>0520107250</v>
      </c>
      <c r="H184" s="435" t="str">
        <f>+'11'!R467</f>
        <v>100</v>
      </c>
      <c r="I184" s="436">
        <f>+'11'!O467</f>
        <v>1</v>
      </c>
      <c r="J184" s="436">
        <f>+'11'!P467</f>
        <v>13</v>
      </c>
      <c r="K184" s="560"/>
      <c r="L184" s="560"/>
      <c r="M184" s="438">
        <f>+'11'!U467</f>
        <v>46.6</v>
      </c>
      <c r="N184" s="438">
        <f>+'11'!V467</f>
        <v>46.521000000000001</v>
      </c>
      <c r="O184" s="360">
        <f t="shared" si="2"/>
        <v>99.830472103004283</v>
      </c>
    </row>
    <row r="185" spans="1:15" x14ac:dyDescent="0.2">
      <c r="A185" s="192"/>
      <c r="B185" s="555" t="str">
        <f>+'11'!B468:M468</f>
        <v>Расходы на выплаты персоналу государственных (муниципальных) органов</v>
      </c>
      <c r="C185" s="555"/>
      <c r="D185" s="555"/>
      <c r="E185" s="555"/>
      <c r="F185" s="555"/>
      <c r="G185" s="434" t="str">
        <f>+'11'!Q468</f>
        <v>0520107250</v>
      </c>
      <c r="H185" s="435" t="str">
        <f>+'11'!R468</f>
        <v>120</v>
      </c>
      <c r="I185" s="436">
        <f>+'11'!O468</f>
        <v>1</v>
      </c>
      <c r="J185" s="436">
        <f>+'11'!P468</f>
        <v>13</v>
      </c>
      <c r="K185" s="560"/>
      <c r="L185" s="560"/>
      <c r="M185" s="438">
        <f>+'11'!U468</f>
        <v>46.6</v>
      </c>
      <c r="N185" s="438">
        <f>+'11'!V468</f>
        <v>46.521000000000001</v>
      </c>
      <c r="O185" s="360">
        <f t="shared" si="2"/>
        <v>99.830472103004283</v>
      </c>
    </row>
    <row r="186" spans="1:15" x14ac:dyDescent="0.2">
      <c r="A186" s="192"/>
      <c r="B186" s="555" t="str">
        <f>+'11'!B469:M469</f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C186" s="555"/>
      <c r="D186" s="555"/>
      <c r="E186" s="555"/>
      <c r="F186" s="555"/>
      <c r="G186" s="434" t="str">
        <f>+'11'!Q469</f>
        <v>0520107250</v>
      </c>
      <c r="H186" s="435" t="str">
        <f>+'11'!R469</f>
        <v>123</v>
      </c>
      <c r="I186" s="436">
        <f>+'11'!O469</f>
        <v>1</v>
      </c>
      <c r="J186" s="436">
        <f>+'11'!P469</f>
        <v>13</v>
      </c>
      <c r="K186" s="560"/>
      <c r="L186" s="560"/>
      <c r="M186" s="438">
        <f>+'11'!U469</f>
        <v>46.6</v>
      </c>
      <c r="N186" s="438">
        <f>+'11'!V469</f>
        <v>46.521000000000001</v>
      </c>
      <c r="O186" s="360">
        <f t="shared" si="2"/>
        <v>99.830472103004283</v>
      </c>
    </row>
    <row r="187" spans="1:15" x14ac:dyDescent="0.2">
      <c r="A187" s="192"/>
      <c r="B187" s="555" t="str">
        <f>+'11'!B639:M639</f>
        <v>Мероприятия в области поддержки молодых талантов</v>
      </c>
      <c r="C187" s="555"/>
      <c r="D187" s="555"/>
      <c r="E187" s="555"/>
      <c r="F187" s="555"/>
      <c r="G187" s="434" t="str">
        <f>+'11'!Q639</f>
        <v>0520107250</v>
      </c>
      <c r="H187" s="435">
        <f>+'11'!R639</f>
        <v>0</v>
      </c>
      <c r="I187" s="436">
        <f>+'11'!O639</f>
        <v>11</v>
      </c>
      <c r="J187" s="436">
        <f>+'11'!P639</f>
        <v>5</v>
      </c>
      <c r="K187" s="560"/>
      <c r="L187" s="560"/>
      <c r="M187" s="438">
        <f>+'11'!U639</f>
        <v>958</v>
      </c>
      <c r="N187" s="438">
        <f>+'11'!V639</f>
        <v>411.5</v>
      </c>
      <c r="O187" s="360">
        <f t="shared" si="2"/>
        <v>42.954070981210855</v>
      </c>
    </row>
    <row r="188" spans="1:15" hidden="1" x14ac:dyDescent="0.2">
      <c r="A188" s="192"/>
      <c r="B188" s="555" t="str">
        <f>+'11'!B640:M640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188" s="555"/>
      <c r="D188" s="555"/>
      <c r="E188" s="555"/>
      <c r="F188" s="555"/>
      <c r="G188" s="434" t="str">
        <f>+'11'!Q640</f>
        <v>0520107250</v>
      </c>
      <c r="H188" s="435" t="str">
        <f>+'11'!R640</f>
        <v>100</v>
      </c>
      <c r="I188" s="436">
        <f>+'11'!O640</f>
        <v>11</v>
      </c>
      <c r="J188" s="436">
        <f>+'11'!P640</f>
        <v>5</v>
      </c>
      <c r="K188" s="560"/>
      <c r="L188" s="560"/>
      <c r="M188" s="438">
        <f>+'11'!U640</f>
        <v>0</v>
      </c>
      <c r="N188" s="438">
        <f>+'11'!V640</f>
        <v>0</v>
      </c>
      <c r="O188" s="360" t="e">
        <f t="shared" si="2"/>
        <v>#DIV/0!</v>
      </c>
    </row>
    <row r="189" spans="1:15" hidden="1" x14ac:dyDescent="0.2">
      <c r="A189" s="192"/>
      <c r="B189" s="555" t="str">
        <f>+'11'!B641:M641</f>
        <v>Расходы на выплаты персоналу государственных (муниципальных) органов</v>
      </c>
      <c r="C189" s="555"/>
      <c r="D189" s="555"/>
      <c r="E189" s="555"/>
      <c r="F189" s="555"/>
      <c r="G189" s="434" t="str">
        <f>+'11'!Q641</f>
        <v>0520107250</v>
      </c>
      <c r="H189" s="435" t="str">
        <f>+'11'!R641</f>
        <v>120</v>
      </c>
      <c r="I189" s="436">
        <f>+'11'!O641</f>
        <v>11</v>
      </c>
      <c r="J189" s="436">
        <f>+'11'!P641</f>
        <v>5</v>
      </c>
      <c r="K189" s="560"/>
      <c r="L189" s="560"/>
      <c r="M189" s="438">
        <f>+'11'!U641</f>
        <v>0</v>
      </c>
      <c r="N189" s="438">
        <f>+'11'!V641</f>
        <v>0</v>
      </c>
      <c r="O189" s="360" t="e">
        <f t="shared" si="2"/>
        <v>#DIV/0!</v>
      </c>
    </row>
    <row r="190" spans="1:15" hidden="1" x14ac:dyDescent="0.2">
      <c r="A190" s="192"/>
      <c r="B190" s="555" t="str">
        <f>+'11'!B642:M642</f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C190" s="555"/>
      <c r="D190" s="555"/>
      <c r="E190" s="555"/>
      <c r="F190" s="555"/>
      <c r="G190" s="434" t="str">
        <f>+'11'!Q642</f>
        <v>0520107250</v>
      </c>
      <c r="H190" s="435" t="str">
        <f>+'11'!R642</f>
        <v>123</v>
      </c>
      <c r="I190" s="436">
        <f>+'11'!O642</f>
        <v>11</v>
      </c>
      <c r="J190" s="436">
        <f>+'11'!P642</f>
        <v>5</v>
      </c>
      <c r="K190" s="560"/>
      <c r="L190" s="560"/>
      <c r="M190" s="438">
        <f>+'11'!U642</f>
        <v>0</v>
      </c>
      <c r="N190" s="438">
        <f>+'11'!V642</f>
        <v>0</v>
      </c>
      <c r="O190" s="360" t="e">
        <f t="shared" si="2"/>
        <v>#DIV/0!</v>
      </c>
    </row>
    <row r="191" spans="1:15" x14ac:dyDescent="0.2">
      <c r="A191" s="192"/>
      <c r="B191" s="555" t="str">
        <f>+'11'!B643:M643</f>
        <v>Закупка товаров, работ и услуг для обеспечения государственных (муниципальных) нужд</v>
      </c>
      <c r="C191" s="555"/>
      <c r="D191" s="555"/>
      <c r="E191" s="555"/>
      <c r="F191" s="555"/>
      <c r="G191" s="434" t="str">
        <f>+'11'!Q643</f>
        <v>0520107250</v>
      </c>
      <c r="H191" s="435" t="str">
        <f>+'11'!R643</f>
        <v>200</v>
      </c>
      <c r="I191" s="436">
        <f>+'11'!O643</f>
        <v>11</v>
      </c>
      <c r="J191" s="436">
        <f>+'11'!P643</f>
        <v>5</v>
      </c>
      <c r="K191" s="443"/>
      <c r="L191" s="444"/>
      <c r="M191" s="438">
        <f>+'11'!U643</f>
        <v>958</v>
      </c>
      <c r="N191" s="438">
        <f>+'11'!V643</f>
        <v>411.5</v>
      </c>
      <c r="O191" s="360">
        <f t="shared" si="2"/>
        <v>42.954070981210855</v>
      </c>
    </row>
    <row r="192" spans="1:15" x14ac:dyDescent="0.2">
      <c r="A192" s="192"/>
      <c r="B192" s="555" t="str">
        <f>+'11'!B644:M644</f>
        <v>Иные закупки товаров, работ и услуг для обеспечения государственных (муниципальных) нужд</v>
      </c>
      <c r="C192" s="555"/>
      <c r="D192" s="555"/>
      <c r="E192" s="555"/>
      <c r="F192" s="555"/>
      <c r="G192" s="434" t="str">
        <f>+'11'!Q644</f>
        <v>0520107250</v>
      </c>
      <c r="H192" s="435" t="str">
        <f>+'11'!R644</f>
        <v>240</v>
      </c>
      <c r="I192" s="436">
        <f>+'11'!O644</f>
        <v>11</v>
      </c>
      <c r="J192" s="436">
        <f>+'11'!P644</f>
        <v>5</v>
      </c>
      <c r="K192" s="443"/>
      <c r="L192" s="444"/>
      <c r="M192" s="438">
        <f>+'11'!U644</f>
        <v>958</v>
      </c>
      <c r="N192" s="438">
        <f>+'11'!V644</f>
        <v>411.5</v>
      </c>
      <c r="O192" s="360">
        <f t="shared" si="2"/>
        <v>42.954070981210855</v>
      </c>
    </row>
    <row r="193" spans="1:16" x14ac:dyDescent="0.2">
      <c r="A193" s="192"/>
      <c r="B193" s="555" t="str">
        <f>+'11'!B645:M645</f>
        <v>Прочая закупка товаров, работ и услуг</v>
      </c>
      <c r="C193" s="555"/>
      <c r="D193" s="555"/>
      <c r="E193" s="555"/>
      <c r="F193" s="555"/>
      <c r="G193" s="434" t="str">
        <f>+'11'!Q645</f>
        <v>0520107250</v>
      </c>
      <c r="H193" s="435" t="str">
        <f>+'11'!R645</f>
        <v>244</v>
      </c>
      <c r="I193" s="436">
        <f>+'11'!O645</f>
        <v>11</v>
      </c>
      <c r="J193" s="436">
        <f>+'11'!P645</f>
        <v>5</v>
      </c>
      <c r="K193" s="565"/>
      <c r="L193" s="566"/>
      <c r="M193" s="438">
        <f>+'11'!U645</f>
        <v>958</v>
      </c>
      <c r="N193" s="438">
        <f>+'11'!V645</f>
        <v>411.5</v>
      </c>
      <c r="O193" s="360">
        <f t="shared" si="2"/>
        <v>42.954070981210855</v>
      </c>
    </row>
    <row r="194" spans="1:16" x14ac:dyDescent="0.2">
      <c r="A194" s="192"/>
      <c r="B194" s="556" t="str">
        <f>+'11'!B261:M261</f>
        <v>Мероприятия в области поддержки молодых талантов</v>
      </c>
      <c r="C194" s="557"/>
      <c r="D194" s="557"/>
      <c r="E194" s="557"/>
      <c r="F194" s="558"/>
      <c r="G194" s="434" t="str">
        <f>+'11'!Q261</f>
        <v>0520107250</v>
      </c>
      <c r="H194" s="435">
        <f>+'11'!R261</f>
        <v>0</v>
      </c>
      <c r="I194" s="436">
        <f>+'11'!O261</f>
        <v>7</v>
      </c>
      <c r="J194" s="436">
        <f>+'11'!P261</f>
        <v>2</v>
      </c>
      <c r="K194" s="565"/>
      <c r="L194" s="566"/>
      <c r="M194" s="438">
        <f>+'11'!U261</f>
        <v>14.8</v>
      </c>
      <c r="N194" s="438">
        <f>+'11'!V261</f>
        <v>0</v>
      </c>
      <c r="O194" s="360">
        <f t="shared" si="2"/>
        <v>0</v>
      </c>
    </row>
    <row r="195" spans="1:16" x14ac:dyDescent="0.2">
      <c r="A195" s="192"/>
      <c r="B195" s="556" t="str">
        <f>+'11'!B262:M262</f>
        <v>Предоставление субсидий бюджетным, автономным учреждениям и иным некоммерческим организациям</v>
      </c>
      <c r="C195" s="557"/>
      <c r="D195" s="557"/>
      <c r="E195" s="557"/>
      <c r="F195" s="558"/>
      <c r="G195" s="434" t="str">
        <f>+'11'!Q262</f>
        <v>0520107250</v>
      </c>
      <c r="H195" s="435" t="str">
        <f>+'11'!R262</f>
        <v>600</v>
      </c>
      <c r="I195" s="436">
        <f>+'11'!O262</f>
        <v>7</v>
      </c>
      <c r="J195" s="436">
        <f>+'11'!P262</f>
        <v>2</v>
      </c>
      <c r="K195" s="560"/>
      <c r="L195" s="560"/>
      <c r="M195" s="438">
        <f>+'11'!U262</f>
        <v>14.8</v>
      </c>
      <c r="N195" s="438">
        <f>+'11'!V262</f>
        <v>0</v>
      </c>
      <c r="O195" s="360">
        <f t="shared" si="2"/>
        <v>0</v>
      </c>
    </row>
    <row r="196" spans="1:16" x14ac:dyDescent="0.2">
      <c r="A196" s="196"/>
      <c r="B196" s="556" t="str">
        <f>+'11'!B263:M263</f>
        <v>Субсидии бюджетным учреждениям</v>
      </c>
      <c r="C196" s="557"/>
      <c r="D196" s="557"/>
      <c r="E196" s="557"/>
      <c r="F196" s="558"/>
      <c r="G196" s="434" t="str">
        <f>+'11'!Q263</f>
        <v>0520107250</v>
      </c>
      <c r="H196" s="435" t="str">
        <f>+'11'!R263</f>
        <v>610</v>
      </c>
      <c r="I196" s="436">
        <f>+'11'!O263</f>
        <v>7</v>
      </c>
      <c r="J196" s="436">
        <f>+'11'!P263</f>
        <v>2</v>
      </c>
      <c r="K196" s="445"/>
      <c r="L196" s="445"/>
      <c r="M196" s="438">
        <f>+'11'!U263</f>
        <v>14.8</v>
      </c>
      <c r="N196" s="438">
        <f>+'11'!V263</f>
        <v>0</v>
      </c>
      <c r="O196" s="360">
        <f t="shared" si="2"/>
        <v>0</v>
      </c>
    </row>
    <row r="197" spans="1:16" ht="12" thickBot="1" x14ac:dyDescent="0.25">
      <c r="A197" s="196"/>
      <c r="B197" s="556" t="str">
        <f>+'11'!B264:M264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197" s="557"/>
      <c r="D197" s="557"/>
      <c r="E197" s="557"/>
      <c r="F197" s="558"/>
      <c r="G197" s="434" t="str">
        <f>+'11'!Q264</f>
        <v>0520107250</v>
      </c>
      <c r="H197" s="435" t="str">
        <f>+'11'!R264</f>
        <v>611</v>
      </c>
      <c r="I197" s="436">
        <f>+'11'!O264</f>
        <v>7</v>
      </c>
      <c r="J197" s="436">
        <f>+'11'!P264</f>
        <v>2</v>
      </c>
      <c r="K197" s="446"/>
      <c r="L197" s="446"/>
      <c r="M197" s="438">
        <f>+'11'!U264</f>
        <v>14.8</v>
      </c>
      <c r="N197" s="438">
        <f>+'11'!V264</f>
        <v>0</v>
      </c>
      <c r="O197" s="360">
        <f t="shared" si="2"/>
        <v>0</v>
      </c>
    </row>
    <row r="198" spans="1:16" x14ac:dyDescent="0.2">
      <c r="A198" s="197"/>
      <c r="B198" s="556" t="str">
        <f>'11'!B617:M617</f>
        <v>"Обеспечение жильем молодых семей"</v>
      </c>
      <c r="C198" s="557"/>
      <c r="D198" s="557"/>
      <c r="E198" s="557"/>
      <c r="F198" s="558"/>
      <c r="G198" s="434" t="str">
        <f>'11'!Q617</f>
        <v>052F154970</v>
      </c>
      <c r="H198" s="435">
        <f>'11'!R617</f>
        <v>0</v>
      </c>
      <c r="I198" s="436">
        <f>'11'!O617</f>
        <v>10</v>
      </c>
      <c r="J198" s="436">
        <f>'11'!P617</f>
        <v>3</v>
      </c>
      <c r="K198" s="447"/>
      <c r="L198" s="447"/>
      <c r="M198" s="438">
        <f>+'11'!U617</f>
        <v>6286.9130100000002</v>
      </c>
      <c r="N198" s="438">
        <f>+'11'!V617</f>
        <v>6286.8755899999996</v>
      </c>
      <c r="O198" s="360">
        <f t="shared" si="2"/>
        <v>99.999404795327351</v>
      </c>
    </row>
    <row r="199" spans="1:16" x14ac:dyDescent="0.2">
      <c r="A199" s="197"/>
      <c r="B199" s="556" t="str">
        <f>'11'!B618:M618</f>
        <v>Социальное обеспечение и иные выплаты населению</v>
      </c>
      <c r="C199" s="557"/>
      <c r="D199" s="557"/>
      <c r="E199" s="557"/>
      <c r="F199" s="558"/>
      <c r="G199" s="434" t="str">
        <f>'11'!Q618</f>
        <v>052F154970</v>
      </c>
      <c r="H199" s="435" t="str">
        <f>'11'!R618</f>
        <v>300</v>
      </c>
      <c r="I199" s="436">
        <f>'11'!O618</f>
        <v>10</v>
      </c>
      <c r="J199" s="436">
        <f>'11'!P618</f>
        <v>3</v>
      </c>
      <c r="K199" s="447"/>
      <c r="L199" s="447"/>
      <c r="M199" s="438">
        <f>+'11'!U618</f>
        <v>6286.9130100000002</v>
      </c>
      <c r="N199" s="438">
        <f>+'11'!V618</f>
        <v>6286.8755899999996</v>
      </c>
      <c r="O199" s="360">
        <f t="shared" si="2"/>
        <v>99.999404795327351</v>
      </c>
    </row>
    <row r="200" spans="1:16" x14ac:dyDescent="0.2">
      <c r="A200" s="363"/>
      <c r="B200" s="556" t="str">
        <f>'11'!B619:M619</f>
        <v>Социальные выплаты гражданам, кроме публичных нормативных социальных выплат</v>
      </c>
      <c r="C200" s="557"/>
      <c r="D200" s="557"/>
      <c r="E200" s="557"/>
      <c r="F200" s="558"/>
      <c r="G200" s="434" t="str">
        <f>'11'!Q619</f>
        <v>052F154970</v>
      </c>
      <c r="H200" s="435" t="str">
        <f>'11'!R619</f>
        <v>320</v>
      </c>
      <c r="I200" s="436">
        <f>'11'!O619</f>
        <v>10</v>
      </c>
      <c r="J200" s="436">
        <f>'11'!P619</f>
        <v>3</v>
      </c>
      <c r="K200" s="447"/>
      <c r="L200" s="447"/>
      <c r="M200" s="438">
        <f>+'11'!U619</f>
        <v>6286.9130100000002</v>
      </c>
      <c r="N200" s="438">
        <f>+'11'!V619</f>
        <v>6286.8755899999996</v>
      </c>
      <c r="O200" s="360">
        <f t="shared" si="2"/>
        <v>99.999404795327351</v>
      </c>
    </row>
    <row r="201" spans="1:16" x14ac:dyDescent="0.2">
      <c r="B201" s="556" t="str">
        <f>'11'!B620:M620</f>
        <v>Субсидии гражданам на приобретение жилья</v>
      </c>
      <c r="C201" s="557"/>
      <c r="D201" s="557"/>
      <c r="E201" s="557"/>
      <c r="F201" s="558"/>
      <c r="G201" s="434" t="str">
        <f>'11'!Q620</f>
        <v>052F154970</v>
      </c>
      <c r="H201" s="435" t="str">
        <f>'11'!R620</f>
        <v>322</v>
      </c>
      <c r="I201" s="436">
        <f>'11'!O620</f>
        <v>10</v>
      </c>
      <c r="J201" s="436">
        <f>'11'!P620</f>
        <v>3</v>
      </c>
      <c r="M201" s="438">
        <f>+'11'!U620</f>
        <v>6286.9130100000002</v>
      </c>
      <c r="N201" s="438">
        <f>+'11'!V620</f>
        <v>6286.8755899999996</v>
      </c>
      <c r="O201" s="360">
        <f t="shared" si="2"/>
        <v>99.999404795327351</v>
      </c>
    </row>
    <row r="202" spans="1:16" s="414" customFormat="1" x14ac:dyDescent="0.2">
      <c r="B202" s="567" t="str">
        <f>+'11'!B596:M596</f>
        <v>Муниципальная программа "Профилактика социально-значимых заболеваний, вакцинопрофилактика в Овюрском кожууне на 2016-2018 годы"</v>
      </c>
      <c r="C202" s="568"/>
      <c r="D202" s="568"/>
      <c r="E202" s="568"/>
      <c r="F202" s="569"/>
      <c r="G202" s="439" t="str">
        <f>+'11'!Q596</f>
        <v>0600000000</v>
      </c>
      <c r="H202" s="440">
        <f>+'11'!R596</f>
        <v>0</v>
      </c>
      <c r="I202" s="441">
        <f>+'11'!O596</f>
        <v>9</v>
      </c>
      <c r="J202" s="441">
        <f>+'11'!P596</f>
        <v>9</v>
      </c>
      <c r="K202" s="448"/>
      <c r="L202" s="448"/>
      <c r="M202" s="437">
        <f>+'11'!U596</f>
        <v>233.8</v>
      </c>
      <c r="N202" s="437">
        <f>+'11'!V596</f>
        <v>144.708</v>
      </c>
      <c r="O202" s="359">
        <f t="shared" si="2"/>
        <v>61.893926432848588</v>
      </c>
      <c r="P202" s="414">
        <f>+'[1]13+'!$O$93</f>
        <v>233.8</v>
      </c>
    </row>
    <row r="203" spans="1:16" x14ac:dyDescent="0.2">
      <c r="B203" s="556" t="str">
        <f>+'11'!B597:M597</f>
        <v>Реализация мероприятий направленных на создание условий для оказания медицинской помощи населению, профилактика заболеваний и формирование здорового образа жизни</v>
      </c>
      <c r="C203" s="557"/>
      <c r="D203" s="557"/>
      <c r="E203" s="557"/>
      <c r="F203" s="558"/>
      <c r="G203" s="434" t="str">
        <f>+'11'!Q597</f>
        <v>0600104008</v>
      </c>
      <c r="H203" s="435">
        <f>+'11'!R597</f>
        <v>0</v>
      </c>
      <c r="I203" s="436">
        <f>+'11'!O597</f>
        <v>9</v>
      </c>
      <c r="J203" s="436">
        <f>+'11'!P597</f>
        <v>9</v>
      </c>
      <c r="M203" s="438">
        <f>+'11'!U597</f>
        <v>233.8</v>
      </c>
      <c r="N203" s="438">
        <f>+'11'!V597</f>
        <v>144.708</v>
      </c>
      <c r="O203" s="360">
        <f t="shared" si="2"/>
        <v>61.893926432848588</v>
      </c>
    </row>
    <row r="204" spans="1:16" x14ac:dyDescent="0.2">
      <c r="B204" s="556" t="str">
        <f>+'11'!B598:M598</f>
        <v>Закупка товаров, работ и услуг для обеспечения государственных (муниципальных) нужд</v>
      </c>
      <c r="C204" s="557"/>
      <c r="D204" s="557"/>
      <c r="E204" s="557"/>
      <c r="F204" s="558"/>
      <c r="G204" s="434" t="str">
        <f>+'11'!Q598</f>
        <v>0600104008</v>
      </c>
      <c r="H204" s="435" t="str">
        <f>+'11'!R598</f>
        <v>200</v>
      </c>
      <c r="I204" s="436">
        <f>+'11'!O598</f>
        <v>9</v>
      </c>
      <c r="J204" s="436">
        <f>+'11'!P598</f>
        <v>9</v>
      </c>
      <c r="M204" s="438">
        <f>+'11'!U598</f>
        <v>233.8</v>
      </c>
      <c r="N204" s="438">
        <f>+'11'!V598</f>
        <v>144.708</v>
      </c>
      <c r="O204" s="360">
        <f t="shared" si="2"/>
        <v>61.893926432848588</v>
      </c>
    </row>
    <row r="205" spans="1:16" x14ac:dyDescent="0.2">
      <c r="B205" s="556" t="str">
        <f>+'11'!B599:M599</f>
        <v>Иные закупки товаров, работ и услуг для обеспечения государственных (муниципальных) нужд</v>
      </c>
      <c r="C205" s="557"/>
      <c r="D205" s="557"/>
      <c r="E205" s="557"/>
      <c r="F205" s="558"/>
      <c r="G205" s="434" t="str">
        <f>+'11'!Q599</f>
        <v>0600104008</v>
      </c>
      <c r="H205" s="435" t="str">
        <f>+'11'!R599</f>
        <v>240</v>
      </c>
      <c r="I205" s="436">
        <f>+'11'!O599</f>
        <v>9</v>
      </c>
      <c r="J205" s="436">
        <f>+'11'!P599</f>
        <v>9</v>
      </c>
      <c r="M205" s="438">
        <f>+'11'!U599</f>
        <v>233.8</v>
      </c>
      <c r="N205" s="438">
        <f>+'11'!V599</f>
        <v>144.708</v>
      </c>
      <c r="O205" s="360">
        <f t="shared" si="2"/>
        <v>61.893926432848588</v>
      </c>
    </row>
    <row r="206" spans="1:16" x14ac:dyDescent="0.2">
      <c r="B206" s="556" t="str">
        <f>+'11'!B600:M600</f>
        <v>Прочая закупка товаров, работ и услуг</v>
      </c>
      <c r="C206" s="557"/>
      <c r="D206" s="557"/>
      <c r="E206" s="557"/>
      <c r="F206" s="558"/>
      <c r="G206" s="434" t="str">
        <f>+'11'!Q600</f>
        <v>0600104008</v>
      </c>
      <c r="H206" s="435" t="str">
        <f>+'11'!R600</f>
        <v>244</v>
      </c>
      <c r="I206" s="436">
        <f>+'11'!O600</f>
        <v>9</v>
      </c>
      <c r="J206" s="436">
        <f>+'11'!P600</f>
        <v>9</v>
      </c>
      <c r="M206" s="438">
        <f>+'11'!U600</f>
        <v>233.8</v>
      </c>
      <c r="N206" s="438">
        <f>+'11'!V600</f>
        <v>144.708</v>
      </c>
      <c r="O206" s="360">
        <f t="shared" si="2"/>
        <v>61.893926432848588</v>
      </c>
    </row>
    <row r="207" spans="1:16" s="414" customFormat="1" x14ac:dyDescent="0.2">
      <c r="B207" s="567" t="str">
        <f>+'11'!B246:M246</f>
        <v xml:space="preserve">Муниципальная программа "Развитие образования Овюрского кожууна </v>
      </c>
      <c r="C207" s="568"/>
      <c r="D207" s="568"/>
      <c r="E207" s="568"/>
      <c r="F207" s="569"/>
      <c r="G207" s="439" t="str">
        <f>+'11'!Q246</f>
        <v>0700000000</v>
      </c>
      <c r="H207" s="440">
        <f>+'11'!R246</f>
        <v>0</v>
      </c>
      <c r="I207" s="441">
        <f>+'11'!O246</f>
        <v>7</v>
      </c>
      <c r="J207" s="441">
        <f>+'11'!P246</f>
        <v>1</v>
      </c>
      <c r="K207" s="441" t="str">
        <f>+'11'!Q246</f>
        <v>0700000000</v>
      </c>
      <c r="L207" s="441">
        <f>+'11'!R246</f>
        <v>0</v>
      </c>
      <c r="M207" s="437">
        <f>+M208+M213+M219+M238+M245+M252+M280</f>
        <v>317975.88882000005</v>
      </c>
      <c r="N207" s="437">
        <f>+N208+N213+N219+N238+N245+N252+N280</f>
        <v>243570.86664999998</v>
      </c>
      <c r="O207" s="359">
        <f t="shared" si="2"/>
        <v>76.600420099110309</v>
      </c>
      <c r="P207" s="414">
        <f>+'[1]13+'!$O$99</f>
        <v>317975.88900000002</v>
      </c>
    </row>
    <row r="208" spans="1:16" x14ac:dyDescent="0.2">
      <c r="B208" s="556" t="str">
        <f>+'11'!B247:M247</f>
        <v>подпрограмма "Развитие дошкольного образования"</v>
      </c>
      <c r="C208" s="557"/>
      <c r="D208" s="557"/>
      <c r="E208" s="557"/>
      <c r="F208" s="558"/>
      <c r="G208" s="434" t="str">
        <f>+'11'!Q247</f>
        <v>0710000000</v>
      </c>
      <c r="H208" s="435">
        <f>+'11'!R247</f>
        <v>0</v>
      </c>
      <c r="I208" s="436">
        <f>+'11'!O247</f>
        <v>7</v>
      </c>
      <c r="J208" s="436">
        <f>+'11'!P247</f>
        <v>1</v>
      </c>
      <c r="M208" s="438">
        <f>+'11'!U247</f>
        <v>39366.775809999999</v>
      </c>
      <c r="N208" s="438">
        <f>+'11'!V247</f>
        <v>31520.020100000002</v>
      </c>
      <c r="O208" s="360">
        <f t="shared" si="2"/>
        <v>80.067568276681783</v>
      </c>
      <c r="P208" s="358">
        <f>P207-M207</f>
        <v>1.7999997362494469E-4</v>
      </c>
    </row>
    <row r="209" spans="2:15" x14ac:dyDescent="0.2">
      <c r="B209" s="556" t="str">
        <f>+'11'!B248:M248</f>
        <v xml:space="preserve">Обеспечение деятельности муниципальных учреждений (оказание услуг) - средства местного бюджета </v>
      </c>
      <c r="C209" s="557"/>
      <c r="D209" s="557"/>
      <c r="E209" s="557"/>
      <c r="F209" s="558"/>
      <c r="G209" s="434" t="str">
        <f>+'11'!Q248</f>
        <v>0710100059</v>
      </c>
      <c r="H209" s="435">
        <f>+'11'!R248</f>
        <v>0</v>
      </c>
      <c r="I209" s="436">
        <f>+'11'!O248</f>
        <v>7</v>
      </c>
      <c r="J209" s="436">
        <f>+'11'!P248</f>
        <v>1</v>
      </c>
      <c r="M209" s="438">
        <f>+'11'!U248</f>
        <v>39366.775809999999</v>
      </c>
      <c r="N209" s="438">
        <f>+'11'!V248</f>
        <v>31520.020100000002</v>
      </c>
      <c r="O209" s="360">
        <f t="shared" si="2"/>
        <v>80.067568276681783</v>
      </c>
    </row>
    <row r="210" spans="2:15" x14ac:dyDescent="0.2">
      <c r="B210" s="556" t="str">
        <f>+'11'!B249:M249</f>
        <v>Предоставление субсидий бюджетным, автономным учреждениям и иным некоммерческим организациям</v>
      </c>
      <c r="C210" s="557"/>
      <c r="D210" s="557"/>
      <c r="E210" s="557"/>
      <c r="F210" s="558"/>
      <c r="G210" s="434" t="str">
        <f>+'11'!Q249</f>
        <v>0710100059</v>
      </c>
      <c r="H210" s="435" t="str">
        <f>+'11'!R249</f>
        <v>600</v>
      </c>
      <c r="I210" s="436">
        <f>+'11'!O249</f>
        <v>7</v>
      </c>
      <c r="J210" s="436">
        <f>+'11'!P249</f>
        <v>1</v>
      </c>
      <c r="M210" s="438">
        <f>+'11'!U249</f>
        <v>39366.775809999999</v>
      </c>
      <c r="N210" s="438">
        <f>+'11'!V249</f>
        <v>31520.020100000002</v>
      </c>
      <c r="O210" s="360">
        <f t="shared" si="2"/>
        <v>80.067568276681783</v>
      </c>
    </row>
    <row r="211" spans="2:15" x14ac:dyDescent="0.2">
      <c r="B211" s="556" t="str">
        <f>+'11'!B250:M250</f>
        <v>Субсидии бюджетным учреждениям</v>
      </c>
      <c r="C211" s="557"/>
      <c r="D211" s="557"/>
      <c r="E211" s="557"/>
      <c r="F211" s="558"/>
      <c r="G211" s="434" t="str">
        <f>+'11'!Q250</f>
        <v>0710100059</v>
      </c>
      <c r="H211" s="435" t="str">
        <f>+'11'!R250</f>
        <v>610</v>
      </c>
      <c r="I211" s="436">
        <f>+'11'!O250</f>
        <v>7</v>
      </c>
      <c r="J211" s="436">
        <f>+'11'!P250</f>
        <v>1</v>
      </c>
      <c r="M211" s="438">
        <f>+'11'!U250</f>
        <v>39366.775809999999</v>
      </c>
      <c r="N211" s="438">
        <f>+'11'!V250</f>
        <v>31520.020100000002</v>
      </c>
      <c r="O211" s="360">
        <f t="shared" si="2"/>
        <v>80.067568276681783</v>
      </c>
    </row>
    <row r="212" spans="2:15" x14ac:dyDescent="0.2">
      <c r="B212" s="556" t="str">
        <f>+'11'!B251:M251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212" s="557"/>
      <c r="D212" s="557"/>
      <c r="E212" s="557"/>
      <c r="F212" s="558"/>
      <c r="G212" s="434" t="str">
        <f>+'11'!Q251</f>
        <v>0710100059</v>
      </c>
      <c r="H212" s="435" t="str">
        <f>+'11'!R251</f>
        <v>611</v>
      </c>
      <c r="I212" s="436">
        <f>+'11'!O251</f>
        <v>7</v>
      </c>
      <c r="J212" s="436">
        <f>+'11'!P251</f>
        <v>1</v>
      </c>
      <c r="M212" s="438">
        <f>+'11'!U251</f>
        <v>39366.775809999999</v>
      </c>
      <c r="N212" s="438">
        <f>+'11'!V251</f>
        <v>31520.020100000002</v>
      </c>
      <c r="O212" s="360">
        <f t="shared" si="2"/>
        <v>80.067568276681783</v>
      </c>
    </row>
    <row r="213" spans="2:15" x14ac:dyDescent="0.2">
      <c r="B213" s="556" t="str">
        <f>+'11'!B252:M252</f>
        <v xml:space="preserve">Муниципальная программа "Развитие образования Овюрского кожууна </v>
      </c>
      <c r="C213" s="557"/>
      <c r="D213" s="557"/>
      <c r="E213" s="557"/>
      <c r="F213" s="558"/>
      <c r="G213" s="434" t="str">
        <f>+'11'!Q252</f>
        <v>0700000000</v>
      </c>
      <c r="H213" s="435">
        <f>+'11'!R252</f>
        <v>0</v>
      </c>
      <c r="I213" s="436">
        <f>+'11'!O252</f>
        <v>7</v>
      </c>
      <c r="J213" s="436">
        <f>+'11'!P252</f>
        <v>1</v>
      </c>
      <c r="M213" s="438">
        <f>+'11'!U252</f>
        <v>58163.29</v>
      </c>
      <c r="N213" s="438">
        <f>+'11'!V252</f>
        <v>44442.055289999997</v>
      </c>
      <c r="O213" s="360">
        <f t="shared" ref="O213:O263" si="3">N213/M213*100</f>
        <v>76.409115251217727</v>
      </c>
    </row>
    <row r="214" spans="2:15" x14ac:dyDescent="0.2">
      <c r="B214" s="556" t="str">
        <f>+'11'!B253:M253</f>
        <v>подпрограмма "Развитие дошкольного образования"</v>
      </c>
      <c r="C214" s="557"/>
      <c r="D214" s="557"/>
      <c r="E214" s="557"/>
      <c r="F214" s="558"/>
      <c r="G214" s="434" t="str">
        <f>+'11'!Q253</f>
        <v>0710000000</v>
      </c>
      <c r="H214" s="435">
        <f>+'11'!R253</f>
        <v>0</v>
      </c>
      <c r="I214" s="436">
        <f>+'11'!O253</f>
        <v>7</v>
      </c>
      <c r="J214" s="436">
        <f>+'11'!P253</f>
        <v>1</v>
      </c>
      <c r="M214" s="438">
        <f>+'11'!U253</f>
        <v>58163.29</v>
      </c>
      <c r="N214" s="438">
        <f>+'11'!V253</f>
        <v>44442.055289999997</v>
      </c>
      <c r="O214" s="360">
        <f t="shared" si="3"/>
        <v>76.409115251217727</v>
      </c>
    </row>
    <row r="215" spans="2:15" x14ac:dyDescent="0.2">
      <c r="B215" s="556" t="str">
        <f>+'11'!B254:M254</f>
        <v xml:space="preserve">Обеспечение деятельности муниципальных тучреждений (оказание услуг) - средства республиканского бюджета </v>
      </c>
      <c r="C215" s="557"/>
      <c r="D215" s="557"/>
      <c r="E215" s="557"/>
      <c r="F215" s="558"/>
      <c r="G215" s="434" t="str">
        <f>+'11'!Q254</f>
        <v>0710276020</v>
      </c>
      <c r="H215" s="435">
        <f>+'11'!R254</f>
        <v>0</v>
      </c>
      <c r="I215" s="436">
        <f>+'11'!O254</f>
        <v>7</v>
      </c>
      <c r="J215" s="436">
        <f>+'11'!P254</f>
        <v>1</v>
      </c>
      <c r="M215" s="438">
        <f>+'11'!U254</f>
        <v>58163.29</v>
      </c>
      <c r="N215" s="438">
        <f>+'11'!V254</f>
        <v>44442.055289999997</v>
      </c>
      <c r="O215" s="360">
        <f t="shared" si="3"/>
        <v>76.409115251217727</v>
      </c>
    </row>
    <row r="216" spans="2:15" x14ac:dyDescent="0.2">
      <c r="B216" s="556" t="str">
        <f>+'11'!B255:M255</f>
        <v>Предоставление субсидий бюджетным, автономным учреждениям и иным некоммерческим организациям</v>
      </c>
      <c r="C216" s="557"/>
      <c r="D216" s="557"/>
      <c r="E216" s="557"/>
      <c r="F216" s="558"/>
      <c r="G216" s="434" t="str">
        <f>+'11'!Q255</f>
        <v>0710276020</v>
      </c>
      <c r="H216" s="435" t="str">
        <f>+'11'!R255</f>
        <v>600</v>
      </c>
      <c r="I216" s="436">
        <f>+'11'!O255</f>
        <v>7</v>
      </c>
      <c r="J216" s="436">
        <f>+'11'!P255</f>
        <v>1</v>
      </c>
      <c r="M216" s="438">
        <f>+'11'!U255</f>
        <v>58163.29</v>
      </c>
      <c r="N216" s="438">
        <f>+'11'!V255</f>
        <v>44442.055289999997</v>
      </c>
      <c r="O216" s="360">
        <f t="shared" si="3"/>
        <v>76.409115251217727</v>
      </c>
    </row>
    <row r="217" spans="2:15" x14ac:dyDescent="0.2">
      <c r="B217" s="556" t="str">
        <f>+'11'!B256:M256</f>
        <v>Субсидии бюджетным учреждениям</v>
      </c>
      <c r="C217" s="557"/>
      <c r="D217" s="557"/>
      <c r="E217" s="557"/>
      <c r="F217" s="558"/>
      <c r="G217" s="434" t="str">
        <f>+'11'!Q256</f>
        <v>0710276020</v>
      </c>
      <c r="H217" s="435" t="str">
        <f>+'11'!R256</f>
        <v>610</v>
      </c>
      <c r="I217" s="436">
        <f>+'11'!O256</f>
        <v>7</v>
      </c>
      <c r="J217" s="436">
        <f>+'11'!P256</f>
        <v>1</v>
      </c>
      <c r="M217" s="438">
        <f>+'11'!U256</f>
        <v>58163.29</v>
      </c>
      <c r="N217" s="438">
        <f>+'11'!V256</f>
        <v>44442.055289999997</v>
      </c>
      <c r="O217" s="360">
        <f t="shared" si="3"/>
        <v>76.409115251217727</v>
      </c>
    </row>
    <row r="218" spans="2:15" x14ac:dyDescent="0.2">
      <c r="B218" s="556" t="str">
        <f>+'11'!B257:M257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218" s="557"/>
      <c r="D218" s="557"/>
      <c r="E218" s="557"/>
      <c r="F218" s="558"/>
      <c r="G218" s="434" t="str">
        <f>+'11'!Q257</f>
        <v>0710276020</v>
      </c>
      <c r="H218" s="435" t="str">
        <f>+'11'!R257</f>
        <v>611</v>
      </c>
      <c r="I218" s="436">
        <f>+'11'!O257</f>
        <v>7</v>
      </c>
      <c r="J218" s="436">
        <f>+'11'!P257</f>
        <v>1</v>
      </c>
      <c r="M218" s="438">
        <f>+'11'!U257</f>
        <v>58163.29</v>
      </c>
      <c r="N218" s="438">
        <f>+'11'!V257</f>
        <v>44442.055289999997</v>
      </c>
      <c r="O218" s="360">
        <f t="shared" si="3"/>
        <v>76.409115251217727</v>
      </c>
    </row>
    <row r="219" spans="2:15" x14ac:dyDescent="0.2">
      <c r="B219" s="556" t="str">
        <f>+'11'!B258:M258</f>
        <v>Общее образование</v>
      </c>
      <c r="C219" s="557"/>
      <c r="D219" s="557"/>
      <c r="E219" s="557"/>
      <c r="F219" s="558"/>
      <c r="G219" s="434">
        <f>+'11'!Q258</f>
        <v>0</v>
      </c>
      <c r="H219" s="435">
        <f>+'11'!R258</f>
        <v>0</v>
      </c>
      <c r="I219" s="436">
        <f>+'11'!O258</f>
        <v>7</v>
      </c>
      <c r="J219" s="436">
        <f>+'11'!P258</f>
        <v>2</v>
      </c>
      <c r="M219" s="438">
        <f>+M220+M226+M232</f>
        <v>175805.88573000001</v>
      </c>
      <c r="N219" s="438">
        <f>+N220+N226+N232</f>
        <v>135800.17113999999</v>
      </c>
      <c r="O219" s="360">
        <f t="shared" si="3"/>
        <v>77.244382675879137</v>
      </c>
    </row>
    <row r="220" spans="2:15" x14ac:dyDescent="0.2">
      <c r="B220" s="556" t="str">
        <f>+'11'!B265:M265</f>
        <v xml:space="preserve">Муниципальная программа "Развитие образования Овюрского кожууна </v>
      </c>
      <c r="C220" s="557"/>
      <c r="D220" s="557"/>
      <c r="E220" s="557"/>
      <c r="F220" s="558"/>
      <c r="G220" s="434" t="str">
        <f>+'11'!Q265</f>
        <v>0700000000</v>
      </c>
      <c r="H220" s="435">
        <f>+'11'!R265</f>
        <v>0</v>
      </c>
      <c r="I220" s="436">
        <f>+'11'!O265</f>
        <v>7</v>
      </c>
      <c r="J220" s="436">
        <f>+'11'!P265</f>
        <v>2</v>
      </c>
      <c r="M220" s="438">
        <f>+'11'!U265</f>
        <v>16198.48573</v>
      </c>
      <c r="N220" s="438">
        <f>+'11'!V265</f>
        <v>12675.53492</v>
      </c>
      <c r="O220" s="360">
        <f t="shared" si="3"/>
        <v>78.251357140899856</v>
      </c>
    </row>
    <row r="221" spans="2:15" x14ac:dyDescent="0.2">
      <c r="B221" s="556" t="str">
        <f>+'11'!B266:M266</f>
        <v>подпрограмма "Развитие общего образования"</v>
      </c>
      <c r="C221" s="557"/>
      <c r="D221" s="557"/>
      <c r="E221" s="557"/>
      <c r="F221" s="558"/>
      <c r="G221" s="434" t="str">
        <f>+'11'!Q266</f>
        <v>0720000000</v>
      </c>
      <c r="H221" s="435">
        <f>+'11'!R266</f>
        <v>0</v>
      </c>
      <c r="I221" s="436">
        <f>+'11'!O266</f>
        <v>7</v>
      </c>
      <c r="J221" s="436">
        <f>+'11'!P266</f>
        <v>2</v>
      </c>
      <c r="M221" s="438">
        <f>+'11'!U266</f>
        <v>16198.48573</v>
      </c>
      <c r="N221" s="438">
        <f>+'11'!V266</f>
        <v>12675.53492</v>
      </c>
      <c r="O221" s="360">
        <f t="shared" si="3"/>
        <v>78.251357140899856</v>
      </c>
    </row>
    <row r="222" spans="2:15" x14ac:dyDescent="0.2">
      <c r="B222" s="556" t="str">
        <f>+'11'!B267:M267</f>
        <v xml:space="preserve">Обеспечение деятельности муниципальных учреждений (оказание услуг) - средства местного бюджета </v>
      </c>
      <c r="C222" s="557"/>
      <c r="D222" s="557"/>
      <c r="E222" s="557"/>
      <c r="F222" s="558"/>
      <c r="G222" s="434" t="str">
        <f>+'11'!Q267</f>
        <v>0720100059</v>
      </c>
      <c r="H222" s="435">
        <f>+'11'!R267</f>
        <v>0</v>
      </c>
      <c r="I222" s="436">
        <f>+'11'!O267</f>
        <v>7</v>
      </c>
      <c r="J222" s="436">
        <f>+'11'!P267</f>
        <v>2</v>
      </c>
      <c r="M222" s="438">
        <f>+'11'!U267</f>
        <v>16198.48573</v>
      </c>
      <c r="N222" s="438">
        <f>+'11'!V267</f>
        <v>12675.53492</v>
      </c>
      <c r="O222" s="360">
        <f t="shared" si="3"/>
        <v>78.251357140899856</v>
      </c>
    </row>
    <row r="223" spans="2:15" x14ac:dyDescent="0.2">
      <c r="B223" s="556" t="str">
        <f>+'11'!B268:M268</f>
        <v>Предоставление субсидий бюджетным, автономным учреждениям и иным некоммерческим организациям</v>
      </c>
      <c r="C223" s="557"/>
      <c r="D223" s="557"/>
      <c r="E223" s="557"/>
      <c r="F223" s="558"/>
      <c r="G223" s="434" t="str">
        <f>+'11'!Q268</f>
        <v>0720100059</v>
      </c>
      <c r="H223" s="435" t="str">
        <f>+'11'!R268</f>
        <v>600</v>
      </c>
      <c r="I223" s="436">
        <f>+'11'!O268</f>
        <v>7</v>
      </c>
      <c r="J223" s="436">
        <f>+'11'!P268</f>
        <v>2</v>
      </c>
      <c r="M223" s="438">
        <f>+'11'!U268</f>
        <v>16198.48573</v>
      </c>
      <c r="N223" s="438">
        <f>+'11'!V268</f>
        <v>12675.53492</v>
      </c>
      <c r="O223" s="360">
        <f t="shared" si="3"/>
        <v>78.251357140899856</v>
      </c>
    </row>
    <row r="224" spans="2:15" x14ac:dyDescent="0.2">
      <c r="B224" s="556" t="str">
        <f>+'11'!B269:M269</f>
        <v>Субсидии бюджетным учреждениям</v>
      </c>
      <c r="C224" s="557"/>
      <c r="D224" s="557"/>
      <c r="E224" s="557"/>
      <c r="F224" s="558"/>
      <c r="G224" s="434" t="str">
        <f>+'11'!Q269</f>
        <v>0720100059</v>
      </c>
      <c r="H224" s="435" t="str">
        <f>+'11'!R269</f>
        <v>610</v>
      </c>
      <c r="I224" s="436">
        <f>+'11'!O269</f>
        <v>7</v>
      </c>
      <c r="J224" s="436">
        <f>+'11'!P269</f>
        <v>2</v>
      </c>
      <c r="M224" s="438">
        <f>+'11'!U269</f>
        <v>16198.48573</v>
      </c>
      <c r="N224" s="438">
        <f>+'11'!V269</f>
        <v>12675.53492</v>
      </c>
      <c r="O224" s="360">
        <f t="shared" si="3"/>
        <v>78.251357140899856</v>
      </c>
    </row>
    <row r="225" spans="2:15" x14ac:dyDescent="0.2">
      <c r="B225" s="556" t="str">
        <f>+'11'!B270:M270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225" s="557"/>
      <c r="D225" s="557"/>
      <c r="E225" s="557"/>
      <c r="F225" s="558"/>
      <c r="G225" s="434" t="str">
        <f>+'11'!Q270</f>
        <v>0720100059</v>
      </c>
      <c r="H225" s="435" t="str">
        <f>+'11'!R270</f>
        <v>611</v>
      </c>
      <c r="I225" s="436">
        <f>+'11'!O270</f>
        <v>7</v>
      </c>
      <c r="J225" s="436">
        <f>+'11'!P270</f>
        <v>2</v>
      </c>
      <c r="M225" s="438">
        <f>+'11'!U270</f>
        <v>16198.48573</v>
      </c>
      <c r="N225" s="438">
        <f>+'11'!V270</f>
        <v>12675.53492</v>
      </c>
      <c r="O225" s="360">
        <f t="shared" si="3"/>
        <v>78.251357140899856</v>
      </c>
    </row>
    <row r="226" spans="2:15" x14ac:dyDescent="0.2">
      <c r="B226" s="556" t="str">
        <f>+'11'!B277:M277</f>
        <v xml:space="preserve">Муниципальная программа "Развитие образования Овюрского кожууна </v>
      </c>
      <c r="C226" s="557"/>
      <c r="D226" s="557"/>
      <c r="E226" s="557"/>
      <c r="F226" s="558"/>
      <c r="G226" s="434" t="str">
        <f>+'11'!Q277</f>
        <v>0700000000</v>
      </c>
      <c r="H226" s="435">
        <f>+'11'!R277</f>
        <v>0</v>
      </c>
      <c r="I226" s="436">
        <f>+'11'!O277</f>
        <v>7</v>
      </c>
      <c r="J226" s="436">
        <f>+'11'!P277</f>
        <v>2</v>
      </c>
      <c r="M226" s="438">
        <f>+'11'!U277</f>
        <v>157486.19</v>
      </c>
      <c r="N226" s="438">
        <f>+'11'!V277</f>
        <v>121424.63622</v>
      </c>
      <c r="O226" s="360">
        <f t="shared" si="3"/>
        <v>77.101767602606927</v>
      </c>
    </row>
    <row r="227" spans="2:15" x14ac:dyDescent="0.2">
      <c r="B227" s="556" t="str">
        <f>+'11'!B278:M278</f>
        <v>подпрограмма "Развитие общего образования"</v>
      </c>
      <c r="C227" s="557"/>
      <c r="D227" s="557"/>
      <c r="E227" s="557"/>
      <c r="F227" s="558"/>
      <c r="G227" s="434" t="str">
        <f>+'11'!Q278</f>
        <v>0720000000</v>
      </c>
      <c r="H227" s="435">
        <f>+'11'!R278</f>
        <v>0</v>
      </c>
      <c r="I227" s="436">
        <f>+'11'!O278</f>
        <v>7</v>
      </c>
      <c r="J227" s="436">
        <f>+'11'!P278</f>
        <v>2</v>
      </c>
      <c r="M227" s="438">
        <f>+'11'!U278</f>
        <v>157486.19</v>
      </c>
      <c r="N227" s="438">
        <f>+'11'!V278</f>
        <v>121424.63622</v>
      </c>
      <c r="O227" s="360">
        <f t="shared" si="3"/>
        <v>77.101767602606927</v>
      </c>
    </row>
    <row r="228" spans="2:15" x14ac:dyDescent="0.2">
      <c r="B228" s="556" t="str">
        <f>+'11'!B279:M279</f>
        <v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ФБ</v>
      </c>
      <c r="C228" s="557"/>
      <c r="D228" s="557"/>
      <c r="E228" s="557"/>
      <c r="F228" s="558"/>
      <c r="G228" s="434" t="str">
        <f>+'11'!Q279</f>
        <v>0720276020</v>
      </c>
      <c r="H228" s="435">
        <f>+'11'!R279</f>
        <v>0</v>
      </c>
      <c r="I228" s="436">
        <f>+'11'!O279</f>
        <v>7</v>
      </c>
      <c r="J228" s="436">
        <f>+'11'!P279</f>
        <v>2</v>
      </c>
      <c r="M228" s="438">
        <f>+'11'!U279</f>
        <v>157486.19</v>
      </c>
      <c r="N228" s="438">
        <f>+'11'!V279</f>
        <v>121424.63622</v>
      </c>
      <c r="O228" s="360">
        <f t="shared" si="3"/>
        <v>77.101767602606927</v>
      </c>
    </row>
    <row r="229" spans="2:15" x14ac:dyDescent="0.2">
      <c r="B229" s="556" t="str">
        <f>+'11'!B280:M280</f>
        <v>Предоставление субсидий бюджетным, автономным учреждениям и иным некоммерческим организациям</v>
      </c>
      <c r="C229" s="557"/>
      <c r="D229" s="557"/>
      <c r="E229" s="557"/>
      <c r="F229" s="558"/>
      <c r="G229" s="434" t="str">
        <f>+'11'!Q280</f>
        <v>0720276020</v>
      </c>
      <c r="H229" s="435" t="str">
        <f>+'11'!R280</f>
        <v>600</v>
      </c>
      <c r="I229" s="436">
        <f>+'11'!O280</f>
        <v>7</v>
      </c>
      <c r="J229" s="436">
        <f>+'11'!P280</f>
        <v>2</v>
      </c>
      <c r="M229" s="438">
        <f>+'11'!U280</f>
        <v>157486.19</v>
      </c>
      <c r="N229" s="438">
        <f>+'11'!V280</f>
        <v>121424.63622</v>
      </c>
      <c r="O229" s="360">
        <f t="shared" si="3"/>
        <v>77.101767602606927</v>
      </c>
    </row>
    <row r="230" spans="2:15" x14ac:dyDescent="0.2">
      <c r="B230" s="556" t="str">
        <f>+'11'!B281:M281</f>
        <v>Субсидии бюджетным учреждениям</v>
      </c>
      <c r="C230" s="557"/>
      <c r="D230" s="557"/>
      <c r="E230" s="557"/>
      <c r="F230" s="558"/>
      <c r="G230" s="434" t="str">
        <f>+'11'!Q281</f>
        <v>0720276020</v>
      </c>
      <c r="H230" s="435" t="str">
        <f>+'11'!R281</f>
        <v>610</v>
      </c>
      <c r="I230" s="436">
        <f>+'11'!O281</f>
        <v>7</v>
      </c>
      <c r="J230" s="436">
        <f>+'11'!P281</f>
        <v>2</v>
      </c>
      <c r="M230" s="438">
        <f>+'11'!U281</f>
        <v>157486.19</v>
      </c>
      <c r="N230" s="438">
        <f>+'11'!V281</f>
        <v>121424.63622</v>
      </c>
      <c r="O230" s="360">
        <f t="shared" si="3"/>
        <v>77.101767602606927</v>
      </c>
    </row>
    <row r="231" spans="2:15" x14ac:dyDescent="0.2">
      <c r="B231" s="556" t="str">
        <f>+'11'!B282:M282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231" s="557"/>
      <c r="D231" s="557"/>
      <c r="E231" s="557"/>
      <c r="F231" s="558"/>
      <c r="G231" s="434" t="str">
        <f>+'11'!Q282</f>
        <v>0720276020</v>
      </c>
      <c r="H231" s="435" t="str">
        <f>+'11'!R282</f>
        <v>611</v>
      </c>
      <c r="I231" s="436">
        <f>+'11'!O282</f>
        <v>7</v>
      </c>
      <c r="J231" s="436">
        <f>+'11'!P282</f>
        <v>2</v>
      </c>
      <c r="M231" s="438">
        <f>+'11'!U282</f>
        <v>157486.19</v>
      </c>
      <c r="N231" s="438">
        <f>+'11'!V282</f>
        <v>121424.63622</v>
      </c>
      <c r="O231" s="360">
        <f t="shared" si="3"/>
        <v>77.101767602606927</v>
      </c>
    </row>
    <row r="232" spans="2:15" x14ac:dyDescent="0.2">
      <c r="B232" s="556" t="str">
        <f>+'11'!B283:M283</f>
        <v xml:space="preserve">Муниципальная программа "Развитие образования Овюрского кожууна </v>
      </c>
      <c r="C232" s="557"/>
      <c r="D232" s="557"/>
      <c r="E232" s="557"/>
      <c r="F232" s="558"/>
      <c r="G232" s="434" t="str">
        <f>+'11'!Q283</f>
        <v>0700000000</v>
      </c>
      <c r="H232" s="435">
        <f>+'11'!R283</f>
        <v>0</v>
      </c>
      <c r="I232" s="436">
        <f>+'11'!O283</f>
        <v>7</v>
      </c>
      <c r="J232" s="436">
        <f>+'11'!P283</f>
        <v>2</v>
      </c>
      <c r="M232" s="438">
        <f>+'11'!U283</f>
        <v>2121.21</v>
      </c>
      <c r="N232" s="438">
        <f>+'11'!V283</f>
        <v>1700</v>
      </c>
      <c r="O232" s="360">
        <f t="shared" si="3"/>
        <v>80.142937285794432</v>
      </c>
    </row>
    <row r="233" spans="2:15" x14ac:dyDescent="0.2">
      <c r="B233" s="556" t="str">
        <f>+'11'!B284:M284</f>
        <v>подпрограмма "Развитие общего образования"</v>
      </c>
      <c r="C233" s="557"/>
      <c r="D233" s="557"/>
      <c r="E233" s="557"/>
      <c r="F233" s="558"/>
      <c r="G233" s="434" t="str">
        <f>+'11'!Q284</f>
        <v>0720000000</v>
      </c>
      <c r="H233" s="435">
        <f>+'11'!R284</f>
        <v>0</v>
      </c>
      <c r="I233" s="436">
        <f>+'11'!O284</f>
        <v>7</v>
      </c>
      <c r="J233" s="436">
        <f>+'11'!P284</f>
        <v>2</v>
      </c>
      <c r="M233" s="438">
        <f>+'11'!U284</f>
        <v>2121.21</v>
      </c>
      <c r="N233" s="438">
        <f>+'11'!V284</f>
        <v>1700</v>
      </c>
      <c r="O233" s="360">
        <f t="shared" si="3"/>
        <v>80.142937285794432</v>
      </c>
    </row>
    <row r="234" spans="2:15" x14ac:dyDescent="0.2">
      <c r="B234" s="556" t="str">
        <f>+'11'!B285:M285</f>
        <v>Создание в общеобразовательных организациях, расположенных в сельской местности, условий для занятий физической культурой и спортом</v>
      </c>
      <c r="C234" s="557"/>
      <c r="D234" s="557"/>
      <c r="E234" s="557"/>
      <c r="F234" s="558"/>
      <c r="G234" s="434" t="str">
        <f>+'11'!Q285</f>
        <v>072E250970</v>
      </c>
      <c r="H234" s="435">
        <f>+'11'!R285</f>
        <v>0</v>
      </c>
      <c r="I234" s="436">
        <f>+'11'!O285</f>
        <v>7</v>
      </c>
      <c r="J234" s="436">
        <f>+'11'!P285</f>
        <v>2</v>
      </c>
      <c r="M234" s="438">
        <f>+'11'!U285</f>
        <v>2121.21</v>
      </c>
      <c r="N234" s="438">
        <f>+'11'!V285</f>
        <v>1700</v>
      </c>
      <c r="O234" s="360">
        <f t="shared" si="3"/>
        <v>80.142937285794432</v>
      </c>
    </row>
    <row r="235" spans="2:15" x14ac:dyDescent="0.2">
      <c r="B235" s="556" t="str">
        <f>+'11'!B286:M286</f>
        <v>Предоставление субсидий бюджетным, автономным учреждениям и иным некоммерческим организациям</v>
      </c>
      <c r="C235" s="557"/>
      <c r="D235" s="557"/>
      <c r="E235" s="557"/>
      <c r="F235" s="558"/>
      <c r="G235" s="434" t="str">
        <f>+'11'!Q286</f>
        <v>072E250970</v>
      </c>
      <c r="H235" s="435" t="str">
        <f>+'11'!R286</f>
        <v>600</v>
      </c>
      <c r="I235" s="436">
        <f>+'11'!O286</f>
        <v>7</v>
      </c>
      <c r="J235" s="436">
        <f>+'11'!P286</f>
        <v>2</v>
      </c>
      <c r="M235" s="438">
        <f>+'11'!U286</f>
        <v>2121.21</v>
      </c>
      <c r="N235" s="438">
        <f>+'11'!V286</f>
        <v>1700</v>
      </c>
      <c r="O235" s="360">
        <f t="shared" si="3"/>
        <v>80.142937285794432</v>
      </c>
    </row>
    <row r="236" spans="2:15" x14ac:dyDescent="0.2">
      <c r="B236" s="556" t="str">
        <f>+'11'!B287:M287</f>
        <v>Субсидии бюджетным учреждениям</v>
      </c>
      <c r="C236" s="557"/>
      <c r="D236" s="557"/>
      <c r="E236" s="557"/>
      <c r="F236" s="558"/>
      <c r="G236" s="434" t="str">
        <f>+'11'!Q287</f>
        <v>072E250970</v>
      </c>
      <c r="H236" s="435" t="str">
        <f>+'11'!R287</f>
        <v>610</v>
      </c>
      <c r="I236" s="436">
        <f>+'11'!O287</f>
        <v>7</v>
      </c>
      <c r="J236" s="436">
        <f>+'11'!P287</f>
        <v>2</v>
      </c>
      <c r="M236" s="438">
        <f>+'11'!U287</f>
        <v>2121.21</v>
      </c>
      <c r="N236" s="438">
        <f>+'11'!V287</f>
        <v>1700</v>
      </c>
      <c r="O236" s="360">
        <f t="shared" si="3"/>
        <v>80.142937285794432</v>
      </c>
    </row>
    <row r="237" spans="2:15" x14ac:dyDescent="0.2">
      <c r="B237" s="556" t="str">
        <f>+'11'!B288:M288</f>
        <v>Субсидии бюджетным учреждениям на иные цели</v>
      </c>
      <c r="C237" s="557"/>
      <c r="D237" s="557"/>
      <c r="E237" s="557"/>
      <c r="F237" s="558"/>
      <c r="G237" s="434" t="str">
        <f>+'11'!Q288</f>
        <v>072E250970</v>
      </c>
      <c r="H237" s="435" t="str">
        <f>+'11'!R288</f>
        <v>612</v>
      </c>
      <c r="I237" s="436">
        <f>+'11'!O288</f>
        <v>7</v>
      </c>
      <c r="J237" s="436">
        <f>+'11'!P288</f>
        <v>2</v>
      </c>
      <c r="M237" s="438">
        <f>+'11'!U288</f>
        <v>2121.21</v>
      </c>
      <c r="N237" s="438">
        <f>+'11'!V288</f>
        <v>1700</v>
      </c>
      <c r="O237" s="360">
        <f t="shared" si="3"/>
        <v>80.142937285794432</v>
      </c>
    </row>
    <row r="238" spans="2:15" x14ac:dyDescent="0.2">
      <c r="B238" s="556" t="str">
        <f>+'11'!B289:M289</f>
        <v>Дополнительное образование детей</v>
      </c>
      <c r="C238" s="557"/>
      <c r="D238" s="557"/>
      <c r="E238" s="557"/>
      <c r="F238" s="558"/>
      <c r="G238" s="434">
        <f>+'11'!Q289</f>
        <v>0</v>
      </c>
      <c r="H238" s="435">
        <f>+'11'!R289</f>
        <v>0</v>
      </c>
      <c r="I238" s="436">
        <f>+'11'!O289</f>
        <v>7</v>
      </c>
      <c r="J238" s="436">
        <f>+'11'!P289</f>
        <v>3</v>
      </c>
      <c r="M238" s="438">
        <f>+'11'!U289+'11'!U20</f>
        <v>20805.769609999999</v>
      </c>
      <c r="N238" s="438">
        <f>+'11'!V289+'11'!V20</f>
        <v>15157.57942</v>
      </c>
      <c r="O238" s="360">
        <f t="shared" si="3"/>
        <v>72.85276970823864</v>
      </c>
    </row>
    <row r="239" spans="2:15" x14ac:dyDescent="0.2">
      <c r="B239" s="556" t="str">
        <f>+'11'!B290:M290</f>
        <v xml:space="preserve">Муниципальная программа "Развитие образования Овюрского кожууна </v>
      </c>
      <c r="C239" s="557"/>
      <c r="D239" s="557"/>
      <c r="E239" s="557"/>
      <c r="F239" s="558"/>
      <c r="G239" s="434" t="str">
        <f>+'11'!Q290</f>
        <v>0700000000</v>
      </c>
      <c r="H239" s="435">
        <f>+'11'!R290</f>
        <v>0</v>
      </c>
      <c r="I239" s="436">
        <f>+'11'!O290</f>
        <v>7</v>
      </c>
      <c r="J239" s="436">
        <f>+'11'!P290</f>
        <v>3</v>
      </c>
      <c r="M239" s="438">
        <f>+'11'!U290+'11'!U21</f>
        <v>20805.769609999999</v>
      </c>
      <c r="N239" s="438">
        <f>+'11'!V290+'11'!V21</f>
        <v>15157.57942</v>
      </c>
      <c r="O239" s="360">
        <f t="shared" si="3"/>
        <v>72.85276970823864</v>
      </c>
    </row>
    <row r="240" spans="2:15" x14ac:dyDescent="0.2">
      <c r="B240" s="556" t="str">
        <f>+'11'!B291:M291</f>
        <v>подпрограмма "Развитие дополнительного образования"</v>
      </c>
      <c r="C240" s="557"/>
      <c r="D240" s="557"/>
      <c r="E240" s="557"/>
      <c r="F240" s="558"/>
      <c r="G240" s="434" t="str">
        <f>+'11'!Q291</f>
        <v>0730000000</v>
      </c>
      <c r="H240" s="435">
        <f>+'11'!R291</f>
        <v>0</v>
      </c>
      <c r="I240" s="436">
        <f>+'11'!O291</f>
        <v>7</v>
      </c>
      <c r="J240" s="436">
        <f>+'11'!P291</f>
        <v>3</v>
      </c>
      <c r="M240" s="438">
        <f>+'11'!U291+'11'!U22</f>
        <v>20805.769609999999</v>
      </c>
      <c r="N240" s="438">
        <f>+'11'!V291+'11'!V22</f>
        <v>15157.57942</v>
      </c>
      <c r="O240" s="360">
        <f t="shared" si="3"/>
        <v>72.85276970823864</v>
      </c>
    </row>
    <row r="241" spans="2:15" x14ac:dyDescent="0.2">
      <c r="B241" s="556" t="str">
        <f>+'11'!B292:M292</f>
        <v>Обеспечение деятельности муниципальных учреждений (оказание услуг) - средства местного бюджета</v>
      </c>
      <c r="C241" s="557"/>
      <c r="D241" s="557"/>
      <c r="E241" s="557"/>
      <c r="F241" s="558"/>
      <c r="G241" s="434" t="str">
        <f>+'11'!Q292</f>
        <v>0730100059</v>
      </c>
      <c r="H241" s="435">
        <f>+'11'!R292</f>
        <v>0</v>
      </c>
      <c r="I241" s="436">
        <f>+'11'!O292</f>
        <v>7</v>
      </c>
      <c r="J241" s="436">
        <f>+'11'!P292</f>
        <v>3</v>
      </c>
      <c r="M241" s="438">
        <f>+'11'!U292+'11'!U23</f>
        <v>20805.769609999999</v>
      </c>
      <c r="N241" s="438">
        <f>+'11'!V292+'11'!V23</f>
        <v>15157.57942</v>
      </c>
      <c r="O241" s="360">
        <f t="shared" si="3"/>
        <v>72.85276970823864</v>
      </c>
    </row>
    <row r="242" spans="2:15" x14ac:dyDescent="0.2">
      <c r="B242" s="556" t="str">
        <f>+'11'!B293:M293</f>
        <v>Предоставление субсидий бюджетным, автономным учреждениям и иным некоммерческим организациям</v>
      </c>
      <c r="C242" s="557"/>
      <c r="D242" s="557"/>
      <c r="E242" s="557"/>
      <c r="F242" s="558"/>
      <c r="G242" s="434" t="str">
        <f>+'11'!Q293</f>
        <v>0730100059</v>
      </c>
      <c r="H242" s="435" t="str">
        <f>+'11'!R293</f>
        <v>600</v>
      </c>
      <c r="I242" s="436">
        <f>+'11'!O293</f>
        <v>7</v>
      </c>
      <c r="J242" s="436">
        <f>+'11'!P293</f>
        <v>3</v>
      </c>
      <c r="M242" s="438">
        <f>+'11'!U293+'11'!U24</f>
        <v>20805.769609999999</v>
      </c>
      <c r="N242" s="438">
        <f>+'11'!V293+'11'!V24</f>
        <v>15157.57942</v>
      </c>
      <c r="O242" s="360">
        <f t="shared" si="3"/>
        <v>72.85276970823864</v>
      </c>
    </row>
    <row r="243" spans="2:15" x14ac:dyDescent="0.2">
      <c r="B243" s="556" t="str">
        <f>+'11'!B294:M294</f>
        <v>Субсидии бюджетным учреждениям</v>
      </c>
      <c r="C243" s="557"/>
      <c r="D243" s="557"/>
      <c r="E243" s="557"/>
      <c r="F243" s="558"/>
      <c r="G243" s="434" t="str">
        <f>+'11'!Q294</f>
        <v>0730100059</v>
      </c>
      <c r="H243" s="435" t="str">
        <f>+'11'!R294</f>
        <v>610</v>
      </c>
      <c r="I243" s="436">
        <f>+'11'!O294</f>
        <v>7</v>
      </c>
      <c r="J243" s="436">
        <f>+'11'!P294</f>
        <v>3</v>
      </c>
      <c r="M243" s="438">
        <f>+'11'!U294+'11'!U25</f>
        <v>20805.769609999999</v>
      </c>
      <c r="N243" s="438">
        <f>+'11'!V294+'11'!V25</f>
        <v>15157.57942</v>
      </c>
      <c r="O243" s="360">
        <f t="shared" si="3"/>
        <v>72.85276970823864</v>
      </c>
    </row>
    <row r="244" spans="2:15" x14ac:dyDescent="0.2">
      <c r="B244" s="556" t="str">
        <f>+'11'!B295:M295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244" s="557"/>
      <c r="D244" s="557"/>
      <c r="E244" s="557"/>
      <c r="F244" s="558"/>
      <c r="G244" s="434" t="str">
        <f>+'11'!Q295</f>
        <v>0730100059</v>
      </c>
      <c r="H244" s="435" t="str">
        <f>+'11'!R295</f>
        <v>611</v>
      </c>
      <c r="I244" s="436">
        <f>+'11'!O295</f>
        <v>7</v>
      </c>
      <c r="J244" s="436">
        <f>+'11'!P295</f>
        <v>3</v>
      </c>
      <c r="M244" s="438">
        <f>+'11'!U295+'11'!U26</f>
        <v>20805.769609999999</v>
      </c>
      <c r="N244" s="438">
        <f>+'11'!V295+'11'!V26</f>
        <v>15157.57942</v>
      </c>
      <c r="O244" s="360">
        <f t="shared" si="3"/>
        <v>72.85276970823864</v>
      </c>
    </row>
    <row r="245" spans="2:15" x14ac:dyDescent="0.2">
      <c r="B245" s="556" t="str">
        <f>+'11'!B296:M296</f>
        <v>Молодежная политика</v>
      </c>
      <c r="C245" s="557"/>
      <c r="D245" s="557"/>
      <c r="E245" s="557"/>
      <c r="F245" s="558"/>
      <c r="G245" s="434">
        <f>+'11'!Q296</f>
        <v>0</v>
      </c>
      <c r="H245" s="435">
        <f>+'11'!R296</f>
        <v>0</v>
      </c>
      <c r="I245" s="436">
        <f>+'11'!O296</f>
        <v>7</v>
      </c>
      <c r="J245" s="436">
        <f>+'11'!P296</f>
        <v>7</v>
      </c>
      <c r="M245" s="438">
        <f>+'11'!U296</f>
        <v>1439.05</v>
      </c>
      <c r="N245" s="438">
        <f>+'11'!V296</f>
        <v>1439.0450499999999</v>
      </c>
      <c r="O245" s="360">
        <f t="shared" si="3"/>
        <v>99.99965602307077</v>
      </c>
    </row>
    <row r="246" spans="2:15" x14ac:dyDescent="0.2">
      <c r="B246" s="556" t="str">
        <f>+'11'!B297:M297</f>
        <v xml:space="preserve">Муниципальная программа "Развитие образования Овюрского кожууна </v>
      </c>
      <c r="C246" s="557"/>
      <c r="D246" s="557"/>
      <c r="E246" s="557"/>
      <c r="F246" s="558"/>
      <c r="G246" s="434" t="str">
        <f>+'11'!Q297</f>
        <v>0700000000</v>
      </c>
      <c r="H246" s="435">
        <f>+'11'!R297</f>
        <v>0</v>
      </c>
      <c r="I246" s="436">
        <f>+'11'!O297</f>
        <v>7</v>
      </c>
      <c r="J246" s="436">
        <f>+'11'!P297</f>
        <v>7</v>
      </c>
      <c r="M246" s="438">
        <f>+'11'!U297</f>
        <v>1439.05</v>
      </c>
      <c r="N246" s="438">
        <f>+'11'!V297</f>
        <v>1439.0450499999999</v>
      </c>
      <c r="O246" s="360">
        <f t="shared" si="3"/>
        <v>99.99965602307077</v>
      </c>
    </row>
    <row r="247" spans="2:15" x14ac:dyDescent="0.2">
      <c r="B247" s="556" t="str">
        <f>+'11'!B298:M298</f>
        <v>Подпрограмма "Отдых и оздоровление детей"</v>
      </c>
      <c r="C247" s="557"/>
      <c r="D247" s="557"/>
      <c r="E247" s="557"/>
      <c r="F247" s="558"/>
      <c r="G247" s="434" t="str">
        <f>+'11'!Q298</f>
        <v>0740000000</v>
      </c>
      <c r="H247" s="435">
        <f>+'11'!R298</f>
        <v>0</v>
      </c>
      <c r="I247" s="436">
        <f>+'11'!O298</f>
        <v>7</v>
      </c>
      <c r="J247" s="436">
        <f>+'11'!P298</f>
        <v>7</v>
      </c>
      <c r="M247" s="438">
        <f>+'11'!U298</f>
        <v>1439.05</v>
      </c>
      <c r="N247" s="438">
        <f>+'11'!V298</f>
        <v>1439.0450499999999</v>
      </c>
      <c r="O247" s="360">
        <f t="shared" si="3"/>
        <v>99.99965602307077</v>
      </c>
    </row>
    <row r="248" spans="2:15" x14ac:dyDescent="0.2">
      <c r="B248" s="556" t="str">
        <f>+'11'!B299:M299</f>
        <v>Мероприятия по оздоровлению детей</v>
      </c>
      <c r="C248" s="557"/>
      <c r="D248" s="557"/>
      <c r="E248" s="557"/>
      <c r="F248" s="558"/>
      <c r="G248" s="434" t="str">
        <f>+'11'!Q299</f>
        <v>0740175040</v>
      </c>
      <c r="H248" s="435">
        <f>+'11'!R299</f>
        <v>0</v>
      </c>
      <c r="I248" s="436">
        <f>+'11'!O299</f>
        <v>7</v>
      </c>
      <c r="J248" s="436">
        <f>+'11'!P299</f>
        <v>7</v>
      </c>
      <c r="M248" s="438">
        <f>+'11'!U299</f>
        <v>1439.05</v>
      </c>
      <c r="N248" s="438">
        <f>+'11'!V299</f>
        <v>1439.0450499999999</v>
      </c>
      <c r="O248" s="360">
        <f t="shared" si="3"/>
        <v>99.99965602307077</v>
      </c>
    </row>
    <row r="249" spans="2:15" x14ac:dyDescent="0.2">
      <c r="B249" s="556" t="str">
        <f>+'11'!B300:M300</f>
        <v>Предоставление субсидий бюджетным, автономным учреждениям и иным некоммерческим организациям</v>
      </c>
      <c r="C249" s="557"/>
      <c r="D249" s="557"/>
      <c r="E249" s="557"/>
      <c r="F249" s="558"/>
      <c r="G249" s="434" t="str">
        <f>+'11'!Q300</f>
        <v>0740175040</v>
      </c>
      <c r="H249" s="435" t="str">
        <f>+'11'!R300</f>
        <v>600</v>
      </c>
      <c r="I249" s="436">
        <f>+'11'!O300</f>
        <v>7</v>
      </c>
      <c r="J249" s="436">
        <f>+'11'!P300</f>
        <v>7</v>
      </c>
      <c r="M249" s="438">
        <f>+'11'!U300</f>
        <v>1439.05</v>
      </c>
      <c r="N249" s="438">
        <f>+'11'!V300</f>
        <v>1439.0450499999999</v>
      </c>
      <c r="O249" s="360">
        <f t="shared" si="3"/>
        <v>99.99965602307077</v>
      </c>
    </row>
    <row r="250" spans="2:15" x14ac:dyDescent="0.2">
      <c r="B250" s="556" t="str">
        <f>+'11'!B301:M301</f>
        <v>Субсидии бюджетным учреждениям</v>
      </c>
      <c r="C250" s="557"/>
      <c r="D250" s="557"/>
      <c r="E250" s="557"/>
      <c r="F250" s="558"/>
      <c r="G250" s="434" t="str">
        <f>+'11'!Q301</f>
        <v>0740175040</v>
      </c>
      <c r="H250" s="435" t="str">
        <f>+'11'!R301</f>
        <v>610</v>
      </c>
      <c r="I250" s="436">
        <f>+'11'!O301</f>
        <v>7</v>
      </c>
      <c r="J250" s="436">
        <f>+'11'!P301</f>
        <v>7</v>
      </c>
      <c r="M250" s="438">
        <f>+'11'!U301</f>
        <v>1439.05</v>
      </c>
      <c r="N250" s="438">
        <f>+'11'!V301</f>
        <v>1439.0450499999999</v>
      </c>
      <c r="O250" s="360">
        <f t="shared" si="3"/>
        <v>99.99965602307077</v>
      </c>
    </row>
    <row r="251" spans="2:15" x14ac:dyDescent="0.2">
      <c r="B251" s="556" t="str">
        <f>+'11'!B302:M302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251" s="557"/>
      <c r="D251" s="557"/>
      <c r="E251" s="557"/>
      <c r="F251" s="558"/>
      <c r="G251" s="434" t="str">
        <f>+'11'!Q302</f>
        <v>0740175040</v>
      </c>
      <c r="H251" s="435" t="str">
        <f>+'11'!R302</f>
        <v>611</v>
      </c>
      <c r="I251" s="436">
        <f>+'11'!O302</f>
        <v>7</v>
      </c>
      <c r="J251" s="436">
        <f>+'11'!P302</f>
        <v>7</v>
      </c>
      <c r="M251" s="438">
        <f>+'11'!U302</f>
        <v>1439.05</v>
      </c>
      <c r="N251" s="438">
        <f>+'11'!V302</f>
        <v>1439.0450499999999</v>
      </c>
      <c r="O251" s="360">
        <f t="shared" si="3"/>
        <v>99.99965602307077</v>
      </c>
    </row>
    <row r="252" spans="2:15" x14ac:dyDescent="0.2">
      <c r="B252" s="556" t="str">
        <f>+'11'!B303:M303</f>
        <v>Другие вопросы в области образования</v>
      </c>
      <c r="C252" s="557"/>
      <c r="D252" s="557"/>
      <c r="E252" s="557"/>
      <c r="F252" s="558"/>
      <c r="G252" s="434">
        <f>+'11'!Q303</f>
        <v>0</v>
      </c>
      <c r="H252" s="435">
        <f>+'11'!R303</f>
        <v>0</v>
      </c>
      <c r="I252" s="436">
        <f>+'11'!O303</f>
        <v>7</v>
      </c>
      <c r="J252" s="436">
        <f>+'11'!P303</f>
        <v>9</v>
      </c>
      <c r="M252" s="438">
        <f>+M253+M263</f>
        <v>17805.31767</v>
      </c>
      <c r="N252" s="438">
        <f>+N253+N263</f>
        <v>13110.07065</v>
      </c>
      <c r="O252" s="360">
        <f t="shared" si="3"/>
        <v>73.630085646205714</v>
      </c>
    </row>
    <row r="253" spans="2:15" x14ac:dyDescent="0.2">
      <c r="B253" s="556" t="str">
        <f>+'11'!B304:M304</f>
        <v xml:space="preserve">Муниципальная программа "Развитие образования Овюрского кожууна </v>
      </c>
      <c r="C253" s="557"/>
      <c r="D253" s="557"/>
      <c r="E253" s="557"/>
      <c r="F253" s="558"/>
      <c r="G253" s="434" t="str">
        <f>+'11'!Q304</f>
        <v>0700000000</v>
      </c>
      <c r="H253" s="435">
        <f>+'11'!R304</f>
        <v>0</v>
      </c>
      <c r="I253" s="436">
        <f>+'11'!O304</f>
        <v>7</v>
      </c>
      <c r="J253" s="436">
        <f>+'11'!P304</f>
        <v>9</v>
      </c>
      <c r="M253" s="438">
        <f>+'11'!U304</f>
        <v>1656.7540200000001</v>
      </c>
      <c r="N253" s="438">
        <f>+'11'!V304</f>
        <v>1254.69235</v>
      </c>
      <c r="O253" s="360">
        <f t="shared" si="3"/>
        <v>75.731963517432717</v>
      </c>
    </row>
    <row r="254" spans="2:15" x14ac:dyDescent="0.2">
      <c r="B254" s="556" t="str">
        <f>+'11'!B305:M305</f>
        <v>подпрограмма "Обеспечение реализации муниципальной программы и прочие мероприятия в сфере образования"</v>
      </c>
      <c r="C254" s="557"/>
      <c r="D254" s="557"/>
      <c r="E254" s="557"/>
      <c r="F254" s="558"/>
      <c r="G254" s="434" t="str">
        <f>+'11'!Q305</f>
        <v>0760000000</v>
      </c>
      <c r="H254" s="435">
        <f>+'11'!R305</f>
        <v>0</v>
      </c>
      <c r="I254" s="436">
        <f>+'11'!O305</f>
        <v>7</v>
      </c>
      <c r="J254" s="436">
        <f>+'11'!P305</f>
        <v>9</v>
      </c>
      <c r="M254" s="438">
        <f>+'11'!U305</f>
        <v>1656.7540200000001</v>
      </c>
      <c r="N254" s="438">
        <f>+'11'!V305</f>
        <v>1254.69235</v>
      </c>
      <c r="O254" s="360">
        <f t="shared" si="3"/>
        <v>75.731963517432717</v>
      </c>
    </row>
    <row r="255" spans="2:15" x14ac:dyDescent="0.2">
      <c r="B255" s="556" t="str">
        <f>+'11'!B306:M306</f>
        <v>Руководство и управление в сфере установленных функций органов государственной власти Республики Тыва</v>
      </c>
      <c r="C255" s="557"/>
      <c r="D255" s="557"/>
      <c r="E255" s="557"/>
      <c r="F255" s="558"/>
      <c r="G255" s="434" t="str">
        <f>+'11'!Q306</f>
        <v>0760120419</v>
      </c>
      <c r="H255" s="435">
        <f>+'11'!R306</f>
        <v>0</v>
      </c>
      <c r="I255" s="436">
        <f>+'11'!O306</f>
        <v>7</v>
      </c>
      <c r="J255" s="436">
        <f>+'11'!P306</f>
        <v>9</v>
      </c>
      <c r="M255" s="438">
        <f>+'11'!U306</f>
        <v>1656.7540200000001</v>
      </c>
      <c r="N255" s="438">
        <f>+'11'!V306</f>
        <v>1254.69235</v>
      </c>
      <c r="O255" s="360">
        <f t="shared" si="3"/>
        <v>75.731963517432717</v>
      </c>
    </row>
    <row r="256" spans="2:15" x14ac:dyDescent="0.2">
      <c r="B256" s="556" t="str">
        <f>+'11'!B307:M307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256" s="557"/>
      <c r="D256" s="557"/>
      <c r="E256" s="557"/>
      <c r="F256" s="558"/>
      <c r="G256" s="434" t="str">
        <f>+'11'!Q307</f>
        <v>0760120419</v>
      </c>
      <c r="H256" s="435" t="str">
        <f>+'11'!R307</f>
        <v>100</v>
      </c>
      <c r="I256" s="436">
        <f>+'11'!O307</f>
        <v>7</v>
      </c>
      <c r="J256" s="436">
        <f>+'11'!P307</f>
        <v>9</v>
      </c>
      <c r="M256" s="438">
        <f>+'11'!U307</f>
        <v>1653.35402</v>
      </c>
      <c r="N256" s="438">
        <f>+'11'!V307</f>
        <v>1251.2923499999999</v>
      </c>
      <c r="O256" s="360">
        <f t="shared" si="3"/>
        <v>75.68205809908757</v>
      </c>
    </row>
    <row r="257" spans="2:15" x14ac:dyDescent="0.2">
      <c r="B257" s="556" t="str">
        <f>+'11'!B308:M308</f>
        <v>Расходы на выплаты персоналу государственных (муниципальных) органов</v>
      </c>
      <c r="C257" s="557"/>
      <c r="D257" s="557"/>
      <c r="E257" s="557"/>
      <c r="F257" s="558"/>
      <c r="G257" s="434" t="str">
        <f>+'11'!Q308</f>
        <v>0760120419</v>
      </c>
      <c r="H257" s="435" t="str">
        <f>+'11'!R308</f>
        <v>120</v>
      </c>
      <c r="I257" s="436">
        <f>+'11'!O308</f>
        <v>7</v>
      </c>
      <c r="J257" s="436">
        <f>+'11'!P308</f>
        <v>9</v>
      </c>
      <c r="M257" s="438">
        <f>+'11'!U308</f>
        <v>1653.35402</v>
      </c>
      <c r="N257" s="438">
        <f>+'11'!V308</f>
        <v>1251.2923499999999</v>
      </c>
      <c r="O257" s="360">
        <f t="shared" si="3"/>
        <v>75.68205809908757</v>
      </c>
    </row>
    <row r="258" spans="2:15" x14ac:dyDescent="0.2">
      <c r="B258" s="556" t="str">
        <f>+'11'!B309:M309</f>
        <v>Фонд оплаты труда государственных (муниципальных) органов</v>
      </c>
      <c r="C258" s="557"/>
      <c r="D258" s="557"/>
      <c r="E258" s="557"/>
      <c r="F258" s="558"/>
      <c r="G258" s="434" t="str">
        <f>+'11'!Q309</f>
        <v>0760120419</v>
      </c>
      <c r="H258" s="435" t="str">
        <f>+'11'!R309</f>
        <v>121</v>
      </c>
      <c r="I258" s="436">
        <f>+'11'!O309</f>
        <v>7</v>
      </c>
      <c r="J258" s="436">
        <f>+'11'!P309</f>
        <v>9</v>
      </c>
      <c r="M258" s="438">
        <f>+'11'!U309</f>
        <v>1269.85716</v>
      </c>
      <c r="N258" s="438">
        <f>+'11'!V309</f>
        <v>963.11411999999996</v>
      </c>
      <c r="O258" s="360">
        <f t="shared" si="3"/>
        <v>75.844287872503699</v>
      </c>
    </row>
    <row r="259" spans="2:15" x14ac:dyDescent="0.2">
      <c r="B259" s="556" t="str">
        <f>+'11'!B311:M311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259" s="557"/>
      <c r="D259" s="557"/>
      <c r="E259" s="557"/>
      <c r="F259" s="558"/>
      <c r="G259" s="434" t="str">
        <f>+'11'!Q311</f>
        <v>0760120419</v>
      </c>
      <c r="H259" s="435" t="str">
        <f>+'11'!R311</f>
        <v>129</v>
      </c>
      <c r="I259" s="436">
        <f>+'11'!O311</f>
        <v>7</v>
      </c>
      <c r="J259" s="436">
        <f>+'11'!P311</f>
        <v>9</v>
      </c>
      <c r="M259" s="438">
        <f>+'11'!U311</f>
        <v>383.49686000000003</v>
      </c>
      <c r="N259" s="438">
        <f>+'11'!V311</f>
        <v>288.17822999999999</v>
      </c>
      <c r="O259" s="360">
        <f t="shared" si="3"/>
        <v>75.144873415651944</v>
      </c>
    </row>
    <row r="260" spans="2:15" x14ac:dyDescent="0.2">
      <c r="B260" s="556" t="str">
        <f>+'11'!B312:M312</f>
        <v>Закупка товаров, работ и услуг для обеспечения государственных (муниципальных) нужд</v>
      </c>
      <c r="C260" s="557"/>
      <c r="D260" s="557"/>
      <c r="E260" s="557"/>
      <c r="F260" s="558"/>
      <c r="G260" s="434" t="str">
        <f>+'11'!Q312</f>
        <v>0760120419</v>
      </c>
      <c r="H260" s="435" t="str">
        <f>+'11'!R312</f>
        <v>200</v>
      </c>
      <c r="I260" s="436">
        <f>+'11'!O312</f>
        <v>7</v>
      </c>
      <c r="J260" s="436">
        <f>+'11'!P312</f>
        <v>9</v>
      </c>
      <c r="M260" s="438">
        <f>+'11'!U312</f>
        <v>3.4</v>
      </c>
      <c r="N260" s="438">
        <f>+'11'!V312</f>
        <v>3.4</v>
      </c>
      <c r="O260" s="360">
        <f t="shared" si="3"/>
        <v>100</v>
      </c>
    </row>
    <row r="261" spans="2:15" x14ac:dyDescent="0.2">
      <c r="B261" s="556" t="str">
        <f>+'11'!B313:M313</f>
        <v>Иные закупки товаров, работ и услуг для обеспечения государственных (муниципальных) нужд</v>
      </c>
      <c r="C261" s="557"/>
      <c r="D261" s="557"/>
      <c r="E261" s="557"/>
      <c r="F261" s="558"/>
      <c r="G261" s="434" t="str">
        <f>+'11'!Q313</f>
        <v>0760120419</v>
      </c>
      <c r="H261" s="435" t="str">
        <f>+'11'!R313</f>
        <v>240</v>
      </c>
      <c r="I261" s="436">
        <f>+'11'!O313</f>
        <v>7</v>
      </c>
      <c r="J261" s="436">
        <f>+'11'!P313</f>
        <v>9</v>
      </c>
      <c r="M261" s="438">
        <f>+'11'!U313</f>
        <v>3.4</v>
      </c>
      <c r="N261" s="438">
        <f>+'11'!V313</f>
        <v>3.4</v>
      </c>
      <c r="O261" s="360">
        <f t="shared" si="3"/>
        <v>100</v>
      </c>
    </row>
    <row r="262" spans="2:15" x14ac:dyDescent="0.2">
      <c r="B262" s="556" t="str">
        <f>+'11'!B314:M314</f>
        <v>Прочая закупка товаров, работ и услуг</v>
      </c>
      <c r="C262" s="557"/>
      <c r="D262" s="557"/>
      <c r="E262" s="557"/>
      <c r="F262" s="558"/>
      <c r="G262" s="434" t="str">
        <f>+'11'!Q314</f>
        <v>0760120419</v>
      </c>
      <c r="H262" s="435" t="str">
        <f>+'11'!R314</f>
        <v>244</v>
      </c>
      <c r="I262" s="436">
        <f>+'11'!O314</f>
        <v>7</v>
      </c>
      <c r="J262" s="436">
        <f>+'11'!P314</f>
        <v>9</v>
      </c>
      <c r="M262" s="438">
        <f>+'11'!U314</f>
        <v>3.4</v>
      </c>
      <c r="N262" s="438">
        <f>+'11'!V314</f>
        <v>3.4</v>
      </c>
      <c r="O262" s="360">
        <f t="shared" si="3"/>
        <v>100</v>
      </c>
    </row>
    <row r="263" spans="2:15" x14ac:dyDescent="0.2">
      <c r="B263" s="556" t="str">
        <f>+'11'!B315:M315</f>
        <v xml:space="preserve">Муниципальная программа "Развитие образования Овюрского кожууна </v>
      </c>
      <c r="C263" s="557"/>
      <c r="D263" s="557"/>
      <c r="E263" s="557"/>
      <c r="F263" s="558"/>
      <c r="G263" s="434" t="str">
        <f>+'11'!Q315</f>
        <v>0700000000</v>
      </c>
      <c r="H263" s="435">
        <f>+'11'!R315</f>
        <v>0</v>
      </c>
      <c r="I263" s="436">
        <f>+'11'!O315</f>
        <v>7</v>
      </c>
      <c r="J263" s="436">
        <f>+'11'!P315</f>
        <v>9</v>
      </c>
      <c r="M263" s="438">
        <f>+'11'!U315</f>
        <v>16148.56365</v>
      </c>
      <c r="N263" s="438">
        <f>+'11'!V315</f>
        <v>11855.3783</v>
      </c>
      <c r="O263" s="360">
        <f t="shared" si="3"/>
        <v>73.414444510053997</v>
      </c>
    </row>
    <row r="264" spans="2:15" x14ac:dyDescent="0.2">
      <c r="B264" s="556" t="str">
        <f>+'11'!B316:M316</f>
        <v>подпрограмма "Обеспечение реализации муниципальной программы и прочие мероприятия в сфере образования"</v>
      </c>
      <c r="C264" s="557"/>
      <c r="D264" s="557"/>
      <c r="E264" s="557"/>
      <c r="F264" s="558"/>
      <c r="G264" s="434" t="str">
        <f>+'11'!Q316</f>
        <v>0760000000</v>
      </c>
      <c r="H264" s="435">
        <f>+'11'!R316</f>
        <v>0</v>
      </c>
      <c r="I264" s="436">
        <f>+'11'!O316</f>
        <v>7</v>
      </c>
      <c r="J264" s="436">
        <f>+'11'!P316</f>
        <v>9</v>
      </c>
      <c r="M264" s="438">
        <f>+'11'!U316</f>
        <v>16148.56365</v>
      </c>
      <c r="N264" s="438">
        <f>+'11'!V316</f>
        <v>11855.3783</v>
      </c>
      <c r="O264" s="360">
        <f t="shared" ref="O264:O296" si="4">N264/M264*100</f>
        <v>73.414444510053997</v>
      </c>
    </row>
    <row r="265" spans="2:15" x14ac:dyDescent="0.2">
      <c r="B265" s="556" t="str">
        <f>+'11'!B317:M317</f>
        <v>Обеспечение деятельности органов местного самоуправления</v>
      </c>
      <c r="C265" s="557"/>
      <c r="D265" s="557"/>
      <c r="E265" s="557"/>
      <c r="F265" s="558"/>
      <c r="G265" s="434" t="str">
        <f>+'11'!Q317</f>
        <v>0760200019</v>
      </c>
      <c r="H265" s="435">
        <f>+'11'!R317</f>
        <v>0</v>
      </c>
      <c r="I265" s="436">
        <f>+'11'!O317</f>
        <v>7</v>
      </c>
      <c r="J265" s="436">
        <f>+'11'!P317</f>
        <v>9</v>
      </c>
      <c r="M265" s="438">
        <f>+'11'!U317</f>
        <v>16148.56365</v>
      </c>
      <c r="N265" s="438">
        <f>+'11'!V317</f>
        <v>11855.3783</v>
      </c>
      <c r="O265" s="360">
        <f t="shared" si="4"/>
        <v>73.414444510053997</v>
      </c>
    </row>
    <row r="266" spans="2:15" x14ac:dyDescent="0.2">
      <c r="B266" s="556" t="str">
        <f>+'11'!B318:M318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266" s="557"/>
      <c r="D266" s="557"/>
      <c r="E266" s="557"/>
      <c r="F266" s="558"/>
      <c r="G266" s="434" t="str">
        <f>+'11'!Q318</f>
        <v>0760200019</v>
      </c>
      <c r="H266" s="435" t="str">
        <f>+'11'!R318</f>
        <v>100</v>
      </c>
      <c r="I266" s="436">
        <f>+'11'!O318</f>
        <v>7</v>
      </c>
      <c r="J266" s="436">
        <f>+'11'!P318</f>
        <v>9</v>
      </c>
      <c r="M266" s="438">
        <f>+'11'!U318</f>
        <v>14885.74805</v>
      </c>
      <c r="N266" s="438">
        <f>+'11'!V318</f>
        <v>10956.29564</v>
      </c>
      <c r="O266" s="360">
        <f t="shared" si="4"/>
        <v>73.602586871675555</v>
      </c>
    </row>
    <row r="267" spans="2:15" x14ac:dyDescent="0.2">
      <c r="B267" s="556" t="str">
        <f>+'11'!B319:M319</f>
        <v>Расходы на выплаты персоналу казенных учреждений</v>
      </c>
      <c r="C267" s="557"/>
      <c r="D267" s="557"/>
      <c r="E267" s="557"/>
      <c r="F267" s="558"/>
      <c r="G267" s="434" t="str">
        <f>+'11'!Q319</f>
        <v>0760200019</v>
      </c>
      <c r="H267" s="435" t="str">
        <f>+'11'!R319</f>
        <v>110</v>
      </c>
      <c r="I267" s="436">
        <f>+'11'!O319</f>
        <v>7</v>
      </c>
      <c r="J267" s="436">
        <f>+'11'!P319</f>
        <v>9</v>
      </c>
      <c r="M267" s="438">
        <f>+'11'!U319</f>
        <v>14885.74805</v>
      </c>
      <c r="N267" s="438">
        <f>+'11'!V319</f>
        <v>10956.29564</v>
      </c>
      <c r="O267" s="360">
        <f t="shared" si="4"/>
        <v>73.602586871675555</v>
      </c>
    </row>
    <row r="268" spans="2:15" x14ac:dyDescent="0.2">
      <c r="B268" s="556" t="str">
        <f>+'11'!B320:M320</f>
        <v>Фонд оплаты труда учреждений</v>
      </c>
      <c r="C268" s="557"/>
      <c r="D268" s="557"/>
      <c r="E268" s="557"/>
      <c r="F268" s="558"/>
      <c r="G268" s="434" t="str">
        <f>+'11'!Q320</f>
        <v>0760200019</v>
      </c>
      <c r="H268" s="435" t="str">
        <f>+'11'!R320</f>
        <v>111</v>
      </c>
      <c r="I268" s="436">
        <f>+'11'!O320</f>
        <v>7</v>
      </c>
      <c r="J268" s="436">
        <f>+'11'!P320</f>
        <v>9</v>
      </c>
      <c r="M268" s="438">
        <f>+'11'!U320</f>
        <v>11432.67325</v>
      </c>
      <c r="N268" s="438">
        <f>+'11'!V320</f>
        <v>8468.8382099999999</v>
      </c>
      <c r="O268" s="360">
        <f t="shared" si="4"/>
        <v>74.075747857133933</v>
      </c>
    </row>
    <row r="269" spans="2:15" hidden="1" x14ac:dyDescent="0.2">
      <c r="B269" s="556" t="str">
        <f>+'11'!B321:M321</f>
        <v>Иные выплаты персоналу учреждений, за исключением фонда оплаты труда</v>
      </c>
      <c r="C269" s="557"/>
      <c r="D269" s="557"/>
      <c r="E269" s="557"/>
      <c r="F269" s="558"/>
      <c r="G269" s="434" t="str">
        <f>+'11'!Q321</f>
        <v>0760200019</v>
      </c>
      <c r="H269" s="435" t="str">
        <f>+'11'!R321</f>
        <v>112</v>
      </c>
      <c r="I269" s="436">
        <f>+'11'!O321</f>
        <v>7</v>
      </c>
      <c r="J269" s="436">
        <f>+'11'!P321</f>
        <v>9</v>
      </c>
      <c r="M269" s="438">
        <f>+'11'!U321</f>
        <v>0</v>
      </c>
      <c r="N269" s="438">
        <f>+'11'!V321</f>
        <v>0</v>
      </c>
      <c r="O269" s="360" t="e">
        <f t="shared" si="4"/>
        <v>#DIV/0!</v>
      </c>
    </row>
    <row r="270" spans="2:15" x14ac:dyDescent="0.2">
      <c r="B270" s="556" t="str">
        <f>+'11'!B322:M322</f>
        <v>Взносы по обязательному социальному страхованию на выплаты по оплате труда работников и иные выплаты работникам учреждений</v>
      </c>
      <c r="C270" s="557"/>
      <c r="D270" s="557"/>
      <c r="E270" s="557"/>
      <c r="F270" s="558"/>
      <c r="G270" s="434" t="str">
        <f>+'11'!Q322</f>
        <v>0760200019</v>
      </c>
      <c r="H270" s="435" t="str">
        <f>+'11'!R322</f>
        <v>119</v>
      </c>
      <c r="I270" s="436">
        <f>+'11'!O322</f>
        <v>7</v>
      </c>
      <c r="J270" s="436">
        <f>+'11'!P322</f>
        <v>9</v>
      </c>
      <c r="M270" s="438">
        <f>+'11'!U322</f>
        <v>3453.0747999999999</v>
      </c>
      <c r="N270" s="438">
        <f>+'11'!V322</f>
        <v>2487.4574299999999</v>
      </c>
      <c r="O270" s="360">
        <f t="shared" si="4"/>
        <v>72.036013526263616</v>
      </c>
    </row>
    <row r="271" spans="2:15" x14ac:dyDescent="0.2">
      <c r="B271" s="556" t="str">
        <f>+'11'!B323:M323</f>
        <v>Закупка товаров, работ и услуг для обеспечения государственных (муниципальных) нужд</v>
      </c>
      <c r="C271" s="557"/>
      <c r="D271" s="557"/>
      <c r="E271" s="557"/>
      <c r="F271" s="558"/>
      <c r="G271" s="434" t="str">
        <f>+'11'!Q323</f>
        <v>0760200019</v>
      </c>
      <c r="H271" s="435" t="str">
        <f>+'11'!R323</f>
        <v>200</v>
      </c>
      <c r="I271" s="436">
        <f>+'11'!O323</f>
        <v>7</v>
      </c>
      <c r="J271" s="436">
        <f>+'11'!P323</f>
        <v>9</v>
      </c>
      <c r="M271" s="438">
        <f>+'11'!U323</f>
        <v>1205.8155999999999</v>
      </c>
      <c r="N271" s="438">
        <f>+'11'!V323</f>
        <v>889.07464000000004</v>
      </c>
      <c r="O271" s="360">
        <f t="shared" si="4"/>
        <v>73.732222406145695</v>
      </c>
    </row>
    <row r="272" spans="2:15" x14ac:dyDescent="0.2">
      <c r="B272" s="556" t="str">
        <f>+'11'!B324:M324</f>
        <v>Иные закупки товаров, работ и услуг для обеспечения государственных (муниципальных) нужд</v>
      </c>
      <c r="C272" s="557"/>
      <c r="D272" s="557"/>
      <c r="E272" s="557"/>
      <c r="F272" s="558"/>
      <c r="G272" s="434" t="str">
        <f>+'11'!Q324</f>
        <v>0760200019</v>
      </c>
      <c r="H272" s="435" t="str">
        <f>+'11'!R324</f>
        <v>240</v>
      </c>
      <c r="I272" s="436">
        <f>+'11'!O324</f>
        <v>7</v>
      </c>
      <c r="J272" s="436">
        <f>+'11'!P324</f>
        <v>9</v>
      </c>
      <c r="M272" s="438">
        <f>+'11'!U324</f>
        <v>1205.8155999999999</v>
      </c>
      <c r="N272" s="438">
        <f>+'11'!V324</f>
        <v>889.07464000000004</v>
      </c>
      <c r="O272" s="360">
        <f t="shared" si="4"/>
        <v>73.732222406145695</v>
      </c>
    </row>
    <row r="273" spans="2:15" x14ac:dyDescent="0.2">
      <c r="B273" s="556" t="str">
        <f>+'11'!B325:M325</f>
        <v>Закупка товаров, работ, услуг в сфере информационно-коммуникационных технологий</v>
      </c>
      <c r="C273" s="557"/>
      <c r="D273" s="557"/>
      <c r="E273" s="557"/>
      <c r="F273" s="558"/>
      <c r="G273" s="434" t="str">
        <f>+'11'!Q325</f>
        <v>0760200019</v>
      </c>
      <c r="H273" s="435" t="str">
        <f>+'11'!R325</f>
        <v>242</v>
      </c>
      <c r="I273" s="436">
        <f>+'11'!O325</f>
        <v>7</v>
      </c>
      <c r="J273" s="436">
        <f>+'11'!P325</f>
        <v>9</v>
      </c>
      <c r="M273" s="438">
        <f>+'11'!U325</f>
        <v>299.05</v>
      </c>
      <c r="N273" s="438">
        <f>+'11'!V325</f>
        <v>233.35822999999999</v>
      </c>
      <c r="O273" s="360">
        <f t="shared" si="4"/>
        <v>78.033181742183572</v>
      </c>
    </row>
    <row r="274" spans="2:15" x14ac:dyDescent="0.2">
      <c r="B274" s="556" t="str">
        <f>+'11'!B326:M326</f>
        <v>Прочая закупка товаров, работ и услуг</v>
      </c>
      <c r="C274" s="557"/>
      <c r="D274" s="557"/>
      <c r="E274" s="557"/>
      <c r="F274" s="558"/>
      <c r="G274" s="434" t="str">
        <f>+'11'!Q326</f>
        <v>0760200019</v>
      </c>
      <c r="H274" s="435" t="str">
        <f>+'11'!R326</f>
        <v>244</v>
      </c>
      <c r="I274" s="436">
        <f>+'11'!O326</f>
        <v>7</v>
      </c>
      <c r="J274" s="436">
        <f>+'11'!P326</f>
        <v>9</v>
      </c>
      <c r="M274" s="438">
        <f>+'11'!U326</f>
        <v>906.76559999999995</v>
      </c>
      <c r="N274" s="438">
        <f>+'11'!V326</f>
        <v>655.71641</v>
      </c>
      <c r="O274" s="360">
        <f t="shared" si="4"/>
        <v>72.313772158979134</v>
      </c>
    </row>
    <row r="275" spans="2:15" x14ac:dyDescent="0.2">
      <c r="B275" s="556" t="str">
        <f>+'11'!B327:M327</f>
        <v>Иные бюджетные ассигнования</v>
      </c>
      <c r="C275" s="557"/>
      <c r="D275" s="557"/>
      <c r="E275" s="557"/>
      <c r="F275" s="558"/>
      <c r="G275" s="434" t="str">
        <f>+'11'!Q327</f>
        <v>0760200019</v>
      </c>
      <c r="H275" s="435" t="str">
        <f>+'11'!R327</f>
        <v>800</v>
      </c>
      <c r="I275" s="436">
        <f>+'11'!O327</f>
        <v>7</v>
      </c>
      <c r="J275" s="436">
        <f>+'11'!P327</f>
        <v>9</v>
      </c>
      <c r="M275" s="438">
        <f>+'11'!U327</f>
        <v>57</v>
      </c>
      <c r="N275" s="438">
        <f>+'11'!V327</f>
        <v>10.00802</v>
      </c>
      <c r="O275" s="360">
        <f t="shared" si="4"/>
        <v>17.557929824561402</v>
      </c>
    </row>
    <row r="276" spans="2:15" x14ac:dyDescent="0.2">
      <c r="B276" s="556" t="str">
        <f>+'11'!B328:M328</f>
        <v>Уплата налогов, сборов и иных платежей</v>
      </c>
      <c r="C276" s="557"/>
      <c r="D276" s="557"/>
      <c r="E276" s="557"/>
      <c r="F276" s="558"/>
      <c r="G276" s="434" t="str">
        <f>+'11'!Q328</f>
        <v>0760200019</v>
      </c>
      <c r="H276" s="435" t="str">
        <f>+'11'!R328</f>
        <v>850</v>
      </c>
      <c r="I276" s="436">
        <f>+'11'!O328</f>
        <v>7</v>
      </c>
      <c r="J276" s="436">
        <f>+'11'!P328</f>
        <v>9</v>
      </c>
      <c r="M276" s="438">
        <f>+'11'!U328</f>
        <v>57</v>
      </c>
      <c r="N276" s="438">
        <f>+'11'!V328</f>
        <v>10.00802</v>
      </c>
      <c r="O276" s="360">
        <f t="shared" si="4"/>
        <v>17.557929824561402</v>
      </c>
    </row>
    <row r="277" spans="2:15" x14ac:dyDescent="0.2">
      <c r="B277" s="556" t="str">
        <f>+'11'!B329:M329</f>
        <v>Уплата налога на имущество организаций и земельного налога</v>
      </c>
      <c r="C277" s="557"/>
      <c r="D277" s="557"/>
      <c r="E277" s="557"/>
      <c r="F277" s="558"/>
      <c r="G277" s="434" t="str">
        <f>+'11'!Q329</f>
        <v>0760200019</v>
      </c>
      <c r="H277" s="435" t="str">
        <f>+'11'!R329</f>
        <v>851</v>
      </c>
      <c r="I277" s="436">
        <f>+'11'!O329</f>
        <v>7</v>
      </c>
      <c r="J277" s="436">
        <f>+'11'!P329</f>
        <v>9</v>
      </c>
      <c r="M277" s="438">
        <f>+'11'!U329</f>
        <v>33</v>
      </c>
      <c r="N277" s="438">
        <f>+'11'!V329</f>
        <v>7.2750000000000004</v>
      </c>
      <c r="O277" s="360">
        <f t="shared" si="4"/>
        <v>22.045454545454547</v>
      </c>
    </row>
    <row r="278" spans="2:15" x14ac:dyDescent="0.2">
      <c r="B278" s="556" t="str">
        <f>+'11'!B330:M330</f>
        <v>Уплата прочих налогов, сборов</v>
      </c>
      <c r="C278" s="557"/>
      <c r="D278" s="557"/>
      <c r="E278" s="557"/>
      <c r="F278" s="558"/>
      <c r="G278" s="434" t="str">
        <f>+'11'!Q330</f>
        <v>0760200019</v>
      </c>
      <c r="H278" s="435" t="str">
        <f>+'11'!R330</f>
        <v>852</v>
      </c>
      <c r="I278" s="436">
        <f>+'11'!O330</f>
        <v>7</v>
      </c>
      <c r="J278" s="436">
        <f>+'11'!P330</f>
        <v>9</v>
      </c>
      <c r="M278" s="438">
        <f>+'11'!U330</f>
        <v>6</v>
      </c>
      <c r="N278" s="438">
        <f>+'11'!V330</f>
        <v>2.6749999999999998</v>
      </c>
      <c r="O278" s="360">
        <f t="shared" si="4"/>
        <v>44.583333333333329</v>
      </c>
    </row>
    <row r="279" spans="2:15" x14ac:dyDescent="0.2">
      <c r="B279" s="556" t="str">
        <f>+'11'!B331:M331</f>
        <v>Уплата иных платежей</v>
      </c>
      <c r="C279" s="557"/>
      <c r="D279" s="557"/>
      <c r="E279" s="557"/>
      <c r="F279" s="558"/>
      <c r="G279" s="434" t="str">
        <f>+'11'!Q331</f>
        <v>0760200019</v>
      </c>
      <c r="H279" s="435" t="str">
        <f>+'11'!R331</f>
        <v>853</v>
      </c>
      <c r="I279" s="436">
        <f>+'11'!O331</f>
        <v>7</v>
      </c>
      <c r="J279" s="436">
        <f>+'11'!P331</f>
        <v>9</v>
      </c>
      <c r="M279" s="438">
        <f>+'11'!U331</f>
        <v>18</v>
      </c>
      <c r="N279" s="438">
        <f>+'11'!V331</f>
        <v>5.8020000000000002E-2</v>
      </c>
      <c r="O279" s="360">
        <f t="shared" si="4"/>
        <v>0.32233333333333331</v>
      </c>
    </row>
    <row r="280" spans="2:15" x14ac:dyDescent="0.2">
      <c r="B280" s="556" t="str">
        <f>+'11'!B337:M337</f>
        <v>СОЦИАЛЬНАЯ ПОЛИТИКА</v>
      </c>
      <c r="C280" s="557"/>
      <c r="D280" s="557"/>
      <c r="E280" s="557"/>
      <c r="F280" s="558"/>
      <c r="G280" s="434">
        <f>+'11'!Q337</f>
        <v>0</v>
      </c>
      <c r="H280" s="435">
        <f>+'11'!R337</f>
        <v>0</v>
      </c>
      <c r="I280" s="436">
        <f>+'11'!O337</f>
        <v>10</v>
      </c>
      <c r="J280" s="436">
        <f>+'11'!P337</f>
        <v>0</v>
      </c>
      <c r="M280" s="438">
        <f>+'11'!U337</f>
        <v>4589.8</v>
      </c>
      <c r="N280" s="438">
        <f>+'11'!V337</f>
        <v>2101.9250000000002</v>
      </c>
      <c r="O280" s="360">
        <f t="shared" si="4"/>
        <v>45.795568434354436</v>
      </c>
    </row>
    <row r="281" spans="2:15" x14ac:dyDescent="0.2">
      <c r="B281" s="556" t="str">
        <f>+'11'!B338:M338</f>
        <v>Социальное обеспечение населения</v>
      </c>
      <c r="C281" s="557"/>
      <c r="D281" s="557"/>
      <c r="E281" s="557"/>
      <c r="F281" s="558"/>
      <c r="G281" s="434">
        <f>+'11'!Q338</f>
        <v>0</v>
      </c>
      <c r="H281" s="435">
        <f>+'11'!R338</f>
        <v>0</v>
      </c>
      <c r="I281" s="436">
        <f>+'11'!O338</f>
        <v>10</v>
      </c>
      <c r="J281" s="436">
        <f>+'11'!P338</f>
        <v>3</v>
      </c>
      <c r="M281" s="438">
        <f>+'11'!U338</f>
        <v>943.8</v>
      </c>
      <c r="N281" s="438">
        <f>+'11'!V338</f>
        <v>0</v>
      </c>
      <c r="O281" s="360">
        <f t="shared" si="4"/>
        <v>0</v>
      </c>
    </row>
    <row r="282" spans="2:15" x14ac:dyDescent="0.2">
      <c r="B282" s="556" t="str">
        <f>+'11'!B339:M339</f>
        <v xml:space="preserve">Муниципальная программа "Развитие образования Овюрского кожууна </v>
      </c>
      <c r="C282" s="557"/>
      <c r="D282" s="557"/>
      <c r="E282" s="557"/>
      <c r="F282" s="558"/>
      <c r="G282" s="434" t="str">
        <f>+'11'!Q339</f>
        <v>0700000000</v>
      </c>
      <c r="H282" s="435">
        <f>+'11'!R339</f>
        <v>0</v>
      </c>
      <c r="I282" s="436">
        <f>+'11'!O339</f>
        <v>10</v>
      </c>
      <c r="J282" s="436">
        <f>+'11'!P339</f>
        <v>3</v>
      </c>
      <c r="M282" s="438">
        <f>+'11'!U339</f>
        <v>943.8</v>
      </c>
      <c r="N282" s="438">
        <f>+'11'!V339</f>
        <v>0</v>
      </c>
      <c r="O282" s="360">
        <f t="shared" si="4"/>
        <v>0</v>
      </c>
    </row>
    <row r="283" spans="2:15" x14ac:dyDescent="0.2">
      <c r="B283" s="556" t="str">
        <f>+'11'!B340:M340</f>
        <v>подпрограмма "Социальная поддержка по оплате коммунальных услуг педагогическим работникам работающим и проживающим в сельской местности"</v>
      </c>
      <c r="C283" s="557"/>
      <c r="D283" s="557"/>
      <c r="E283" s="557"/>
      <c r="F283" s="558"/>
      <c r="G283" s="434" t="str">
        <f>+'11'!Q340</f>
        <v>0770000000</v>
      </c>
      <c r="H283" s="435">
        <f>+'11'!R340</f>
        <v>0</v>
      </c>
      <c r="I283" s="436">
        <f>+'11'!O340</f>
        <v>10</v>
      </c>
      <c r="J283" s="436">
        <f>+'11'!P340</f>
        <v>3</v>
      </c>
      <c r="M283" s="438">
        <f>+'11'!U340</f>
        <v>943.8</v>
      </c>
      <c r="N283" s="438">
        <f>+'11'!V340</f>
        <v>0</v>
      </c>
      <c r="O283" s="360">
        <f t="shared" si="4"/>
        <v>0</v>
      </c>
    </row>
    <row r="284" spans="2:15" x14ac:dyDescent="0.2">
      <c r="B284" s="556" t="str">
        <f>+'11'!B341:M341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284" s="557"/>
      <c r="D284" s="557"/>
      <c r="E284" s="557"/>
      <c r="F284" s="558"/>
      <c r="G284" s="434" t="str">
        <f>+'11'!Q341</f>
        <v>0770176140</v>
      </c>
      <c r="H284" s="435">
        <f>+'11'!R341</f>
        <v>0</v>
      </c>
      <c r="I284" s="436">
        <f>+'11'!O341</f>
        <v>10</v>
      </c>
      <c r="J284" s="436">
        <f>+'11'!P341</f>
        <v>3</v>
      </c>
      <c r="M284" s="438">
        <f>+'11'!U341</f>
        <v>943.8</v>
      </c>
      <c r="N284" s="438">
        <f>+'11'!V341</f>
        <v>0</v>
      </c>
      <c r="O284" s="360">
        <f t="shared" si="4"/>
        <v>0</v>
      </c>
    </row>
    <row r="285" spans="2:15" x14ac:dyDescent="0.2">
      <c r="B285" s="556" t="str">
        <f>+'11'!B342:M342</f>
        <v>Предоставление субсидий бюджетным, автономным учреждениям и иным некоммерческим организациям</v>
      </c>
      <c r="C285" s="557"/>
      <c r="D285" s="557"/>
      <c r="E285" s="557"/>
      <c r="F285" s="558"/>
      <c r="G285" s="434" t="str">
        <f>+'11'!Q342</f>
        <v>0770176140</v>
      </c>
      <c r="H285" s="435" t="str">
        <f>+'11'!R342</f>
        <v>600</v>
      </c>
      <c r="I285" s="436">
        <f>+'11'!O342</f>
        <v>10</v>
      </c>
      <c r="J285" s="436">
        <f>+'11'!P342</f>
        <v>3</v>
      </c>
      <c r="M285" s="438">
        <f>+'11'!U342</f>
        <v>943.8</v>
      </c>
      <c r="N285" s="438">
        <f>+'11'!V342</f>
        <v>0</v>
      </c>
      <c r="O285" s="360">
        <f t="shared" si="4"/>
        <v>0</v>
      </c>
    </row>
    <row r="286" spans="2:15" x14ac:dyDescent="0.2">
      <c r="B286" s="556" t="str">
        <f>+'11'!B343:M343</f>
        <v>Субсидии бюджетным учреждениям</v>
      </c>
      <c r="C286" s="557"/>
      <c r="D286" s="557"/>
      <c r="E286" s="557"/>
      <c r="F286" s="558"/>
      <c r="G286" s="434" t="str">
        <f>+'11'!Q343</f>
        <v>0770176140</v>
      </c>
      <c r="H286" s="435" t="str">
        <f>+'11'!R343</f>
        <v>610</v>
      </c>
      <c r="I286" s="436">
        <f>+'11'!O343</f>
        <v>10</v>
      </c>
      <c r="J286" s="436">
        <f>+'11'!P343</f>
        <v>3</v>
      </c>
      <c r="M286" s="438">
        <f>+'11'!U343</f>
        <v>943.8</v>
      </c>
      <c r="N286" s="438">
        <f>+'11'!V343</f>
        <v>0</v>
      </c>
      <c r="O286" s="360">
        <f t="shared" si="4"/>
        <v>0</v>
      </c>
    </row>
    <row r="287" spans="2:15" x14ac:dyDescent="0.2">
      <c r="B287" s="556" t="str">
        <f>+'11'!B344:M344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287" s="557"/>
      <c r="D287" s="557"/>
      <c r="E287" s="557"/>
      <c r="F287" s="558"/>
      <c r="G287" s="434" t="str">
        <f>+'11'!Q344</f>
        <v>0770176140</v>
      </c>
      <c r="H287" s="435" t="str">
        <f>+'11'!R344</f>
        <v>611</v>
      </c>
      <c r="I287" s="436">
        <f>+'11'!O344</f>
        <v>10</v>
      </c>
      <c r="J287" s="436">
        <f>+'11'!P344</f>
        <v>3</v>
      </c>
      <c r="M287" s="438">
        <f>+'11'!U344</f>
        <v>943.8</v>
      </c>
      <c r="N287" s="438">
        <f>+'11'!V344</f>
        <v>0</v>
      </c>
      <c r="O287" s="360">
        <f t="shared" si="4"/>
        <v>0</v>
      </c>
    </row>
    <row r="288" spans="2:15" x14ac:dyDescent="0.2">
      <c r="B288" s="556" t="str">
        <f>+'11'!B345:M345</f>
        <v>Охрана семьи и детства</v>
      </c>
      <c r="C288" s="557"/>
      <c r="D288" s="557"/>
      <c r="E288" s="557"/>
      <c r="F288" s="558"/>
      <c r="G288" s="434">
        <f>+'11'!Q345</f>
        <v>0</v>
      </c>
      <c r="H288" s="435">
        <f>+'11'!R345</f>
        <v>0</v>
      </c>
      <c r="I288" s="436">
        <f>+'11'!O345</f>
        <v>10</v>
      </c>
      <c r="J288" s="436">
        <f>+'11'!P345</f>
        <v>4</v>
      </c>
      <c r="M288" s="438">
        <f>+'11'!U345</f>
        <v>3646</v>
      </c>
      <c r="N288" s="438">
        <f>+'11'!V345</f>
        <v>2101.9250000000002</v>
      </c>
      <c r="O288" s="360">
        <f t="shared" si="4"/>
        <v>57.650164563905662</v>
      </c>
    </row>
    <row r="289" spans="2:16" x14ac:dyDescent="0.2">
      <c r="B289" s="556" t="str">
        <f>+'11'!B346:M346</f>
        <v xml:space="preserve">Муниципальная программа "Развитие образования Овюрского кожууна </v>
      </c>
      <c r="C289" s="557"/>
      <c r="D289" s="557"/>
      <c r="E289" s="557"/>
      <c r="F289" s="558"/>
      <c r="G289" s="434" t="str">
        <f>+'11'!Q346</f>
        <v>0700000000</v>
      </c>
      <c r="H289" s="435">
        <f>+'11'!R346</f>
        <v>0</v>
      </c>
      <c r="I289" s="436">
        <f>+'11'!O346</f>
        <v>10</v>
      </c>
      <c r="J289" s="436">
        <f>+'11'!P346</f>
        <v>4</v>
      </c>
      <c r="M289" s="438">
        <f>+'11'!U346</f>
        <v>3646</v>
      </c>
      <c r="N289" s="438">
        <f>+'11'!V346</f>
        <v>2101.9250000000002</v>
      </c>
      <c r="O289" s="360">
        <f t="shared" si="4"/>
        <v>57.650164563905662</v>
      </c>
    </row>
    <row r="290" spans="2:16" x14ac:dyDescent="0.2">
      <c r="B290" s="556" t="str">
        <f>+'11'!B347:M347</f>
        <v>подпрограмма "Развитие дошкольного образования"</v>
      </c>
      <c r="C290" s="557"/>
      <c r="D290" s="557"/>
      <c r="E290" s="557"/>
      <c r="F290" s="558"/>
      <c r="G290" s="434" t="str">
        <f>+'11'!Q347</f>
        <v>0710000000</v>
      </c>
      <c r="H290" s="435">
        <f>+'11'!R347</f>
        <v>0</v>
      </c>
      <c r="I290" s="436">
        <f>+'11'!O347</f>
        <v>10</v>
      </c>
      <c r="J290" s="436">
        <f>+'11'!P347</f>
        <v>4</v>
      </c>
      <c r="M290" s="438">
        <f>+'11'!U347</f>
        <v>3646</v>
      </c>
      <c r="N290" s="438">
        <f>+'11'!V347</f>
        <v>2101.9250000000002</v>
      </c>
      <c r="O290" s="360">
        <f t="shared" si="4"/>
        <v>57.650164563905662</v>
      </c>
    </row>
    <row r="291" spans="2:16" x14ac:dyDescent="0.2">
      <c r="B291" s="556" t="str">
        <f>+'11'!B348:M348</f>
        <v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v>
      </c>
      <c r="C291" s="557"/>
      <c r="D291" s="557"/>
      <c r="E291" s="557"/>
      <c r="F291" s="558"/>
      <c r="G291" s="434" t="str">
        <f>+'11'!Q348</f>
        <v>0710376090</v>
      </c>
      <c r="H291" s="435">
        <f>+'11'!R348</f>
        <v>0</v>
      </c>
      <c r="I291" s="436">
        <f>+'11'!O348</f>
        <v>10</v>
      </c>
      <c r="J291" s="436">
        <f>+'11'!P348</f>
        <v>4</v>
      </c>
      <c r="M291" s="438">
        <f>+'11'!U348</f>
        <v>3646</v>
      </c>
      <c r="N291" s="438">
        <f>+'11'!V348</f>
        <v>2101.9250000000002</v>
      </c>
      <c r="O291" s="360">
        <f t="shared" si="4"/>
        <v>57.650164563905662</v>
      </c>
    </row>
    <row r="292" spans="2:16" x14ac:dyDescent="0.2">
      <c r="B292" s="556" t="str">
        <f>+'11'!B349:M349</f>
        <v>Социальное обеспечение и иные выплаты населению</v>
      </c>
      <c r="C292" s="557"/>
      <c r="D292" s="557"/>
      <c r="E292" s="557"/>
      <c r="F292" s="558"/>
      <c r="G292" s="434" t="str">
        <f>+'11'!Q349</f>
        <v>0710376090</v>
      </c>
      <c r="H292" s="435" t="str">
        <f>+'11'!R349</f>
        <v>300</v>
      </c>
      <c r="I292" s="436">
        <f>+'11'!O349</f>
        <v>10</v>
      </c>
      <c r="J292" s="436">
        <f>+'11'!P349</f>
        <v>4</v>
      </c>
      <c r="M292" s="438">
        <f>+'11'!U349</f>
        <v>3646</v>
      </c>
      <c r="N292" s="438">
        <f>+'11'!V349</f>
        <v>2101.9250000000002</v>
      </c>
      <c r="O292" s="360">
        <f t="shared" si="4"/>
        <v>57.650164563905662</v>
      </c>
    </row>
    <row r="293" spans="2:16" x14ac:dyDescent="0.2">
      <c r="B293" s="556" t="str">
        <f>+'11'!B350:M350</f>
        <v>Публичные нормативные социальные выплаты гражданам</v>
      </c>
      <c r="C293" s="557"/>
      <c r="D293" s="557"/>
      <c r="E293" s="557"/>
      <c r="F293" s="558"/>
      <c r="G293" s="434" t="str">
        <f>+'11'!Q350</f>
        <v>0710376090</v>
      </c>
      <c r="H293" s="435" t="str">
        <f>+'11'!R350</f>
        <v>310</v>
      </c>
      <c r="I293" s="436">
        <f>+'11'!O350</f>
        <v>10</v>
      </c>
      <c r="J293" s="436">
        <f>+'11'!P350</f>
        <v>4</v>
      </c>
      <c r="M293" s="438">
        <f>+'11'!U350</f>
        <v>3646</v>
      </c>
      <c r="N293" s="438">
        <f>+'11'!V350</f>
        <v>2101.9250000000002</v>
      </c>
      <c r="O293" s="360">
        <f t="shared" si="4"/>
        <v>57.650164563905662</v>
      </c>
    </row>
    <row r="294" spans="2:16" x14ac:dyDescent="0.2">
      <c r="B294" s="556" t="str">
        <f>+'11'!B351:M351</f>
        <v>Пособия, компенсации, меры социальной поддержки по публичным нормативным обязательствам</v>
      </c>
      <c r="C294" s="557"/>
      <c r="D294" s="557"/>
      <c r="E294" s="557"/>
      <c r="F294" s="558"/>
      <c r="G294" s="434" t="str">
        <f>+'11'!Q351</f>
        <v>0710376090</v>
      </c>
      <c r="H294" s="435" t="str">
        <f>+'11'!R351</f>
        <v>313</v>
      </c>
      <c r="I294" s="436">
        <f>+'11'!O351</f>
        <v>10</v>
      </c>
      <c r="J294" s="436">
        <f>+'11'!P351</f>
        <v>4</v>
      </c>
      <c r="M294" s="438">
        <f>+'11'!U351</f>
        <v>3646</v>
      </c>
      <c r="N294" s="438">
        <f>+'11'!V351</f>
        <v>2101.9250000000002</v>
      </c>
      <c r="O294" s="360">
        <f t="shared" si="4"/>
        <v>57.650164563905662</v>
      </c>
    </row>
    <row r="295" spans="2:16" s="414" customFormat="1" x14ac:dyDescent="0.2">
      <c r="B295" s="567" t="s">
        <v>457</v>
      </c>
      <c r="C295" s="568"/>
      <c r="D295" s="568"/>
      <c r="E295" s="568"/>
      <c r="F295" s="569"/>
      <c r="G295" s="442" t="s">
        <v>458</v>
      </c>
      <c r="H295" s="440">
        <f>+'11'!R352</f>
        <v>0</v>
      </c>
      <c r="I295" s="441"/>
      <c r="J295" s="441"/>
      <c r="K295" s="448"/>
      <c r="L295" s="448"/>
      <c r="M295" s="437">
        <f>+M296+M302+M309+M315+M332</f>
        <v>49377.030030000002</v>
      </c>
      <c r="N295" s="437">
        <f>+N296+N302+N309+N315+N332</f>
        <v>37865.016360000001</v>
      </c>
      <c r="O295" s="359">
        <f t="shared" si="4"/>
        <v>76.685487841197315</v>
      </c>
    </row>
    <row r="296" spans="2:16" x14ac:dyDescent="0.2">
      <c r="B296" s="556" t="str">
        <f>+'11'!B29:M29</f>
        <v>Муниципальная программа "Развитие культуры Овюрского кожууна</v>
      </c>
      <c r="C296" s="557"/>
      <c r="D296" s="557"/>
      <c r="E296" s="557"/>
      <c r="F296" s="558"/>
      <c r="G296" s="434" t="str">
        <f>+'11'!Q29</f>
        <v>0800000000</v>
      </c>
      <c r="H296" s="435">
        <f>+'11'!R29</f>
        <v>0</v>
      </c>
      <c r="I296" s="436">
        <f>+'11'!O29</f>
        <v>8</v>
      </c>
      <c r="J296" s="436">
        <f>+'11'!P29</f>
        <v>1</v>
      </c>
      <c r="K296" s="436" t="str">
        <f>+'11'!Q29</f>
        <v>0800000000</v>
      </c>
      <c r="L296" s="436">
        <f>+'11'!R29</f>
        <v>0</v>
      </c>
      <c r="M296" s="438">
        <f>+'11'!U29</f>
        <v>10352.023300000001</v>
      </c>
      <c r="N296" s="438">
        <f>+'11'!V29</f>
        <v>7865.27718</v>
      </c>
      <c r="O296" s="360">
        <f t="shared" si="4"/>
        <v>75.978163418546401</v>
      </c>
      <c r="P296" s="357">
        <f>+'[1]13+'!$O$127</f>
        <v>49377.03</v>
      </c>
    </row>
    <row r="297" spans="2:16" x14ac:dyDescent="0.2">
      <c r="B297" s="556" t="str">
        <f>+'11'!B30:M30</f>
        <v>подпрограмма "Библиотечное обслуживание населения"</v>
      </c>
      <c r="C297" s="557"/>
      <c r="D297" s="557"/>
      <c r="E297" s="557"/>
      <c r="F297" s="558"/>
      <c r="G297" s="434" t="str">
        <f>+'11'!Q30</f>
        <v>0810000000</v>
      </c>
      <c r="H297" s="435">
        <f>+'11'!R30</f>
        <v>0</v>
      </c>
      <c r="I297" s="436">
        <f>+'11'!O30</f>
        <v>8</v>
      </c>
      <c r="J297" s="436">
        <f>+'11'!P30</f>
        <v>1</v>
      </c>
      <c r="M297" s="438">
        <f>+'11'!U30</f>
        <v>10352.023300000001</v>
      </c>
      <c r="N297" s="438">
        <f>+'11'!V30</f>
        <v>7865.27718</v>
      </c>
      <c r="O297" s="360">
        <f t="shared" ref="O297:O349" si="5">N297/M297*100</f>
        <v>75.978163418546401</v>
      </c>
      <c r="P297" s="358">
        <f>P296-M295</f>
        <v>-3.0000002880115062E-5</v>
      </c>
    </row>
    <row r="298" spans="2:16" x14ac:dyDescent="0.2">
      <c r="B298" s="556" t="str">
        <f>+'11'!B31:M31</f>
        <v>Обеспечение деятельности муниципальных учреждений (оказание услуг) - средства местного бджета</v>
      </c>
      <c r="C298" s="557"/>
      <c r="D298" s="557"/>
      <c r="E298" s="557"/>
      <c r="F298" s="558"/>
      <c r="G298" s="434" t="str">
        <f>+'11'!Q31</f>
        <v>0810100059</v>
      </c>
      <c r="H298" s="435">
        <f>+'11'!R31</f>
        <v>0</v>
      </c>
      <c r="I298" s="436">
        <f>+'11'!O31</f>
        <v>8</v>
      </c>
      <c r="J298" s="436">
        <f>+'11'!P31</f>
        <v>1</v>
      </c>
      <c r="M298" s="438">
        <f>+'11'!U31</f>
        <v>10352.023300000001</v>
      </c>
      <c r="N298" s="438">
        <f>+'11'!V31</f>
        <v>7865.27718</v>
      </c>
      <c r="O298" s="360">
        <f t="shared" si="5"/>
        <v>75.978163418546401</v>
      </c>
    </row>
    <row r="299" spans="2:16" x14ac:dyDescent="0.2">
      <c r="B299" s="556" t="str">
        <f>+'11'!B32:M32</f>
        <v>Предоставление субсидий бюджетным, автономным учреждениям и иным некоммерческим организациям</v>
      </c>
      <c r="C299" s="557"/>
      <c r="D299" s="557"/>
      <c r="E299" s="557"/>
      <c r="F299" s="558"/>
      <c r="G299" s="434" t="str">
        <f>+'11'!Q32</f>
        <v>0810100059</v>
      </c>
      <c r="H299" s="435" t="str">
        <f>+'11'!R32</f>
        <v>600</v>
      </c>
      <c r="I299" s="436">
        <f>+'11'!O32</f>
        <v>8</v>
      </c>
      <c r="J299" s="436">
        <f>+'11'!P32</f>
        <v>1</v>
      </c>
      <c r="M299" s="438">
        <f>+'11'!U32</f>
        <v>10352.023300000001</v>
      </c>
      <c r="N299" s="438">
        <f>+'11'!V32</f>
        <v>7865.27718</v>
      </c>
      <c r="O299" s="360">
        <f t="shared" si="5"/>
        <v>75.978163418546401</v>
      </c>
    </row>
    <row r="300" spans="2:16" x14ac:dyDescent="0.2">
      <c r="B300" s="556" t="str">
        <f>+'11'!B33:M33</f>
        <v>Субсидии бюджетным учреждениям</v>
      </c>
      <c r="C300" s="557"/>
      <c r="D300" s="557"/>
      <c r="E300" s="557"/>
      <c r="F300" s="558"/>
      <c r="G300" s="434" t="str">
        <f>+'11'!Q33</f>
        <v>0810100059</v>
      </c>
      <c r="H300" s="435" t="str">
        <f>+'11'!R33</f>
        <v>610</v>
      </c>
      <c r="I300" s="436">
        <f>+'11'!O33</f>
        <v>8</v>
      </c>
      <c r="J300" s="436">
        <f>+'11'!P33</f>
        <v>1</v>
      </c>
      <c r="M300" s="438">
        <f>+'11'!U33</f>
        <v>10352.023300000001</v>
      </c>
      <c r="N300" s="438">
        <f>+'11'!V33</f>
        <v>7865.27718</v>
      </c>
      <c r="O300" s="360">
        <f t="shared" si="5"/>
        <v>75.978163418546401</v>
      </c>
    </row>
    <row r="301" spans="2:16" x14ac:dyDescent="0.2">
      <c r="B301" s="556" t="str">
        <f>+'11'!B34:M34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01" s="557"/>
      <c r="D301" s="557"/>
      <c r="E301" s="557"/>
      <c r="F301" s="558"/>
      <c r="G301" s="434" t="str">
        <f>+'11'!Q34</f>
        <v>0810100059</v>
      </c>
      <c r="H301" s="435" t="str">
        <f>+'11'!R34</f>
        <v>611</v>
      </c>
      <c r="I301" s="436">
        <f>+'11'!O34</f>
        <v>8</v>
      </c>
      <c r="J301" s="436">
        <f>+'11'!P34</f>
        <v>1</v>
      </c>
      <c r="M301" s="438">
        <f>+'11'!U34</f>
        <v>10352.023300000001</v>
      </c>
      <c r="N301" s="438">
        <f>+'11'!V34</f>
        <v>7865.27718</v>
      </c>
      <c r="O301" s="360">
        <f t="shared" si="5"/>
        <v>75.978163418546401</v>
      </c>
    </row>
    <row r="302" spans="2:16" x14ac:dyDescent="0.2">
      <c r="B302" s="556" t="str">
        <f>+'11'!B35:M35</f>
        <v>Муниципальная программа "Развитие культуры Овюрского кожууна</v>
      </c>
      <c r="C302" s="557"/>
      <c r="D302" s="557"/>
      <c r="E302" s="557"/>
      <c r="F302" s="558"/>
      <c r="G302" s="434" t="str">
        <f>+'11'!Q35</f>
        <v>0800000000</v>
      </c>
      <c r="H302" s="435">
        <f>+'11'!R35</f>
        <v>0</v>
      </c>
      <c r="I302" s="436">
        <f>+'11'!O35</f>
        <v>8</v>
      </c>
      <c r="J302" s="436">
        <f>+'11'!P35</f>
        <v>1</v>
      </c>
      <c r="M302" s="438">
        <f>+'11'!U35</f>
        <v>106.3158</v>
      </c>
      <c r="N302" s="438">
        <f>+'11'!V35</f>
        <v>106.3158</v>
      </c>
      <c r="O302" s="360">
        <f t="shared" si="5"/>
        <v>100</v>
      </c>
    </row>
    <row r="303" spans="2:16" x14ac:dyDescent="0.2">
      <c r="B303" s="556" t="str">
        <f>+'11'!B36:M36</f>
        <v>подпрограмма "Библиотечное обслуживание населения"</v>
      </c>
      <c r="C303" s="557"/>
      <c r="D303" s="557"/>
      <c r="E303" s="557"/>
      <c r="F303" s="558"/>
      <c r="G303" s="434" t="str">
        <f>+'11'!Q36</f>
        <v>0810000000</v>
      </c>
      <c r="H303" s="435">
        <f>+'11'!R36</f>
        <v>0</v>
      </c>
      <c r="I303" s="436">
        <f>+'11'!O36</f>
        <v>8</v>
      </c>
      <c r="J303" s="436">
        <f>+'11'!P36</f>
        <v>1</v>
      </c>
      <c r="M303" s="438">
        <f>+'11'!U36</f>
        <v>106.3158</v>
      </c>
      <c r="N303" s="438">
        <f>+'11'!V36</f>
        <v>106.3158</v>
      </c>
      <c r="O303" s="360">
        <f t="shared" si="5"/>
        <v>100</v>
      </c>
    </row>
    <row r="304" spans="2:16" x14ac:dyDescent="0.2">
      <c r="B304" s="556" t="str">
        <f>+'11'!B37:M37</f>
        <v>Комплектование книжных фондов библиотек муниципальных образований</v>
      </c>
      <c r="C304" s="557"/>
      <c r="D304" s="557"/>
      <c r="E304" s="557"/>
      <c r="F304" s="558"/>
      <c r="G304" s="434" t="str">
        <f>+'11'!Q37</f>
        <v>08102L5190</v>
      </c>
      <c r="H304" s="435">
        <f>+'11'!R37</f>
        <v>0</v>
      </c>
      <c r="I304" s="436">
        <f>+'11'!O37</f>
        <v>8</v>
      </c>
      <c r="J304" s="436">
        <f>+'11'!P37</f>
        <v>1</v>
      </c>
      <c r="M304" s="438">
        <f>+'11'!U37</f>
        <v>106.3158</v>
      </c>
      <c r="N304" s="438">
        <f>+'11'!V37</f>
        <v>106.3158</v>
      </c>
      <c r="O304" s="360">
        <f t="shared" si="5"/>
        <v>100</v>
      </c>
    </row>
    <row r="305" spans="2:15" x14ac:dyDescent="0.2">
      <c r="B305" s="556" t="str">
        <f>+'11'!B38:M38</f>
        <v>Предоставление субсидий бюджетным, автономным учреждениям и иным некоммерческим организациям</v>
      </c>
      <c r="C305" s="557"/>
      <c r="D305" s="557"/>
      <c r="E305" s="557"/>
      <c r="F305" s="558"/>
      <c r="G305" s="434" t="str">
        <f>+'11'!Q38</f>
        <v>08102L5190</v>
      </c>
      <c r="H305" s="435" t="str">
        <f>+'11'!R38</f>
        <v>600</v>
      </c>
      <c r="I305" s="436">
        <f>+'11'!O38</f>
        <v>8</v>
      </c>
      <c r="J305" s="436">
        <f>+'11'!P38</f>
        <v>1</v>
      </c>
      <c r="M305" s="438">
        <f>+'11'!U38</f>
        <v>106.3158</v>
      </c>
      <c r="N305" s="438">
        <f>+'11'!V38</f>
        <v>106.3158</v>
      </c>
      <c r="O305" s="360">
        <f t="shared" si="5"/>
        <v>100</v>
      </c>
    </row>
    <row r="306" spans="2:15" x14ac:dyDescent="0.2">
      <c r="B306" s="556" t="str">
        <f>+'11'!B39:M39</f>
        <v>Субсидии бюджетным учреждениям</v>
      </c>
      <c r="C306" s="557"/>
      <c r="D306" s="557"/>
      <c r="E306" s="557"/>
      <c r="F306" s="558"/>
      <c r="G306" s="434" t="str">
        <f>+'11'!Q39</f>
        <v>08102L5190</v>
      </c>
      <c r="H306" s="435" t="str">
        <f>+'11'!R39</f>
        <v>610</v>
      </c>
      <c r="I306" s="436">
        <f>+'11'!O39</f>
        <v>8</v>
      </c>
      <c r="J306" s="436">
        <f>+'11'!P39</f>
        <v>1</v>
      </c>
      <c r="M306" s="438">
        <f>+'11'!U39</f>
        <v>106.3158</v>
      </c>
      <c r="N306" s="438">
        <f>+'11'!V39</f>
        <v>106.3158</v>
      </c>
      <c r="O306" s="360">
        <f t="shared" si="5"/>
        <v>100</v>
      </c>
    </row>
    <row r="307" spans="2:15" hidden="1" x14ac:dyDescent="0.2">
      <c r="B307" s="556" t="str">
        <f>+'11'!B40:M40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07" s="557"/>
      <c r="D307" s="557"/>
      <c r="E307" s="557"/>
      <c r="F307" s="558"/>
      <c r="G307" s="434" t="str">
        <f>+'11'!Q40</f>
        <v>08102L5190</v>
      </c>
      <c r="H307" s="435" t="str">
        <f>+'11'!R40</f>
        <v>611</v>
      </c>
      <c r="I307" s="436">
        <f>+'11'!O40</f>
        <v>8</v>
      </c>
      <c r="J307" s="436">
        <f>+'11'!P40</f>
        <v>1</v>
      </c>
      <c r="M307" s="438">
        <f>+'11'!U40</f>
        <v>0</v>
      </c>
      <c r="N307" s="438">
        <f>+'11'!V40</f>
        <v>0</v>
      </c>
      <c r="O307" s="360" t="e">
        <f t="shared" si="5"/>
        <v>#DIV/0!</v>
      </c>
    </row>
    <row r="308" spans="2:15" x14ac:dyDescent="0.2">
      <c r="B308" s="556" t="s">
        <v>151</v>
      </c>
      <c r="C308" s="557"/>
      <c r="D308" s="557"/>
      <c r="E308" s="557"/>
      <c r="F308" s="558"/>
      <c r="G308" s="434" t="str">
        <f>+'11'!Q41</f>
        <v>08102L5190</v>
      </c>
      <c r="H308" s="435">
        <f>+'11'!R41</f>
        <v>612</v>
      </c>
      <c r="I308" s="436">
        <f>+'11'!O41</f>
        <v>8</v>
      </c>
      <c r="J308" s="436">
        <f>+'11'!P41</f>
        <v>1</v>
      </c>
      <c r="M308" s="438">
        <f>+'11'!U41</f>
        <v>106.3158</v>
      </c>
      <c r="N308" s="438">
        <f>+'11'!V41</f>
        <v>106.3158</v>
      </c>
      <c r="O308" s="360">
        <f t="shared" si="5"/>
        <v>100</v>
      </c>
    </row>
    <row r="309" spans="2:15" x14ac:dyDescent="0.2">
      <c r="B309" s="556" t="str">
        <f>+'11'!B42:M42</f>
        <v>Муниципальная программа "Развитие культуры Овюрского кожууна</v>
      </c>
      <c r="C309" s="557"/>
      <c r="D309" s="557"/>
      <c r="E309" s="557"/>
      <c r="F309" s="558"/>
      <c r="G309" s="434" t="str">
        <f>+'11'!Q42</f>
        <v>0800000000</v>
      </c>
      <c r="H309" s="435">
        <f>+'11'!R42</f>
        <v>0</v>
      </c>
      <c r="I309" s="436">
        <f>+'11'!O42</f>
        <v>8</v>
      </c>
      <c r="J309" s="436">
        <f>+'11'!P42</f>
        <v>1</v>
      </c>
      <c r="M309" s="438">
        <f>+'11'!U42</f>
        <v>15354.301530000001</v>
      </c>
      <c r="N309" s="438">
        <f>+'11'!V42</f>
        <v>11839.872380000001</v>
      </c>
      <c r="O309" s="360">
        <f t="shared" si="5"/>
        <v>77.111110244035956</v>
      </c>
    </row>
    <row r="310" spans="2:15" x14ac:dyDescent="0.2">
      <c r="B310" s="556" t="str">
        <f>+'11'!B43:M43</f>
        <v>подпрограмма "Организация досуга и предоставление услуг организаций культуры"</v>
      </c>
      <c r="C310" s="557"/>
      <c r="D310" s="557"/>
      <c r="E310" s="557"/>
      <c r="F310" s="558"/>
      <c r="G310" s="434" t="str">
        <f>+'11'!Q43</f>
        <v>0820000000</v>
      </c>
      <c r="H310" s="435">
        <f>+'11'!R43</f>
        <v>0</v>
      </c>
      <c r="I310" s="436">
        <f>+'11'!O43</f>
        <v>8</v>
      </c>
      <c r="J310" s="436">
        <f>+'11'!P43</f>
        <v>1</v>
      </c>
      <c r="M310" s="438">
        <f>+'11'!U43</f>
        <v>15354.301530000001</v>
      </c>
      <c r="N310" s="438">
        <f>+'11'!V43</f>
        <v>11839.872380000001</v>
      </c>
      <c r="O310" s="360">
        <f t="shared" si="5"/>
        <v>77.111110244035956</v>
      </c>
    </row>
    <row r="311" spans="2:15" x14ac:dyDescent="0.2">
      <c r="B311" s="556" t="str">
        <f>+'11'!B44:M44</f>
        <v>Обеспечение деятельности муниципальных учреждений (оказание услуг)</v>
      </c>
      <c r="C311" s="557"/>
      <c r="D311" s="557"/>
      <c r="E311" s="557"/>
      <c r="F311" s="558"/>
      <c r="G311" s="434" t="str">
        <f>+'11'!Q44</f>
        <v>0820100059</v>
      </c>
      <c r="H311" s="435">
        <f>+'11'!R44</f>
        <v>0</v>
      </c>
      <c r="I311" s="436">
        <f>+'11'!O44</f>
        <v>8</v>
      </c>
      <c r="J311" s="436">
        <f>+'11'!P44</f>
        <v>1</v>
      </c>
      <c r="M311" s="438">
        <f>+'11'!U44</f>
        <v>15354.301530000001</v>
      </c>
      <c r="N311" s="438">
        <f>+'11'!V44</f>
        <v>11839.872380000001</v>
      </c>
      <c r="O311" s="360">
        <f t="shared" si="5"/>
        <v>77.111110244035956</v>
      </c>
    </row>
    <row r="312" spans="2:15" x14ac:dyDescent="0.2">
      <c r="B312" s="556" t="str">
        <f>+'11'!B45:M45</f>
        <v>Предоставление субсидий бюджетным, автономным учреждениям и иным некоммерческим организациям</v>
      </c>
      <c r="C312" s="557"/>
      <c r="D312" s="557"/>
      <c r="E312" s="557"/>
      <c r="F312" s="558"/>
      <c r="G312" s="434" t="str">
        <f>+'11'!Q45</f>
        <v>0820100059</v>
      </c>
      <c r="H312" s="435" t="str">
        <f>+'11'!R45</f>
        <v>600</v>
      </c>
      <c r="I312" s="436">
        <f>+'11'!O45</f>
        <v>8</v>
      </c>
      <c r="J312" s="436">
        <f>+'11'!P45</f>
        <v>1</v>
      </c>
      <c r="M312" s="438">
        <f>+'11'!U45</f>
        <v>15354.301530000001</v>
      </c>
      <c r="N312" s="438">
        <f>+'11'!V45</f>
        <v>11839.872380000001</v>
      </c>
      <c r="O312" s="360">
        <f t="shared" si="5"/>
        <v>77.111110244035956</v>
      </c>
    </row>
    <row r="313" spans="2:15" x14ac:dyDescent="0.2">
      <c r="B313" s="556" t="str">
        <f>+'11'!B46:M46</f>
        <v>Субсидии бюджетным учреждениям</v>
      </c>
      <c r="C313" s="557"/>
      <c r="D313" s="557"/>
      <c r="E313" s="557"/>
      <c r="F313" s="558"/>
      <c r="G313" s="434" t="str">
        <f>+'11'!Q46</f>
        <v>0820100059</v>
      </c>
      <c r="H313" s="435" t="str">
        <f>+'11'!R46</f>
        <v>610</v>
      </c>
      <c r="I313" s="436">
        <f>+'11'!O46</f>
        <v>8</v>
      </c>
      <c r="J313" s="436">
        <f>+'11'!P46</f>
        <v>1</v>
      </c>
      <c r="M313" s="438">
        <f>+'11'!U46</f>
        <v>15354.301530000001</v>
      </c>
      <c r="N313" s="438">
        <f>+'11'!V46</f>
        <v>11839.872380000001</v>
      </c>
      <c r="O313" s="360">
        <f t="shared" si="5"/>
        <v>77.111110244035956</v>
      </c>
    </row>
    <row r="314" spans="2:15" x14ac:dyDescent="0.2">
      <c r="B314" s="556" t="str">
        <f>+'11'!B47:M47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14" s="557"/>
      <c r="D314" s="557"/>
      <c r="E314" s="557"/>
      <c r="F314" s="558"/>
      <c r="G314" s="434" t="str">
        <f>+'11'!Q47</f>
        <v>0820100059</v>
      </c>
      <c r="H314" s="435" t="str">
        <f>+'11'!R47</f>
        <v>611</v>
      </c>
      <c r="I314" s="436">
        <f>+'11'!O47</f>
        <v>8</v>
      </c>
      <c r="J314" s="436">
        <f>+'11'!P47</f>
        <v>1</v>
      </c>
      <c r="M314" s="438">
        <f>+'11'!U47</f>
        <v>15354.301530000001</v>
      </c>
      <c r="N314" s="438">
        <f>+'11'!V47</f>
        <v>11839.872380000001</v>
      </c>
      <c r="O314" s="360">
        <f t="shared" si="5"/>
        <v>77.111110244035956</v>
      </c>
    </row>
    <row r="315" spans="2:15" x14ac:dyDescent="0.2">
      <c r="B315" s="556" t="str">
        <f>+'11'!B48:M48</f>
        <v>Муниципальная программа "Развитие культуры Овюрского кожууна</v>
      </c>
      <c r="C315" s="557"/>
      <c r="D315" s="557"/>
      <c r="E315" s="557"/>
      <c r="F315" s="558"/>
      <c r="G315" s="434" t="str">
        <f>+'11'!Q48</f>
        <v>0800000000</v>
      </c>
      <c r="H315" s="435">
        <f>+'11'!R48</f>
        <v>0</v>
      </c>
      <c r="I315" s="436">
        <f>+'11'!O48</f>
        <v>8</v>
      </c>
      <c r="J315" s="436">
        <f>+'11'!P48</f>
        <v>1</v>
      </c>
      <c r="M315" s="438">
        <f>+'11'!U48</f>
        <v>20922.604070000001</v>
      </c>
      <c r="N315" s="438">
        <f>+'11'!V48</f>
        <v>15898.700319999998</v>
      </c>
      <c r="O315" s="360">
        <f t="shared" si="5"/>
        <v>75.988152654460649</v>
      </c>
    </row>
    <row r="316" spans="2:15" x14ac:dyDescent="0.2">
      <c r="B316" s="556" t="str">
        <f>+'11'!B49:M49</f>
        <v>подпрограмма "Организация досуга и предоставление услуг организаций культуры"</v>
      </c>
      <c r="C316" s="557"/>
      <c r="D316" s="557"/>
      <c r="E316" s="557"/>
      <c r="F316" s="558"/>
      <c r="G316" s="434" t="str">
        <f>+'11'!Q49</f>
        <v>0820000000</v>
      </c>
      <c r="H316" s="435">
        <f>+'11'!R49</f>
        <v>0</v>
      </c>
      <c r="I316" s="436">
        <f>+'11'!O49</f>
        <v>8</v>
      </c>
      <c r="J316" s="436">
        <f>+'11'!P49</f>
        <v>1</v>
      </c>
      <c r="M316" s="438">
        <f>+'11'!U49</f>
        <v>20922.604070000001</v>
      </c>
      <c r="N316" s="438">
        <f>+'11'!V49</f>
        <v>15898.700319999998</v>
      </c>
      <c r="O316" s="360">
        <f t="shared" si="5"/>
        <v>75.988152654460649</v>
      </c>
    </row>
    <row r="317" spans="2:15" x14ac:dyDescent="0.2">
      <c r="B317" s="556" t="str">
        <f>+'11'!B50:M50</f>
        <v>Обеспечение деятельности подведомственных учреждений</v>
      </c>
      <c r="C317" s="557"/>
      <c r="D317" s="557"/>
      <c r="E317" s="557"/>
      <c r="F317" s="558"/>
      <c r="G317" s="434" t="str">
        <f>+'11'!Q50</f>
        <v>0820299190</v>
      </c>
      <c r="H317" s="435">
        <f>+'11'!R50</f>
        <v>0</v>
      </c>
      <c r="I317" s="436">
        <f>+'11'!O50</f>
        <v>8</v>
      </c>
      <c r="J317" s="436">
        <f>+'11'!P50</f>
        <v>1</v>
      </c>
      <c r="M317" s="438">
        <f>+'11'!U50</f>
        <v>20922.604070000001</v>
      </c>
      <c r="N317" s="438">
        <f>+'11'!V50</f>
        <v>15898.700319999998</v>
      </c>
      <c r="O317" s="360">
        <f t="shared" si="5"/>
        <v>75.988152654460649</v>
      </c>
    </row>
    <row r="318" spans="2:15" x14ac:dyDescent="0.2">
      <c r="B318" s="556" t="str">
        <f>+'11'!B51:M51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18" s="557"/>
      <c r="D318" s="557"/>
      <c r="E318" s="557"/>
      <c r="F318" s="558"/>
      <c r="G318" s="434" t="str">
        <f>+'11'!Q51</f>
        <v>0820299190</v>
      </c>
      <c r="H318" s="435" t="str">
        <f>+'11'!R51</f>
        <v>100</v>
      </c>
      <c r="I318" s="436">
        <f>+'11'!O51</f>
        <v>8</v>
      </c>
      <c r="J318" s="436">
        <f>+'11'!P51</f>
        <v>1</v>
      </c>
      <c r="M318" s="438">
        <f>+'11'!U51</f>
        <v>20610.904070000001</v>
      </c>
      <c r="N318" s="438">
        <f>+'11'!V51</f>
        <v>15676.194059999998</v>
      </c>
      <c r="O318" s="360">
        <f t="shared" si="5"/>
        <v>76.05777023055154</v>
      </c>
    </row>
    <row r="319" spans="2:15" x14ac:dyDescent="0.2">
      <c r="B319" s="556" t="str">
        <f>+'11'!B52:M52</f>
        <v>Расходы на выплаты персоналу казенных учреждений</v>
      </c>
      <c r="C319" s="557"/>
      <c r="D319" s="557"/>
      <c r="E319" s="557"/>
      <c r="F319" s="558"/>
      <c r="G319" s="434" t="str">
        <f>+'11'!Q52</f>
        <v>0820299190</v>
      </c>
      <c r="H319" s="435" t="str">
        <f>+'11'!R52</f>
        <v>110</v>
      </c>
      <c r="I319" s="436">
        <f>+'11'!O52</f>
        <v>8</v>
      </c>
      <c r="J319" s="436">
        <f>+'11'!P52</f>
        <v>1</v>
      </c>
      <c r="M319" s="438">
        <f>+'11'!U52</f>
        <v>20610.904070000001</v>
      </c>
      <c r="N319" s="438">
        <f>+'11'!V52</f>
        <v>15676.194059999998</v>
      </c>
      <c r="O319" s="360">
        <f t="shared" si="5"/>
        <v>76.05777023055154</v>
      </c>
    </row>
    <row r="320" spans="2:15" x14ac:dyDescent="0.2">
      <c r="B320" s="556" t="str">
        <f>+'11'!B53:M53</f>
        <v>Фонд оплаты труда учреждений</v>
      </c>
      <c r="C320" s="557"/>
      <c r="D320" s="557"/>
      <c r="E320" s="557"/>
      <c r="F320" s="558"/>
      <c r="G320" s="434" t="str">
        <f>+'11'!Q53</f>
        <v>0820299190</v>
      </c>
      <c r="H320" s="435" t="str">
        <f>+'11'!R53</f>
        <v>111</v>
      </c>
      <c r="I320" s="436">
        <f>+'11'!O53</f>
        <v>8</v>
      </c>
      <c r="J320" s="436">
        <f>+'11'!P53</f>
        <v>1</v>
      </c>
      <c r="M320" s="438">
        <f>+'11'!U53</f>
        <v>15811.83108</v>
      </c>
      <c r="N320" s="438">
        <f>+'11'!V53</f>
        <v>12021.731229999999</v>
      </c>
      <c r="O320" s="360">
        <f t="shared" si="5"/>
        <v>76.029975081165617</v>
      </c>
    </row>
    <row r="321" spans="2:15" x14ac:dyDescent="0.2">
      <c r="B321" s="556" t="str">
        <f>+'11'!B54:M54</f>
        <v>Иные выплаты персоналу учреждений, за исключением фонда оплаты труда</v>
      </c>
      <c r="C321" s="557"/>
      <c r="D321" s="557"/>
      <c r="E321" s="557"/>
      <c r="F321" s="558"/>
      <c r="G321" s="434" t="str">
        <f>+'11'!Q54</f>
        <v>0820299190</v>
      </c>
      <c r="H321" s="435" t="str">
        <f>+'11'!R54</f>
        <v>112</v>
      </c>
      <c r="I321" s="436">
        <f>+'11'!O54</f>
        <v>8</v>
      </c>
      <c r="J321" s="436">
        <f>+'11'!P54</f>
        <v>1</v>
      </c>
      <c r="M321" s="438">
        <f>+'11'!U54</f>
        <v>23.9</v>
      </c>
      <c r="N321" s="438">
        <f>+'11'!V54</f>
        <v>23.9</v>
      </c>
      <c r="O321" s="360">
        <f t="shared" si="5"/>
        <v>100</v>
      </c>
    </row>
    <row r="322" spans="2:15" x14ac:dyDescent="0.2">
      <c r="B322" s="556" t="str">
        <f>+'11'!B55:M55</f>
        <v>Взносы по обязательному социальному страхованию на выплаты по оплате труда работников и иные выплаты работникам учреждений</v>
      </c>
      <c r="C322" s="557"/>
      <c r="D322" s="557"/>
      <c r="E322" s="557"/>
      <c r="F322" s="558"/>
      <c r="G322" s="434" t="str">
        <f>+'11'!Q55</f>
        <v>0820299190</v>
      </c>
      <c r="H322" s="435" t="str">
        <f>+'11'!R55</f>
        <v>119</v>
      </c>
      <c r="I322" s="436">
        <f>+'11'!O55</f>
        <v>8</v>
      </c>
      <c r="J322" s="436">
        <f>+'11'!P55</f>
        <v>1</v>
      </c>
      <c r="M322" s="438">
        <f>+'11'!U55</f>
        <v>4775.17299</v>
      </c>
      <c r="N322" s="438">
        <f>+'11'!V55</f>
        <v>3630.5628299999998</v>
      </c>
      <c r="O322" s="360">
        <f t="shared" si="5"/>
        <v>76.029974989450594</v>
      </c>
    </row>
    <row r="323" spans="2:15" x14ac:dyDescent="0.2">
      <c r="B323" s="556" t="str">
        <f>+'11'!B56:M56</f>
        <v>Закупка товаров, работ и услуг для обеспечения государственных (муниципальных) нужд</v>
      </c>
      <c r="C323" s="557"/>
      <c r="D323" s="557"/>
      <c r="E323" s="557"/>
      <c r="F323" s="558"/>
      <c r="G323" s="434" t="str">
        <f>+'11'!Q56</f>
        <v>0820299190</v>
      </c>
      <c r="H323" s="435" t="str">
        <f>+'11'!R56</f>
        <v>200</v>
      </c>
      <c r="I323" s="436">
        <f>+'11'!O56</f>
        <v>8</v>
      </c>
      <c r="J323" s="436">
        <f>+'11'!P56</f>
        <v>1</v>
      </c>
      <c r="M323" s="438">
        <f>+'11'!U56</f>
        <v>228</v>
      </c>
      <c r="N323" s="438">
        <f>+'11'!V56</f>
        <v>213.62449999999998</v>
      </c>
      <c r="O323" s="360">
        <f t="shared" si="5"/>
        <v>93.694956140350868</v>
      </c>
    </row>
    <row r="324" spans="2:15" x14ac:dyDescent="0.2">
      <c r="B324" s="556" t="str">
        <f>+'11'!B57:M57</f>
        <v>Иные закупки товаров, работ и услуг для обеспечения государственных (муниципальных) нужд</v>
      </c>
      <c r="C324" s="557"/>
      <c r="D324" s="557"/>
      <c r="E324" s="557"/>
      <c r="F324" s="558"/>
      <c r="G324" s="434" t="str">
        <f>+'11'!Q57</f>
        <v>0820299190</v>
      </c>
      <c r="H324" s="435" t="str">
        <f>+'11'!R57</f>
        <v>240</v>
      </c>
      <c r="I324" s="436">
        <f>+'11'!O57</f>
        <v>8</v>
      </c>
      <c r="J324" s="436">
        <f>+'11'!P57</f>
        <v>1</v>
      </c>
      <c r="M324" s="438">
        <f>+'11'!U57</f>
        <v>228</v>
      </c>
      <c r="N324" s="438">
        <f>+'11'!V57</f>
        <v>213.62449999999998</v>
      </c>
      <c r="O324" s="360">
        <f t="shared" si="5"/>
        <v>93.694956140350868</v>
      </c>
    </row>
    <row r="325" spans="2:15" x14ac:dyDescent="0.2">
      <c r="B325" s="556" t="str">
        <f>+'11'!B58:M58</f>
        <v>Закупка товаров, работ, услуг в сфере информационно-коммуникационных технологий</v>
      </c>
      <c r="C325" s="557"/>
      <c r="D325" s="557"/>
      <c r="E325" s="557"/>
      <c r="F325" s="558"/>
      <c r="G325" s="434" t="str">
        <f>+'11'!Q58</f>
        <v>0820299190</v>
      </c>
      <c r="H325" s="435" t="str">
        <f>+'11'!R58</f>
        <v>242</v>
      </c>
      <c r="I325" s="436">
        <f>+'11'!O58</f>
        <v>8</v>
      </c>
      <c r="J325" s="436">
        <f>+'11'!P58</f>
        <v>1</v>
      </c>
      <c r="M325" s="438">
        <f>+'11'!U58</f>
        <v>43.1</v>
      </c>
      <c r="N325" s="438">
        <f>+'11'!V58</f>
        <v>28.881499999999999</v>
      </c>
      <c r="O325" s="360">
        <f t="shared" si="5"/>
        <v>67.01044083526682</v>
      </c>
    </row>
    <row r="326" spans="2:15" x14ac:dyDescent="0.2">
      <c r="B326" s="556" t="str">
        <f>+'11'!B59:M59</f>
        <v>Прочая закупка товаров, работ и услуг</v>
      </c>
      <c r="C326" s="557"/>
      <c r="D326" s="557"/>
      <c r="E326" s="557"/>
      <c r="F326" s="558"/>
      <c r="G326" s="434" t="str">
        <f>+'11'!Q59</f>
        <v>0820299190</v>
      </c>
      <c r="H326" s="435" t="str">
        <f>+'11'!R59</f>
        <v>244</v>
      </c>
      <c r="I326" s="436">
        <f>+'11'!O59</f>
        <v>8</v>
      </c>
      <c r="J326" s="436">
        <f>+'11'!P59</f>
        <v>1</v>
      </c>
      <c r="M326" s="438">
        <f>+'11'!U59</f>
        <v>184.9</v>
      </c>
      <c r="N326" s="438">
        <f>+'11'!V59</f>
        <v>184.74299999999999</v>
      </c>
      <c r="O326" s="360">
        <f t="shared" si="5"/>
        <v>99.915089237425619</v>
      </c>
    </row>
    <row r="327" spans="2:15" x14ac:dyDescent="0.2">
      <c r="B327" s="556" t="str">
        <f>+'11'!B60:M60</f>
        <v>Иные бюджетные ассигнования</v>
      </c>
      <c r="C327" s="557"/>
      <c r="D327" s="557"/>
      <c r="E327" s="557"/>
      <c r="F327" s="558"/>
      <c r="G327" s="434" t="str">
        <f>+'11'!Q60</f>
        <v>0820299190</v>
      </c>
      <c r="H327" s="435" t="str">
        <f>+'11'!R60</f>
        <v>800</v>
      </c>
      <c r="I327" s="436">
        <f>+'11'!O60</f>
        <v>8</v>
      </c>
      <c r="J327" s="436">
        <f>+'11'!P60</f>
        <v>1</v>
      </c>
      <c r="M327" s="438">
        <f>+'11'!U60</f>
        <v>83.7</v>
      </c>
      <c r="N327" s="438">
        <f>+'11'!V60</f>
        <v>8.8817599999999999</v>
      </c>
      <c r="O327" s="360">
        <f t="shared" si="5"/>
        <v>10.61142174432497</v>
      </c>
    </row>
    <row r="328" spans="2:15" x14ac:dyDescent="0.2">
      <c r="B328" s="556" t="str">
        <f>+'11'!B61:M61</f>
        <v>Уплата налогов, сборов и иных платежей</v>
      </c>
      <c r="C328" s="557"/>
      <c r="D328" s="557"/>
      <c r="E328" s="557"/>
      <c r="F328" s="558"/>
      <c r="G328" s="434" t="str">
        <f>+'11'!Q61</f>
        <v>0820299190</v>
      </c>
      <c r="H328" s="435" t="str">
        <f>+'11'!R61</f>
        <v>850</v>
      </c>
      <c r="I328" s="436">
        <f>+'11'!O61</f>
        <v>8</v>
      </c>
      <c r="J328" s="436">
        <f>+'11'!P61</f>
        <v>1</v>
      </c>
      <c r="M328" s="438">
        <f>+'11'!U61</f>
        <v>83.7</v>
      </c>
      <c r="N328" s="438">
        <f>+'11'!V61</f>
        <v>8.8817599999999999</v>
      </c>
      <c r="O328" s="360">
        <f t="shared" si="5"/>
        <v>10.61142174432497</v>
      </c>
    </row>
    <row r="329" spans="2:15" x14ac:dyDescent="0.2">
      <c r="B329" s="556" t="str">
        <f>+'11'!B62:M62</f>
        <v>Уплата налога на имущество организаций и земельного налога</v>
      </c>
      <c r="C329" s="557"/>
      <c r="D329" s="557"/>
      <c r="E329" s="557"/>
      <c r="F329" s="558"/>
      <c r="G329" s="434" t="str">
        <f>+'11'!Q62</f>
        <v>0820299190</v>
      </c>
      <c r="H329" s="435" t="str">
        <f>+'11'!R62</f>
        <v>851</v>
      </c>
      <c r="I329" s="436">
        <f>+'11'!O62</f>
        <v>8</v>
      </c>
      <c r="J329" s="436">
        <f>+'11'!P62</f>
        <v>1</v>
      </c>
      <c r="M329" s="438">
        <f>+'11'!U62</f>
        <v>6.6</v>
      </c>
      <c r="N329" s="438">
        <f>+'11'!V62</f>
        <v>3.3559999999999999</v>
      </c>
      <c r="O329" s="360">
        <f t="shared" si="5"/>
        <v>50.848484848484851</v>
      </c>
    </row>
    <row r="330" spans="2:15" x14ac:dyDescent="0.2">
      <c r="B330" s="556" t="str">
        <f>+'11'!B63:M63</f>
        <v>Уплата прочих налогов, сборов</v>
      </c>
      <c r="C330" s="557"/>
      <c r="D330" s="557"/>
      <c r="E330" s="557"/>
      <c r="F330" s="558"/>
      <c r="G330" s="434" t="str">
        <f>+'11'!Q63</f>
        <v>0820299190</v>
      </c>
      <c r="H330" s="435" t="str">
        <f>+'11'!R63</f>
        <v>852</v>
      </c>
      <c r="I330" s="436">
        <f>+'11'!O63</f>
        <v>8</v>
      </c>
      <c r="J330" s="436">
        <f>+'11'!P63</f>
        <v>1</v>
      </c>
      <c r="M330" s="438">
        <f>+'11'!U63</f>
        <v>10.1</v>
      </c>
      <c r="N330" s="438">
        <f>+'11'!V63</f>
        <v>5.52576</v>
      </c>
      <c r="O330" s="360">
        <f t="shared" si="5"/>
        <v>54.710495049504949</v>
      </c>
    </row>
    <row r="331" spans="2:15" x14ac:dyDescent="0.2">
      <c r="B331" s="556" t="s">
        <v>82</v>
      </c>
      <c r="C331" s="557"/>
      <c r="D331" s="557"/>
      <c r="E331" s="557"/>
      <c r="F331" s="558"/>
      <c r="G331" s="434" t="str">
        <f>+'11'!Q64</f>
        <v>0820299190</v>
      </c>
      <c r="H331" s="435">
        <f>+'11'!R64</f>
        <v>853</v>
      </c>
      <c r="I331" s="436">
        <f>+'11'!O64</f>
        <v>8</v>
      </c>
      <c r="J331" s="436">
        <f>+'11'!P64</f>
        <v>1</v>
      </c>
      <c r="M331" s="438">
        <f>+'11'!U64</f>
        <v>67</v>
      </c>
      <c r="N331" s="438">
        <f>+'11'!V64</f>
        <v>0</v>
      </c>
      <c r="O331" s="360">
        <f t="shared" si="5"/>
        <v>0</v>
      </c>
    </row>
    <row r="332" spans="2:15" x14ac:dyDescent="0.2">
      <c r="B332" s="556" t="str">
        <f>+'11'!B76:M76</f>
        <v>Другие вопросы в области культуры, кинематографии</v>
      </c>
      <c r="C332" s="557"/>
      <c r="D332" s="557"/>
      <c r="E332" s="557"/>
      <c r="F332" s="558"/>
      <c r="G332" s="434">
        <f>+'11'!Q76</f>
        <v>0</v>
      </c>
      <c r="H332" s="435">
        <f>+'11'!R76</f>
        <v>0</v>
      </c>
      <c r="I332" s="436">
        <f>+'11'!O76</f>
        <v>8</v>
      </c>
      <c r="J332" s="436">
        <f>+'11'!P76</f>
        <v>4</v>
      </c>
      <c r="M332" s="438">
        <f>+'11'!U76</f>
        <v>2641.7853300000002</v>
      </c>
      <c r="N332" s="438">
        <f>+'11'!V76</f>
        <v>2154.85068</v>
      </c>
      <c r="O332" s="360">
        <f t="shared" si="5"/>
        <v>81.567970551187813</v>
      </c>
    </row>
    <row r="333" spans="2:15" x14ac:dyDescent="0.2">
      <c r="B333" s="556" t="str">
        <f>+'11'!B77:M77</f>
        <v>Муниципальная программа "Развитие культуры Овюрского кожууна</v>
      </c>
      <c r="C333" s="557"/>
      <c r="D333" s="557"/>
      <c r="E333" s="557"/>
      <c r="F333" s="558"/>
      <c r="G333" s="434" t="str">
        <f>+'11'!Q77</f>
        <v>0800000000</v>
      </c>
      <c r="H333" s="435">
        <f>+'11'!R77</f>
        <v>0</v>
      </c>
      <c r="I333" s="436">
        <f>+'11'!O77</f>
        <v>8</v>
      </c>
      <c r="J333" s="436">
        <f>+'11'!P77</f>
        <v>4</v>
      </c>
      <c r="M333" s="438">
        <f>+'11'!U77</f>
        <v>824.62224000000003</v>
      </c>
      <c r="N333" s="438">
        <f>+'11'!V77</f>
        <v>733.41770000000008</v>
      </c>
      <c r="O333" s="360">
        <f t="shared" si="5"/>
        <v>88.939839895659375</v>
      </c>
    </row>
    <row r="334" spans="2:15" x14ac:dyDescent="0.2">
      <c r="B334" s="556" t="str">
        <f>+'11'!B78:M78</f>
        <v>подпрограмма "Обеспечение реализации муниципальной программы и прочие мероприятия в сфере культуры"</v>
      </c>
      <c r="C334" s="557"/>
      <c r="D334" s="557"/>
      <c r="E334" s="557"/>
      <c r="F334" s="558"/>
      <c r="G334" s="434" t="str">
        <f>+'11'!Q78</f>
        <v>0830000000</v>
      </c>
      <c r="H334" s="435">
        <f>+'11'!R78</f>
        <v>0</v>
      </c>
      <c r="I334" s="436">
        <f>+'11'!O78</f>
        <v>8</v>
      </c>
      <c r="J334" s="436">
        <f>+'11'!P78</f>
        <v>4</v>
      </c>
      <c r="M334" s="438">
        <f>+'11'!U78</f>
        <v>824.62224000000003</v>
      </c>
      <c r="N334" s="438">
        <f>+'11'!V78</f>
        <v>733.41770000000008</v>
      </c>
      <c r="O334" s="360">
        <f t="shared" si="5"/>
        <v>88.939839895659375</v>
      </c>
    </row>
    <row r="335" spans="2:15" x14ac:dyDescent="0.2">
      <c r="B335" s="556" t="str">
        <f>+'11'!B79:M79</f>
        <v>Разработка нормативно-правовых, методических и иных документов, направленных на эффективное решение задач</v>
      </c>
      <c r="C335" s="557"/>
      <c r="D335" s="557"/>
      <c r="E335" s="557"/>
      <c r="F335" s="558"/>
      <c r="G335" s="434" t="str">
        <f>+'11'!Q79</f>
        <v>0830120419</v>
      </c>
      <c r="H335" s="435">
        <f>+'11'!R79</f>
        <v>0</v>
      </c>
      <c r="I335" s="436">
        <f>+'11'!O79</f>
        <v>8</v>
      </c>
      <c r="J335" s="436">
        <f>+'11'!P79</f>
        <v>4</v>
      </c>
      <c r="M335" s="438">
        <f>+'11'!U79</f>
        <v>824.62224000000003</v>
      </c>
      <c r="N335" s="438">
        <f>+'11'!V79</f>
        <v>733.41770000000008</v>
      </c>
      <c r="O335" s="360">
        <f t="shared" si="5"/>
        <v>88.939839895659375</v>
      </c>
    </row>
    <row r="336" spans="2:15" x14ac:dyDescent="0.2">
      <c r="B336" s="556" t="str">
        <f>+'11'!B80:M80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36" s="557"/>
      <c r="D336" s="557"/>
      <c r="E336" s="557"/>
      <c r="F336" s="558"/>
      <c r="G336" s="434" t="str">
        <f>+'11'!Q80</f>
        <v>0830120419</v>
      </c>
      <c r="H336" s="435" t="str">
        <f>+'11'!R80</f>
        <v>100</v>
      </c>
      <c r="I336" s="436">
        <f>+'11'!O80</f>
        <v>8</v>
      </c>
      <c r="J336" s="436">
        <f>+'11'!P80</f>
        <v>4</v>
      </c>
      <c r="M336" s="438">
        <f>+'11'!U80</f>
        <v>809.62224000000003</v>
      </c>
      <c r="N336" s="438">
        <f>+'11'!V80</f>
        <v>718.81770000000006</v>
      </c>
      <c r="O336" s="360">
        <f t="shared" si="5"/>
        <v>88.78433230786743</v>
      </c>
    </row>
    <row r="337" spans="2:15" x14ac:dyDescent="0.2">
      <c r="B337" s="556" t="str">
        <f>+'11'!B81:M81</f>
        <v>Расходы на выплаты персоналу государственных (муниципальных) органов</v>
      </c>
      <c r="C337" s="557"/>
      <c r="D337" s="557"/>
      <c r="E337" s="557"/>
      <c r="F337" s="558"/>
      <c r="G337" s="434" t="str">
        <f>+'11'!Q81</f>
        <v>0830120419</v>
      </c>
      <c r="H337" s="435" t="str">
        <f>+'11'!R81</f>
        <v>120</v>
      </c>
      <c r="I337" s="436">
        <f>+'11'!O81</f>
        <v>8</v>
      </c>
      <c r="J337" s="436">
        <f>+'11'!P81</f>
        <v>4</v>
      </c>
      <c r="M337" s="438">
        <f>+'11'!U81</f>
        <v>809.62224000000003</v>
      </c>
      <c r="N337" s="438">
        <f>+'11'!V81</f>
        <v>718.81770000000006</v>
      </c>
      <c r="O337" s="360">
        <f t="shared" si="5"/>
        <v>88.78433230786743</v>
      </c>
    </row>
    <row r="338" spans="2:15" x14ac:dyDescent="0.2">
      <c r="B338" s="556" t="str">
        <f>+'11'!B82:M82</f>
        <v>Фонд оплаты труда государственных (муниципальных) органов</v>
      </c>
      <c r="C338" s="557"/>
      <c r="D338" s="557"/>
      <c r="E338" s="557"/>
      <c r="F338" s="558"/>
      <c r="G338" s="434" t="str">
        <f>+'11'!Q82</f>
        <v>0830120419</v>
      </c>
      <c r="H338" s="435" t="str">
        <f>+'11'!R82</f>
        <v>121</v>
      </c>
      <c r="I338" s="436">
        <f>+'11'!O82</f>
        <v>8</v>
      </c>
      <c r="J338" s="436">
        <f>+'11'!P82</f>
        <v>4</v>
      </c>
      <c r="M338" s="438">
        <f>+'11'!U82</f>
        <v>621.06163000000004</v>
      </c>
      <c r="N338" s="438">
        <f>+'11'!V82</f>
        <v>551.04100000000005</v>
      </c>
      <c r="O338" s="360">
        <f t="shared" si="5"/>
        <v>88.72565513345269</v>
      </c>
    </row>
    <row r="339" spans="2:15" x14ac:dyDescent="0.2">
      <c r="B339" s="556" t="str">
        <f>+'11'!B83:M83</f>
        <v>Иные выплаты персоналу государственных (муниципальных) органов, за исключением фонда оплаты труда</v>
      </c>
      <c r="C339" s="557"/>
      <c r="D339" s="557"/>
      <c r="E339" s="557"/>
      <c r="F339" s="558"/>
      <c r="G339" s="434" t="str">
        <f>+'11'!Q83</f>
        <v>0830120419</v>
      </c>
      <c r="H339" s="435" t="str">
        <f>+'11'!R83</f>
        <v>122</v>
      </c>
      <c r="I339" s="436">
        <f>+'11'!O83</f>
        <v>8</v>
      </c>
      <c r="J339" s="436">
        <f>+'11'!P83</f>
        <v>4</v>
      </c>
      <c r="M339" s="438">
        <f>+'11'!U83</f>
        <v>1</v>
      </c>
      <c r="N339" s="438">
        <f>+'11'!V83</f>
        <v>0</v>
      </c>
      <c r="O339" s="360">
        <f t="shared" si="5"/>
        <v>0</v>
      </c>
    </row>
    <row r="340" spans="2:15" x14ac:dyDescent="0.2">
      <c r="B340" s="556" t="str">
        <f>+'11'!B84:M84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340" s="557"/>
      <c r="D340" s="557"/>
      <c r="E340" s="557"/>
      <c r="F340" s="558"/>
      <c r="G340" s="434" t="str">
        <f>+'11'!Q84</f>
        <v>0830120419</v>
      </c>
      <c r="H340" s="435" t="str">
        <f>+'11'!R84</f>
        <v>129</v>
      </c>
      <c r="I340" s="436">
        <f>+'11'!O84</f>
        <v>8</v>
      </c>
      <c r="J340" s="436">
        <f>+'11'!P84</f>
        <v>4</v>
      </c>
      <c r="M340" s="438">
        <f>+'11'!U84</f>
        <v>187.56061</v>
      </c>
      <c r="N340" s="438">
        <f>+'11'!V84</f>
        <v>167.77670000000001</v>
      </c>
      <c r="O340" s="360">
        <f t="shared" si="5"/>
        <v>89.451991012398608</v>
      </c>
    </row>
    <row r="341" spans="2:15" x14ac:dyDescent="0.2">
      <c r="B341" s="556" t="str">
        <f>+'11'!B85:M85</f>
        <v>Закупка товаров, работ и услуг для обеспечения государственных (муниципальных) нужд</v>
      </c>
      <c r="C341" s="557"/>
      <c r="D341" s="557"/>
      <c r="E341" s="557"/>
      <c r="F341" s="558"/>
      <c r="G341" s="434" t="str">
        <f>+'11'!Q85</f>
        <v>0830120419</v>
      </c>
      <c r="H341" s="435" t="str">
        <f>+'11'!R85</f>
        <v>200</v>
      </c>
      <c r="I341" s="436">
        <f>+'11'!O85</f>
        <v>8</v>
      </c>
      <c r="J341" s="436">
        <f>+'11'!P85</f>
        <v>4</v>
      </c>
      <c r="M341" s="438">
        <f>+'11'!U85</f>
        <v>15</v>
      </c>
      <c r="N341" s="438">
        <f>+'11'!V85</f>
        <v>14.6</v>
      </c>
      <c r="O341" s="360">
        <f t="shared" si="5"/>
        <v>97.333333333333329</v>
      </c>
    </row>
    <row r="342" spans="2:15" x14ac:dyDescent="0.2">
      <c r="B342" s="556" t="str">
        <f>+'11'!B86:M86</f>
        <v>Иные закупки товаров, работ и услуг для обеспечения государственных (муниципальных) нужд</v>
      </c>
      <c r="C342" s="557"/>
      <c r="D342" s="557"/>
      <c r="E342" s="557"/>
      <c r="F342" s="558"/>
      <c r="G342" s="434" t="str">
        <f>+'11'!Q86</f>
        <v>0830120419</v>
      </c>
      <c r="H342" s="435" t="str">
        <f>+'11'!R86</f>
        <v>240</v>
      </c>
      <c r="I342" s="436">
        <f>+'11'!O86</f>
        <v>8</v>
      </c>
      <c r="J342" s="436">
        <f>+'11'!P86</f>
        <v>4</v>
      </c>
      <c r="M342" s="438">
        <f>+'11'!U86</f>
        <v>15</v>
      </c>
      <c r="N342" s="438">
        <f>+'11'!V86</f>
        <v>14.6</v>
      </c>
      <c r="O342" s="360">
        <f t="shared" si="5"/>
        <v>97.333333333333329</v>
      </c>
    </row>
    <row r="343" spans="2:15" x14ac:dyDescent="0.2">
      <c r="B343" s="556" t="str">
        <f>+'11'!B87:M87</f>
        <v>Прочая закупка товаров, работ и услуг</v>
      </c>
      <c r="C343" s="557"/>
      <c r="D343" s="557"/>
      <c r="E343" s="557"/>
      <c r="F343" s="558"/>
      <c r="G343" s="434" t="str">
        <f>+'11'!Q87</f>
        <v>0830120419</v>
      </c>
      <c r="H343" s="435" t="str">
        <f>+'11'!R87</f>
        <v>244</v>
      </c>
      <c r="I343" s="436">
        <f>+'11'!O87</f>
        <v>8</v>
      </c>
      <c r="J343" s="436">
        <f>+'11'!P87</f>
        <v>4</v>
      </c>
      <c r="M343" s="438">
        <f>+'11'!U87</f>
        <v>15</v>
      </c>
      <c r="N343" s="438">
        <f>+'11'!V87</f>
        <v>14.6</v>
      </c>
      <c r="O343" s="360">
        <f t="shared" si="5"/>
        <v>97.333333333333329</v>
      </c>
    </row>
    <row r="344" spans="2:15" x14ac:dyDescent="0.2">
      <c r="B344" s="556" t="str">
        <f>+'11'!B88:M88</f>
        <v>Муниципальная программа "Развитие культуры Овюрского кожууна</v>
      </c>
      <c r="C344" s="557"/>
      <c r="D344" s="557"/>
      <c r="E344" s="557"/>
      <c r="F344" s="558"/>
      <c r="G344" s="434" t="str">
        <f>+'11'!Q88</f>
        <v>0800000000</v>
      </c>
      <c r="H344" s="435">
        <f>+'11'!R88</f>
        <v>0</v>
      </c>
      <c r="I344" s="436">
        <f>+'11'!O88</f>
        <v>8</v>
      </c>
      <c r="J344" s="436">
        <f>+'11'!P88</f>
        <v>4</v>
      </c>
      <c r="M344" s="438">
        <f>+'11'!U88</f>
        <v>1817.16309</v>
      </c>
      <c r="N344" s="438">
        <f>+'11'!V88</f>
        <v>1421.43298</v>
      </c>
      <c r="O344" s="360">
        <f t="shared" si="5"/>
        <v>78.222642085471819</v>
      </c>
    </row>
    <row r="345" spans="2:15" x14ac:dyDescent="0.2">
      <c r="B345" s="556" t="str">
        <f>+'11'!B89:M89</f>
        <v>подпрограмма "Обеспечение реализации муниципальной программы и прочие мероприятия в сфере культуры"</v>
      </c>
      <c r="C345" s="557"/>
      <c r="D345" s="557"/>
      <c r="E345" s="557"/>
      <c r="F345" s="558"/>
      <c r="G345" s="434" t="str">
        <f>+'11'!Q89</f>
        <v>0830000000</v>
      </c>
      <c r="H345" s="435">
        <f>+'11'!R89</f>
        <v>0</v>
      </c>
      <c r="I345" s="436">
        <f>+'11'!O89</f>
        <v>8</v>
      </c>
      <c r="J345" s="436">
        <f>+'11'!P89</f>
        <v>4</v>
      </c>
      <c r="M345" s="438">
        <f>+'11'!U89</f>
        <v>1817.16309</v>
      </c>
      <c r="N345" s="438">
        <f>+'11'!V89</f>
        <v>1421.43298</v>
      </c>
      <c r="O345" s="360">
        <f t="shared" si="5"/>
        <v>78.222642085471819</v>
      </c>
    </row>
    <row r="346" spans="2:15" x14ac:dyDescent="0.2">
      <c r="B346" s="556" t="str">
        <f>+'11'!B90:M90</f>
        <v xml:space="preserve">Обеспечение организационных, информационных и методических условий </v>
      </c>
      <c r="C346" s="557"/>
      <c r="D346" s="557"/>
      <c r="E346" s="557"/>
      <c r="F346" s="558"/>
      <c r="G346" s="434" t="str">
        <f>+'11'!Q90</f>
        <v>0830200019</v>
      </c>
      <c r="H346" s="435">
        <f>+'11'!R90</f>
        <v>0</v>
      </c>
      <c r="I346" s="436">
        <f>+'11'!O90</f>
        <v>8</v>
      </c>
      <c r="J346" s="436">
        <f>+'11'!P90</f>
        <v>4</v>
      </c>
      <c r="M346" s="438">
        <f>+'11'!U90</f>
        <v>1817.16309</v>
      </c>
      <c r="N346" s="438">
        <f>+'11'!V90</f>
        <v>1421.43298</v>
      </c>
      <c r="O346" s="360">
        <f t="shared" si="5"/>
        <v>78.222642085471819</v>
      </c>
    </row>
    <row r="347" spans="2:15" x14ac:dyDescent="0.2">
      <c r="B347" s="556" t="str">
        <f>+'11'!B91:M91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47" s="557"/>
      <c r="D347" s="557"/>
      <c r="E347" s="557"/>
      <c r="F347" s="558"/>
      <c r="G347" s="434" t="str">
        <f>+'11'!Q91</f>
        <v>0830200019</v>
      </c>
      <c r="H347" s="435" t="str">
        <f>+'11'!R91</f>
        <v>100</v>
      </c>
      <c r="I347" s="436">
        <f>+'11'!O91</f>
        <v>8</v>
      </c>
      <c r="J347" s="436">
        <f>+'11'!P91</f>
        <v>4</v>
      </c>
      <c r="M347" s="438">
        <f>+'11'!U91</f>
        <v>1629.2630899999999</v>
      </c>
      <c r="N347" s="438">
        <f>+'11'!V91</f>
        <v>1301.1389799999999</v>
      </c>
      <c r="O347" s="360">
        <f t="shared" si="5"/>
        <v>79.860581632644738</v>
      </c>
    </row>
    <row r="348" spans="2:15" x14ac:dyDescent="0.2">
      <c r="B348" s="556" t="str">
        <f>+'11'!B92:M92</f>
        <v>Расходы на выплаты персоналу казенных учреждений</v>
      </c>
      <c r="C348" s="557"/>
      <c r="D348" s="557"/>
      <c r="E348" s="557"/>
      <c r="F348" s="558"/>
      <c r="G348" s="434" t="str">
        <f>+'11'!Q92</f>
        <v>0830200019</v>
      </c>
      <c r="H348" s="435" t="str">
        <f>+'11'!R92</f>
        <v>110</v>
      </c>
      <c r="I348" s="436">
        <f>+'11'!O92</f>
        <v>8</v>
      </c>
      <c r="J348" s="436">
        <f>+'11'!P92</f>
        <v>4</v>
      </c>
      <c r="M348" s="438">
        <f>+'11'!U92</f>
        <v>1629.2630899999999</v>
      </c>
      <c r="N348" s="438">
        <f>+'11'!V92</f>
        <v>1301.1389799999999</v>
      </c>
      <c r="O348" s="360">
        <f t="shared" si="5"/>
        <v>79.860581632644738</v>
      </c>
    </row>
    <row r="349" spans="2:15" x14ac:dyDescent="0.2">
      <c r="B349" s="556" t="str">
        <f>+'11'!B93:M93</f>
        <v>Фонд оплаты труда учреждений</v>
      </c>
      <c r="C349" s="557"/>
      <c r="D349" s="557"/>
      <c r="E349" s="557"/>
      <c r="F349" s="558"/>
      <c r="G349" s="434" t="str">
        <f>+'11'!Q93</f>
        <v>0830200019</v>
      </c>
      <c r="H349" s="435" t="str">
        <f>+'11'!R93</f>
        <v>111</v>
      </c>
      <c r="I349" s="436">
        <f>+'11'!O93</f>
        <v>8</v>
      </c>
      <c r="J349" s="436">
        <f>+'11'!P93</f>
        <v>4</v>
      </c>
      <c r="M349" s="438">
        <f>+'11'!U93</f>
        <v>1244.5184999999999</v>
      </c>
      <c r="N349" s="438">
        <f>+'11'!V93</f>
        <v>998.49149</v>
      </c>
      <c r="O349" s="360">
        <f t="shared" si="5"/>
        <v>80.231148833866271</v>
      </c>
    </row>
    <row r="350" spans="2:15" x14ac:dyDescent="0.2">
      <c r="B350" s="556" t="str">
        <f>+'11'!B94:M94</f>
        <v>Иные выплаты персоналу учреждений, за исключением фонда оплаты труда</v>
      </c>
      <c r="C350" s="557"/>
      <c r="D350" s="557"/>
      <c r="E350" s="557"/>
      <c r="F350" s="558"/>
      <c r="G350" s="434" t="str">
        <f>+'11'!Q94</f>
        <v>0830200019</v>
      </c>
      <c r="H350" s="435" t="str">
        <f>+'11'!R94</f>
        <v>112</v>
      </c>
      <c r="I350" s="436">
        <f>+'11'!O94</f>
        <v>8</v>
      </c>
      <c r="J350" s="436">
        <f>+'11'!P94</f>
        <v>4</v>
      </c>
      <c r="M350" s="438">
        <f>+'11'!U94</f>
        <v>8.9</v>
      </c>
      <c r="N350" s="438">
        <f>+'11'!V94</f>
        <v>0</v>
      </c>
      <c r="O350" s="360">
        <f t="shared" ref="O350:O378" si="6">N350/M350*100</f>
        <v>0</v>
      </c>
    </row>
    <row r="351" spans="2:15" x14ac:dyDescent="0.2">
      <c r="B351" s="556" t="str">
        <f>+'11'!B95:M95</f>
        <v>Взносы по обязательному социальному страхованию на выплаты по оплате труда работников и иные выплаты работникам учреждений</v>
      </c>
      <c r="C351" s="557"/>
      <c r="D351" s="557"/>
      <c r="E351" s="557"/>
      <c r="F351" s="558"/>
      <c r="G351" s="434" t="str">
        <f>+'11'!Q95</f>
        <v>0830200019</v>
      </c>
      <c r="H351" s="435" t="str">
        <f>+'11'!R95</f>
        <v>119</v>
      </c>
      <c r="I351" s="436">
        <f>+'11'!O95</f>
        <v>8</v>
      </c>
      <c r="J351" s="436">
        <f>+'11'!P95</f>
        <v>4</v>
      </c>
      <c r="M351" s="438">
        <f>+'11'!U95</f>
        <v>375.84458999999998</v>
      </c>
      <c r="N351" s="438">
        <f>+'11'!V95</f>
        <v>302.64749</v>
      </c>
      <c r="O351" s="360">
        <f t="shared" si="6"/>
        <v>80.524636525964098</v>
      </c>
    </row>
    <row r="352" spans="2:15" x14ac:dyDescent="0.2">
      <c r="B352" s="556" t="str">
        <f>+'11'!B96:M96</f>
        <v>Закупка товаров, работ и услуг для обеспечения государственных (муниципальных) нужд</v>
      </c>
      <c r="C352" s="557"/>
      <c r="D352" s="557"/>
      <c r="E352" s="557"/>
      <c r="F352" s="558"/>
      <c r="G352" s="434" t="str">
        <f>+'11'!Q96</f>
        <v>0830200019</v>
      </c>
      <c r="H352" s="435" t="str">
        <f>+'11'!R96</f>
        <v>200</v>
      </c>
      <c r="I352" s="436">
        <f>+'11'!O96</f>
        <v>8</v>
      </c>
      <c r="J352" s="436">
        <f>+'11'!P96</f>
        <v>4</v>
      </c>
      <c r="M352" s="438">
        <f>+'11'!U96</f>
        <v>187.9</v>
      </c>
      <c r="N352" s="438">
        <f>+'11'!V96</f>
        <v>120.294</v>
      </c>
      <c r="O352" s="360">
        <f t="shared" si="6"/>
        <v>64.020223523150605</v>
      </c>
    </row>
    <row r="353" spans="2:16" x14ac:dyDescent="0.2">
      <c r="B353" s="556" t="str">
        <f>+'11'!B97:M97</f>
        <v>Иные закупки товаров, работ и услуг для обеспечения государственных (муниципальных) нужд</v>
      </c>
      <c r="C353" s="557"/>
      <c r="D353" s="557"/>
      <c r="E353" s="557"/>
      <c r="F353" s="558"/>
      <c r="G353" s="434" t="str">
        <f>+'11'!Q97</f>
        <v>0830200019</v>
      </c>
      <c r="H353" s="435" t="str">
        <f>+'11'!R97</f>
        <v>240</v>
      </c>
      <c r="I353" s="436">
        <f>+'11'!O97</f>
        <v>8</v>
      </c>
      <c r="J353" s="436">
        <f>+'11'!P97</f>
        <v>4</v>
      </c>
      <c r="M353" s="438">
        <f>+'11'!U97</f>
        <v>187.9</v>
      </c>
      <c r="N353" s="438">
        <f>+'11'!V97</f>
        <v>120.294</v>
      </c>
      <c r="O353" s="360">
        <f t="shared" si="6"/>
        <v>64.020223523150605</v>
      </c>
    </row>
    <row r="354" spans="2:16" x14ac:dyDescent="0.2">
      <c r="B354" s="556" t="str">
        <f>+'11'!B98:M98</f>
        <v>Закупка товаров, работ, услуг в сфере информационно-коммуникационных технологий</v>
      </c>
      <c r="C354" s="557"/>
      <c r="D354" s="557"/>
      <c r="E354" s="557"/>
      <c r="F354" s="558"/>
      <c r="G354" s="434" t="str">
        <f>+'11'!Q98</f>
        <v>0830200019</v>
      </c>
      <c r="H354" s="435" t="str">
        <f>+'11'!R98</f>
        <v>242</v>
      </c>
      <c r="I354" s="436">
        <f>+'11'!O98</f>
        <v>8</v>
      </c>
      <c r="J354" s="436">
        <f>+'11'!P98</f>
        <v>4</v>
      </c>
      <c r="M354" s="438">
        <f>+'11'!U98</f>
        <v>120.7</v>
      </c>
      <c r="N354" s="438">
        <f>+'11'!V98</f>
        <v>85.593999999999994</v>
      </c>
      <c r="O354" s="360">
        <f t="shared" si="6"/>
        <v>70.914664457332222</v>
      </c>
    </row>
    <row r="355" spans="2:16" x14ac:dyDescent="0.2">
      <c r="B355" s="556" t="str">
        <f>+'11'!B99:M99</f>
        <v>Прочая закупка товаров, работ и услуг</v>
      </c>
      <c r="C355" s="557"/>
      <c r="D355" s="557"/>
      <c r="E355" s="557"/>
      <c r="F355" s="558"/>
      <c r="G355" s="434" t="str">
        <f>+'11'!Q99</f>
        <v>0830200019</v>
      </c>
      <c r="H355" s="435" t="str">
        <f>+'11'!R99</f>
        <v>244</v>
      </c>
      <c r="I355" s="436">
        <f>+'11'!O99</f>
        <v>8</v>
      </c>
      <c r="J355" s="436">
        <f>+'11'!P99</f>
        <v>4</v>
      </c>
      <c r="M355" s="438">
        <f>+'11'!U99</f>
        <v>67.2</v>
      </c>
      <c r="N355" s="438">
        <f>+'11'!V99</f>
        <v>34.700000000000003</v>
      </c>
      <c r="O355" s="360">
        <f t="shared" si="6"/>
        <v>51.636904761904766</v>
      </c>
    </row>
    <row r="356" spans="2:16" s="414" customFormat="1" x14ac:dyDescent="0.2">
      <c r="B356" s="567" t="str">
        <f>+'11'!B531:M531</f>
        <v>Программа "Развитие земельно-имущественных отношений и градостроительства на территории Овюрского кожууна Республики Тыва на 2016 - 2018 годы"</v>
      </c>
      <c r="C356" s="568"/>
      <c r="D356" s="568"/>
      <c r="E356" s="568"/>
      <c r="F356" s="569"/>
      <c r="G356" s="439" t="str">
        <f>+'11'!Q531</f>
        <v>1000000000</v>
      </c>
      <c r="H356" s="440">
        <f>+'11'!R531</f>
        <v>0</v>
      </c>
      <c r="I356" s="441">
        <f>+'11'!O531</f>
        <v>4</v>
      </c>
      <c r="J356" s="441">
        <f>+'11'!P531</f>
        <v>12</v>
      </c>
      <c r="K356" s="448"/>
      <c r="L356" s="448"/>
      <c r="M356" s="437">
        <f>+'11'!U531</f>
        <v>1101.7</v>
      </c>
      <c r="N356" s="437">
        <f>+'11'!V531</f>
        <v>78.645189999999999</v>
      </c>
      <c r="O356" s="359">
        <f t="shared" si="6"/>
        <v>7.1385304529363705</v>
      </c>
      <c r="P356" s="414">
        <f>+'[1]13+'!$O$156</f>
        <v>1101.7</v>
      </c>
    </row>
    <row r="357" spans="2:16" x14ac:dyDescent="0.2">
      <c r="B357" s="556" t="str">
        <f>+'11'!B532:M532</f>
        <v>Подпрограмма "Развитие землеустройства и градостроительства</v>
      </c>
      <c r="C357" s="557"/>
      <c r="D357" s="557"/>
      <c r="E357" s="557"/>
      <c r="F357" s="558"/>
      <c r="G357" s="434" t="str">
        <f>+'11'!Q532</f>
        <v>1010000000</v>
      </c>
      <c r="H357" s="435">
        <f>+'11'!R532</f>
        <v>0</v>
      </c>
      <c r="I357" s="436">
        <f>+'11'!O532</f>
        <v>4</v>
      </c>
      <c r="J357" s="436">
        <f>+'11'!P532</f>
        <v>12</v>
      </c>
      <c r="M357" s="438">
        <f>+'11'!U532</f>
        <v>1101.7</v>
      </c>
      <c r="N357" s="438">
        <f>+'11'!V532</f>
        <v>78.645189999999999</v>
      </c>
      <c r="O357" s="360">
        <f t="shared" si="6"/>
        <v>7.1385304529363705</v>
      </c>
    </row>
    <row r="358" spans="2:16" x14ac:dyDescent="0.2">
      <c r="B358" s="556" t="str">
        <f>+'11'!B533:M533</f>
        <v>Мероприятия по подготовке документов территориального планирования</v>
      </c>
      <c r="C358" s="557"/>
      <c r="D358" s="557"/>
      <c r="E358" s="557"/>
      <c r="F358" s="558"/>
      <c r="G358" s="434" t="str">
        <f>+'11'!Q533</f>
        <v>1010175030</v>
      </c>
      <c r="H358" s="435">
        <f>+'11'!R533</f>
        <v>0</v>
      </c>
      <c r="I358" s="436">
        <f>+'11'!O533</f>
        <v>4</v>
      </c>
      <c r="J358" s="436">
        <f>+'11'!P533</f>
        <v>12</v>
      </c>
      <c r="M358" s="438">
        <f>+'11'!U533</f>
        <v>1101.7</v>
      </c>
      <c r="N358" s="438">
        <f>+'11'!V533</f>
        <v>78.645189999999999</v>
      </c>
      <c r="O358" s="360">
        <f t="shared" si="6"/>
        <v>7.1385304529363705</v>
      </c>
    </row>
    <row r="359" spans="2:16" x14ac:dyDescent="0.2">
      <c r="B359" s="556" t="str">
        <f>+'11'!B534:M534</f>
        <v>Закупка товаров, работ и услуг для обеспечения государственных (муниципальных) нужд</v>
      </c>
      <c r="C359" s="557"/>
      <c r="D359" s="557"/>
      <c r="E359" s="557"/>
      <c r="F359" s="558"/>
      <c r="G359" s="434" t="str">
        <f>+'11'!Q534</f>
        <v>1010175030</v>
      </c>
      <c r="H359" s="435" t="str">
        <f>+'11'!R534</f>
        <v>200</v>
      </c>
      <c r="I359" s="436">
        <f>+'11'!O534</f>
        <v>4</v>
      </c>
      <c r="J359" s="436">
        <f>+'11'!P534</f>
        <v>12</v>
      </c>
      <c r="M359" s="438">
        <f>+'11'!U534</f>
        <v>1101.7</v>
      </c>
      <c r="N359" s="438">
        <f>+'11'!V534</f>
        <v>78.645189999999999</v>
      </c>
      <c r="O359" s="360">
        <f t="shared" si="6"/>
        <v>7.1385304529363705</v>
      </c>
    </row>
    <row r="360" spans="2:16" x14ac:dyDescent="0.2">
      <c r="B360" s="556" t="str">
        <f>+'11'!B535:M535</f>
        <v>Иные закупки товаров, работ и услуг для обеспечения государственных (муниципальных) нужд</v>
      </c>
      <c r="C360" s="557"/>
      <c r="D360" s="557"/>
      <c r="E360" s="557"/>
      <c r="F360" s="558"/>
      <c r="G360" s="434" t="str">
        <f>+'11'!Q535</f>
        <v>1010175030</v>
      </c>
      <c r="H360" s="435" t="str">
        <f>+'11'!R535</f>
        <v>240</v>
      </c>
      <c r="I360" s="436">
        <f>+'11'!O535</f>
        <v>4</v>
      </c>
      <c r="J360" s="436">
        <f>+'11'!P535</f>
        <v>12</v>
      </c>
      <c r="M360" s="438">
        <f>+'11'!U535</f>
        <v>1101.7</v>
      </c>
      <c r="N360" s="438">
        <f>+'11'!V535</f>
        <v>78.645189999999999</v>
      </c>
      <c r="O360" s="360">
        <f t="shared" si="6"/>
        <v>7.1385304529363705</v>
      </c>
    </row>
    <row r="361" spans="2:16" x14ac:dyDescent="0.2">
      <c r="B361" s="556" t="str">
        <f>+'11'!B536:M536</f>
        <v>Прочая закупка товаров, работ и услуг</v>
      </c>
      <c r="C361" s="557"/>
      <c r="D361" s="557"/>
      <c r="E361" s="557"/>
      <c r="F361" s="558"/>
      <c r="G361" s="434" t="str">
        <f>+'11'!Q536</f>
        <v>1010175030</v>
      </c>
      <c r="H361" s="435" t="str">
        <f>+'11'!R536</f>
        <v>244</v>
      </c>
      <c r="I361" s="436">
        <f>+'11'!O536</f>
        <v>4</v>
      </c>
      <c r="J361" s="436">
        <f>+'11'!P536</f>
        <v>12</v>
      </c>
      <c r="M361" s="438">
        <f>+'11'!U536</f>
        <v>1101.7</v>
      </c>
      <c r="N361" s="438">
        <f>+'11'!V536</f>
        <v>78.645189999999999</v>
      </c>
      <c r="O361" s="360">
        <f t="shared" si="6"/>
        <v>7.1385304529363705</v>
      </c>
    </row>
    <row r="362" spans="2:16" s="414" customFormat="1" x14ac:dyDescent="0.2">
      <c r="B362" s="567" t="str">
        <f>+'11'!B421:M421</f>
        <v>Программа "Развитие муниципальной службы муниципального района "Овюрский кожуун"Республики Тыва на 2018-2020 гг"</v>
      </c>
      <c r="C362" s="568"/>
      <c r="D362" s="568"/>
      <c r="E362" s="568"/>
      <c r="F362" s="569"/>
      <c r="G362" s="439" t="str">
        <f>+'11'!Q421</f>
        <v>1100000000</v>
      </c>
      <c r="H362" s="440">
        <f>+'11'!R421</f>
        <v>0</v>
      </c>
      <c r="I362" s="441"/>
      <c r="J362" s="441"/>
      <c r="K362" s="441" t="str">
        <f>+'11'!Q421</f>
        <v>1100000000</v>
      </c>
      <c r="L362" s="441">
        <f>+'11'!R421</f>
        <v>0</v>
      </c>
      <c r="M362" s="437">
        <f>+M363+M367</f>
        <v>132.26999999999998</v>
      </c>
      <c r="N362" s="437">
        <f>+N363+N367</f>
        <v>99.45</v>
      </c>
      <c r="O362" s="359">
        <f t="shared" si="6"/>
        <v>75.187117260149705</v>
      </c>
      <c r="P362" s="414">
        <f>+'[1]13+'!$O$159</f>
        <v>132.27000000000001</v>
      </c>
    </row>
    <row r="363" spans="2:16" x14ac:dyDescent="0.2">
      <c r="B363" s="556" t="str">
        <f>+'11'!B422:M422</f>
        <v>Иные закупки товаров, работ и услуг для государственных (муниципальных) нужд</v>
      </c>
      <c r="C363" s="557"/>
      <c r="D363" s="557"/>
      <c r="E363" s="557"/>
      <c r="F363" s="558"/>
      <c r="G363" s="434" t="str">
        <f>+'11'!Q422</f>
        <v>1100200020</v>
      </c>
      <c r="H363" s="435">
        <f>+'11'!R422</f>
        <v>0</v>
      </c>
      <c r="I363" s="436">
        <f>+'11'!O422</f>
        <v>1</v>
      </c>
      <c r="J363" s="436">
        <f>+'11'!P422</f>
        <v>4</v>
      </c>
      <c r="K363" s="436" t="str">
        <f>+'11'!Q422</f>
        <v>1100200020</v>
      </c>
      <c r="L363" s="436">
        <f>+'11'!R422</f>
        <v>0</v>
      </c>
      <c r="M363" s="438">
        <f>+'11'!U422</f>
        <v>55.519999999999996</v>
      </c>
      <c r="N363" s="438">
        <f>+'11'!V422</f>
        <v>22.7</v>
      </c>
      <c r="O363" s="360">
        <f t="shared" si="6"/>
        <v>40.886167146974067</v>
      </c>
    </row>
    <row r="364" spans="2:16" x14ac:dyDescent="0.2">
      <c r="B364" s="556" t="str">
        <f>+'11'!B423:M423</f>
        <v>Закупка товаров, работ и услуг для обеспечения государственных (муниципальных) нужд</v>
      </c>
      <c r="C364" s="557"/>
      <c r="D364" s="557"/>
      <c r="E364" s="557"/>
      <c r="F364" s="558"/>
      <c r="G364" s="434" t="str">
        <f>+'11'!Q423</f>
        <v>1100200020</v>
      </c>
      <c r="H364" s="435" t="str">
        <f>+'11'!R423</f>
        <v>200</v>
      </c>
      <c r="I364" s="436">
        <f>+'11'!O423</f>
        <v>1</v>
      </c>
      <c r="J364" s="436">
        <f>+'11'!P423</f>
        <v>4</v>
      </c>
      <c r="K364" s="436" t="str">
        <f>+'11'!Q423</f>
        <v>1100200020</v>
      </c>
      <c r="L364" s="436" t="str">
        <f>+'11'!R423</f>
        <v>200</v>
      </c>
      <c r="M364" s="438">
        <f>+'11'!U423</f>
        <v>55.519999999999996</v>
      </c>
      <c r="N364" s="438">
        <f>+'11'!V423</f>
        <v>22.7</v>
      </c>
      <c r="O364" s="360">
        <f t="shared" si="6"/>
        <v>40.886167146974067</v>
      </c>
    </row>
    <row r="365" spans="2:16" x14ac:dyDescent="0.2">
      <c r="B365" s="556" t="str">
        <f>+'11'!B424:M424</f>
        <v>Иные закупки товаров, работ и услуг для обеспечения государственных (муниципальных) нужд</v>
      </c>
      <c r="C365" s="557"/>
      <c r="D365" s="557"/>
      <c r="E365" s="557"/>
      <c r="F365" s="558"/>
      <c r="G365" s="434" t="str">
        <f>+'11'!Q424</f>
        <v>1100200020</v>
      </c>
      <c r="H365" s="435" t="str">
        <f>+'11'!R424</f>
        <v>240</v>
      </c>
      <c r="I365" s="436">
        <f>+'11'!O424</f>
        <v>1</v>
      </c>
      <c r="J365" s="436">
        <f>+'11'!P424</f>
        <v>4</v>
      </c>
      <c r="K365" s="436" t="str">
        <f>+'11'!Q424</f>
        <v>1100200020</v>
      </c>
      <c r="L365" s="436" t="str">
        <f>+'11'!R424</f>
        <v>240</v>
      </c>
      <c r="M365" s="438">
        <f>+'11'!U424</f>
        <v>55.519999999999996</v>
      </c>
      <c r="N365" s="438">
        <f>+'11'!V424</f>
        <v>22.7</v>
      </c>
      <c r="O365" s="360">
        <f t="shared" si="6"/>
        <v>40.886167146974067</v>
      </c>
    </row>
    <row r="366" spans="2:16" x14ac:dyDescent="0.2">
      <c r="B366" s="556" t="str">
        <f>+'11'!B425:M425</f>
        <v>Прочая закупка товаров, работ и услуг</v>
      </c>
      <c r="C366" s="557"/>
      <c r="D366" s="557"/>
      <c r="E366" s="557"/>
      <c r="F366" s="558"/>
      <c r="G366" s="434" t="str">
        <f>+'11'!Q425</f>
        <v>1100200020</v>
      </c>
      <c r="H366" s="435" t="str">
        <f>+'11'!R425</f>
        <v>244</v>
      </c>
      <c r="I366" s="436">
        <f>+'11'!O425</f>
        <v>1</v>
      </c>
      <c r="J366" s="436">
        <f>+'11'!P425</f>
        <v>4</v>
      </c>
      <c r="K366" s="436" t="str">
        <f>+'11'!Q425</f>
        <v>1100200020</v>
      </c>
      <c r="L366" s="436" t="str">
        <f>+'11'!R425</f>
        <v>244</v>
      </c>
      <c r="M366" s="438">
        <f>+'11'!U425</f>
        <v>55.519999999999996</v>
      </c>
      <c r="N366" s="438">
        <f>+'11'!V425</f>
        <v>22.7</v>
      </c>
      <c r="O366" s="360">
        <f t="shared" si="6"/>
        <v>40.886167146974067</v>
      </c>
    </row>
    <row r="367" spans="2:16" x14ac:dyDescent="0.2">
      <c r="B367" s="556" t="str">
        <f>+'11'!B333:M333</f>
        <v>Иные закупки товаров, работ и услуг для государственных (муниципальных) нужд</v>
      </c>
      <c r="C367" s="557"/>
      <c r="D367" s="557"/>
      <c r="E367" s="557"/>
      <c r="F367" s="558"/>
      <c r="G367" s="434" t="str">
        <f>+'11'!Q333</f>
        <v>1100200020</v>
      </c>
      <c r="H367" s="435">
        <f>+'11'!R333</f>
        <v>0</v>
      </c>
      <c r="I367" s="436">
        <f>+'11'!O333</f>
        <v>7</v>
      </c>
      <c r="J367" s="436">
        <f>+'11'!P333</f>
        <v>9</v>
      </c>
      <c r="K367" s="436" t="str">
        <f>+'11'!Q333</f>
        <v>1100200020</v>
      </c>
      <c r="L367" s="436">
        <f>+'11'!R333</f>
        <v>0</v>
      </c>
      <c r="M367" s="438">
        <f>+'11'!U333</f>
        <v>76.75</v>
      </c>
      <c r="N367" s="438">
        <f>+'11'!V333</f>
        <v>76.75</v>
      </c>
      <c r="O367" s="360">
        <f t="shared" si="6"/>
        <v>100</v>
      </c>
    </row>
    <row r="368" spans="2:16" x14ac:dyDescent="0.2">
      <c r="B368" s="556" t="str">
        <f>+'11'!B334:M334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68" s="557"/>
      <c r="D368" s="557"/>
      <c r="E368" s="557"/>
      <c r="F368" s="558"/>
      <c r="G368" s="434" t="str">
        <f>+'11'!Q334</f>
        <v>1100200020</v>
      </c>
      <c r="H368" s="435" t="str">
        <f>+'11'!R334</f>
        <v>100</v>
      </c>
      <c r="I368" s="436">
        <f>+'11'!O334</f>
        <v>7</v>
      </c>
      <c r="J368" s="436">
        <f>+'11'!P334</f>
        <v>9</v>
      </c>
      <c r="K368" s="436" t="str">
        <f>+'11'!Q334</f>
        <v>1100200020</v>
      </c>
      <c r="L368" s="436" t="str">
        <f>+'11'!R334</f>
        <v>100</v>
      </c>
      <c r="M368" s="438">
        <f>+'11'!U334</f>
        <v>76.75</v>
      </c>
      <c r="N368" s="438">
        <f>+'11'!V334</f>
        <v>76.75</v>
      </c>
      <c r="O368" s="360">
        <f t="shared" si="6"/>
        <v>100</v>
      </c>
    </row>
    <row r="369" spans="2:16" x14ac:dyDescent="0.2">
      <c r="B369" s="556" t="str">
        <f>+'11'!B335:M335</f>
        <v>Расходы на выплаты персоналу государственных (муниципальных) органов</v>
      </c>
      <c r="C369" s="557"/>
      <c r="D369" s="557"/>
      <c r="E369" s="557"/>
      <c r="F369" s="558"/>
      <c r="G369" s="434" t="str">
        <f>+'11'!Q335</f>
        <v>1100200020</v>
      </c>
      <c r="H369" s="435" t="str">
        <f>+'11'!R335</f>
        <v>120</v>
      </c>
      <c r="I369" s="436">
        <f>+'11'!O335</f>
        <v>7</v>
      </c>
      <c r="J369" s="436">
        <f>+'11'!P335</f>
        <v>9</v>
      </c>
      <c r="K369" s="436" t="str">
        <f>+'11'!Q335</f>
        <v>1100200020</v>
      </c>
      <c r="L369" s="436" t="str">
        <f>+'11'!R335</f>
        <v>120</v>
      </c>
      <c r="M369" s="438">
        <f>+'11'!U335</f>
        <v>76.75</v>
      </c>
      <c r="N369" s="438">
        <f>+'11'!V335</f>
        <v>76.75</v>
      </c>
      <c r="O369" s="360">
        <f t="shared" si="6"/>
        <v>100</v>
      </c>
    </row>
    <row r="370" spans="2:16" x14ac:dyDescent="0.2">
      <c r="B370" s="556" t="str">
        <f>+'11'!B336:M336</f>
        <v>Иные выплаты персоналу государственных (муниципальных) органов, за исключением фонда оплаты труда</v>
      </c>
      <c r="C370" s="557"/>
      <c r="D370" s="557"/>
      <c r="E370" s="557"/>
      <c r="F370" s="558"/>
      <c r="G370" s="434" t="str">
        <f>+'11'!Q336</f>
        <v>1100200020</v>
      </c>
      <c r="H370" s="435" t="str">
        <f>+'11'!R336</f>
        <v>122</v>
      </c>
      <c r="I370" s="436">
        <f>+'11'!O336</f>
        <v>7</v>
      </c>
      <c r="J370" s="436">
        <f>+'11'!P336</f>
        <v>9</v>
      </c>
      <c r="K370" s="436" t="str">
        <f>+'11'!Q336</f>
        <v>1100200020</v>
      </c>
      <c r="L370" s="436" t="str">
        <f>+'11'!R336</f>
        <v>122</v>
      </c>
      <c r="M370" s="438">
        <f>+'11'!U336</f>
        <v>76.75</v>
      </c>
      <c r="N370" s="438">
        <f>+'11'!V336</f>
        <v>76.75</v>
      </c>
      <c r="O370" s="360">
        <f t="shared" si="6"/>
        <v>100</v>
      </c>
    </row>
    <row r="371" spans="2:16" s="414" customFormat="1" x14ac:dyDescent="0.2">
      <c r="B371" s="567" t="str">
        <f>+'11'!B414:M414</f>
        <v>Функционирование Главы муниципального райлна, высшего должностного лица муниципального образования, его заместителей, местных администраций</v>
      </c>
      <c r="C371" s="568"/>
      <c r="D371" s="568"/>
      <c r="E371" s="568"/>
      <c r="F371" s="569"/>
      <c r="G371" s="439" t="str">
        <f>+'11'!Q414</f>
        <v>7800000000</v>
      </c>
      <c r="H371" s="440">
        <f>+'11'!R414</f>
        <v>0</v>
      </c>
      <c r="I371" s="441"/>
      <c r="J371" s="441"/>
      <c r="K371" s="448"/>
      <c r="L371" s="448"/>
      <c r="M371" s="437">
        <f>+M372+M377+M398+M403</f>
        <v>22850.324249999994</v>
      </c>
      <c r="N371" s="437">
        <f>+N372+N377+N398+N403</f>
        <v>16911.530189999998</v>
      </c>
      <c r="O371" s="359">
        <f t="shared" si="6"/>
        <v>74.010022811820718</v>
      </c>
      <c r="P371" s="414">
        <f>+'[1]13+'!$O$162</f>
        <v>22850.324000000001</v>
      </c>
    </row>
    <row r="372" spans="2:16" x14ac:dyDescent="0.2">
      <c r="B372" s="556" t="str">
        <f>+'11'!B415:M415</f>
        <v>Обеспечение функционирования Главы муниципального района</v>
      </c>
      <c r="C372" s="557"/>
      <c r="D372" s="557"/>
      <c r="E372" s="557"/>
      <c r="F372" s="558"/>
      <c r="G372" s="434" t="str">
        <f>+'11'!Q415</f>
        <v>7800000111</v>
      </c>
      <c r="H372" s="435">
        <f>+'11'!R415</f>
        <v>0</v>
      </c>
      <c r="I372" s="436">
        <f>+'11'!O415</f>
        <v>1</v>
      </c>
      <c r="J372" s="436">
        <f>+'11'!P415</f>
        <v>2</v>
      </c>
      <c r="M372" s="438">
        <f>+'11'!U415</f>
        <v>1033.55234</v>
      </c>
      <c r="N372" s="438">
        <f>+'11'!V415</f>
        <v>869.38018999999997</v>
      </c>
      <c r="O372" s="360">
        <f t="shared" si="6"/>
        <v>84.11573912163945</v>
      </c>
      <c r="P372" s="416">
        <f>P371-M371</f>
        <v>-2.4999999368446879E-4</v>
      </c>
    </row>
    <row r="373" spans="2:16" x14ac:dyDescent="0.2">
      <c r="B373" s="556" t="str">
        <f>+'11'!B416:M416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73" s="557"/>
      <c r="D373" s="557"/>
      <c r="E373" s="557"/>
      <c r="F373" s="558"/>
      <c r="G373" s="434" t="str">
        <f>+'11'!Q416</f>
        <v>7800000111</v>
      </c>
      <c r="H373" s="435" t="str">
        <f>+'11'!R416</f>
        <v>100</v>
      </c>
      <c r="I373" s="436">
        <f>+'11'!O416</f>
        <v>1</v>
      </c>
      <c r="J373" s="436">
        <f>+'11'!P416</f>
        <v>2</v>
      </c>
      <c r="M373" s="438">
        <f>+'11'!U416</f>
        <v>1033.55234</v>
      </c>
      <c r="N373" s="438">
        <f>+'11'!V416</f>
        <v>869.38018999999997</v>
      </c>
      <c r="O373" s="360">
        <f t="shared" si="6"/>
        <v>84.11573912163945</v>
      </c>
    </row>
    <row r="374" spans="2:16" x14ac:dyDescent="0.2">
      <c r="B374" s="556" t="str">
        <f>+'11'!B417:M417</f>
        <v>Расходы на выплаты персоналу государственных (муниципальных) органов</v>
      </c>
      <c r="C374" s="557"/>
      <c r="D374" s="557"/>
      <c r="E374" s="557"/>
      <c r="F374" s="558"/>
      <c r="G374" s="434" t="str">
        <f>+'11'!Q417</f>
        <v>7800000111</v>
      </c>
      <c r="H374" s="435" t="str">
        <f>+'11'!R417</f>
        <v>120</v>
      </c>
      <c r="I374" s="436">
        <f>+'11'!O417</f>
        <v>1</v>
      </c>
      <c r="J374" s="436">
        <f>+'11'!P417</f>
        <v>2</v>
      </c>
      <c r="M374" s="438">
        <f>+'11'!U417</f>
        <v>1033.55234</v>
      </c>
      <c r="N374" s="438">
        <f>+'11'!V417</f>
        <v>869.38018999999997</v>
      </c>
      <c r="O374" s="360">
        <f t="shared" si="6"/>
        <v>84.11573912163945</v>
      </c>
    </row>
    <row r="375" spans="2:16" x14ac:dyDescent="0.2">
      <c r="B375" s="556" t="str">
        <f>+'11'!B418:M418</f>
        <v>Фонд оплаты труда государственных (муниципальных) органов</v>
      </c>
      <c r="C375" s="557"/>
      <c r="D375" s="557"/>
      <c r="E375" s="557"/>
      <c r="F375" s="558"/>
      <c r="G375" s="434" t="str">
        <f>+'11'!Q418</f>
        <v>7800000111</v>
      </c>
      <c r="H375" s="435" t="str">
        <f>+'11'!R418</f>
        <v>121</v>
      </c>
      <c r="I375" s="436">
        <f>+'11'!O418</f>
        <v>1</v>
      </c>
      <c r="J375" s="436">
        <f>+'11'!P418</f>
        <v>2</v>
      </c>
      <c r="M375" s="438">
        <f>+'11'!U418</f>
        <v>793.81899999999996</v>
      </c>
      <c r="N375" s="438">
        <f>+'11'!V418</f>
        <v>668.65045999999995</v>
      </c>
      <c r="O375" s="360">
        <f t="shared" si="6"/>
        <v>84.232105807495159</v>
      </c>
    </row>
    <row r="376" spans="2:16" x14ac:dyDescent="0.2">
      <c r="B376" s="556" t="str">
        <f>+'11'!B419:M419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376" s="557"/>
      <c r="D376" s="557"/>
      <c r="E376" s="557"/>
      <c r="F376" s="558"/>
      <c r="G376" s="434" t="str">
        <f>+'11'!Q419</f>
        <v>7800000111</v>
      </c>
      <c r="H376" s="435" t="str">
        <f>+'11'!R419</f>
        <v>129</v>
      </c>
      <c r="I376" s="436">
        <f>+'11'!O419</f>
        <v>1</v>
      </c>
      <c r="J376" s="436">
        <f>+'11'!P419</f>
        <v>2</v>
      </c>
      <c r="M376" s="438">
        <f>+'11'!U419</f>
        <v>239.73334</v>
      </c>
      <c r="N376" s="438">
        <f>+'11'!V419</f>
        <v>200.72972999999999</v>
      </c>
      <c r="O376" s="360">
        <f t="shared" si="6"/>
        <v>83.730418973013926</v>
      </c>
    </row>
    <row r="377" spans="2:16" x14ac:dyDescent="0.2">
      <c r="B377" s="556" t="str">
        <f>+'11'!B420:M420</f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C377" s="557"/>
      <c r="D377" s="557"/>
      <c r="E377" s="557"/>
      <c r="F377" s="558"/>
      <c r="G377" s="434">
        <f>+'11'!Q420</f>
        <v>0</v>
      </c>
      <c r="H377" s="435">
        <f>+'11'!R420</f>
        <v>0</v>
      </c>
      <c r="I377" s="436">
        <f>+'11'!O420</f>
        <v>1</v>
      </c>
      <c r="J377" s="436">
        <f>+'11'!P420</f>
        <v>4</v>
      </c>
      <c r="M377" s="438">
        <f>+M378</f>
        <v>17265.254149999997</v>
      </c>
      <c r="N377" s="438">
        <f>+N378</f>
        <v>12703.211859999999</v>
      </c>
      <c r="O377" s="360">
        <f t="shared" si="6"/>
        <v>73.576744075904628</v>
      </c>
    </row>
    <row r="378" spans="2:16" x14ac:dyDescent="0.2">
      <c r="B378" s="556" t="str">
        <f>+'11'!B426:M426</f>
        <v>Функционирование Главы муниципального райлна, высшего должностного лица муниципального образования, его заместителей, местных администраций</v>
      </c>
      <c r="C378" s="557"/>
      <c r="D378" s="557"/>
      <c r="E378" s="557"/>
      <c r="F378" s="558"/>
      <c r="G378" s="434" t="str">
        <f>+'11'!Q426</f>
        <v>7800000000</v>
      </c>
      <c r="H378" s="435">
        <f>+'11'!R426</f>
        <v>0</v>
      </c>
      <c r="I378" s="436">
        <f>+'11'!O426</f>
        <v>1</v>
      </c>
      <c r="J378" s="436">
        <f>+'11'!P426</f>
        <v>4</v>
      </c>
      <c r="M378" s="438">
        <f>+'11'!U426</f>
        <v>17265.254149999997</v>
      </c>
      <c r="N378" s="438">
        <f>+'11'!V426</f>
        <v>12703.211859999999</v>
      </c>
      <c r="O378" s="360">
        <f t="shared" si="6"/>
        <v>73.576744075904628</v>
      </c>
    </row>
    <row r="379" spans="2:16" x14ac:dyDescent="0.2">
      <c r="B379" s="556" t="str">
        <f>+'11'!B427:M427</f>
        <v>Обеспечение функционирования высшего должностного лица муниципального района</v>
      </c>
      <c r="C379" s="557"/>
      <c r="D379" s="557"/>
      <c r="E379" s="557"/>
      <c r="F379" s="558"/>
      <c r="G379" s="434" t="str">
        <f>+'11'!Q427</f>
        <v>7800000112</v>
      </c>
      <c r="H379" s="435">
        <f>+'11'!R427</f>
        <v>0</v>
      </c>
      <c r="I379" s="436">
        <f>+'11'!O427</f>
        <v>1</v>
      </c>
      <c r="J379" s="436">
        <f>+'11'!P427</f>
        <v>4</v>
      </c>
      <c r="M379" s="438">
        <f>+'11'!U427</f>
        <v>11824.878189999999</v>
      </c>
      <c r="N379" s="438">
        <f>+'11'!V427</f>
        <v>9328.7900499999996</v>
      </c>
      <c r="O379" s="360">
        <f t="shared" ref="O379:O443" si="7">N379/M379*100</f>
        <v>78.891214777071625</v>
      </c>
    </row>
    <row r="380" spans="2:16" x14ac:dyDescent="0.2">
      <c r="B380" s="556" t="str">
        <f>+'11'!B428:M428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80" s="557"/>
      <c r="D380" s="557"/>
      <c r="E380" s="557"/>
      <c r="F380" s="558"/>
      <c r="G380" s="434" t="str">
        <f>+'11'!Q428</f>
        <v>7800000112</v>
      </c>
      <c r="H380" s="435" t="str">
        <f>+'11'!R428</f>
        <v>100</v>
      </c>
      <c r="I380" s="436">
        <f>+'11'!O428</f>
        <v>1</v>
      </c>
      <c r="J380" s="436">
        <f>+'11'!P428</f>
        <v>4</v>
      </c>
      <c r="M380" s="438">
        <f>+'11'!U428</f>
        <v>11824.878189999999</v>
      </c>
      <c r="N380" s="438">
        <f>+'11'!V428</f>
        <v>9328.7900499999996</v>
      </c>
      <c r="O380" s="360">
        <f t="shared" si="7"/>
        <v>78.891214777071625</v>
      </c>
    </row>
    <row r="381" spans="2:16" x14ac:dyDescent="0.2">
      <c r="B381" s="556" t="str">
        <f>+'11'!B429:M429</f>
        <v>Расходы на выплаты персоналу государственных (муниципальных) органов</v>
      </c>
      <c r="C381" s="557"/>
      <c r="D381" s="557"/>
      <c r="E381" s="557"/>
      <c r="F381" s="558"/>
      <c r="G381" s="434" t="str">
        <f>+'11'!Q429</f>
        <v>7800000112</v>
      </c>
      <c r="H381" s="435" t="str">
        <f>+'11'!R429</f>
        <v>120</v>
      </c>
      <c r="I381" s="436">
        <f>+'11'!O429</f>
        <v>1</v>
      </c>
      <c r="J381" s="436">
        <f>+'11'!P429</f>
        <v>4</v>
      </c>
      <c r="M381" s="438">
        <f>+'11'!U429</f>
        <v>11824.878189999999</v>
      </c>
      <c r="N381" s="438">
        <f>+'11'!V429</f>
        <v>9328.7900499999996</v>
      </c>
      <c r="O381" s="360">
        <f t="shared" si="7"/>
        <v>78.891214777071625</v>
      </c>
    </row>
    <row r="382" spans="2:16" x14ac:dyDescent="0.2">
      <c r="B382" s="556" t="str">
        <f>+'11'!B430:M430</f>
        <v>Фонд оплаты труда государственных (муниципальных) органов</v>
      </c>
      <c r="C382" s="557"/>
      <c r="D382" s="557"/>
      <c r="E382" s="557"/>
      <c r="F382" s="558"/>
      <c r="G382" s="434" t="str">
        <f>+'11'!Q430</f>
        <v>7800000112</v>
      </c>
      <c r="H382" s="435" t="str">
        <f>+'11'!R430</f>
        <v>121</v>
      </c>
      <c r="I382" s="436">
        <f>+'11'!O430</f>
        <v>1</v>
      </c>
      <c r="J382" s="436">
        <f>+'11'!P430</f>
        <v>4</v>
      </c>
      <c r="M382" s="438">
        <f>+'11'!U430</f>
        <v>9082.0877</v>
      </c>
      <c r="N382" s="438">
        <f>+'11'!V430</f>
        <v>7181.1880899999996</v>
      </c>
      <c r="O382" s="360">
        <f t="shared" si="7"/>
        <v>79.069794602401828</v>
      </c>
    </row>
    <row r="383" spans="2:16" x14ac:dyDescent="0.2">
      <c r="B383" s="556" t="str">
        <f>+'11'!B431:M431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383" s="557"/>
      <c r="D383" s="557"/>
      <c r="E383" s="557"/>
      <c r="F383" s="558"/>
      <c r="G383" s="434" t="str">
        <f>+'11'!Q431</f>
        <v>7800000112</v>
      </c>
      <c r="H383" s="435" t="str">
        <f>+'11'!R431</f>
        <v>129</v>
      </c>
      <c r="I383" s="436">
        <f>+'11'!O431</f>
        <v>1</v>
      </c>
      <c r="J383" s="436">
        <f>+'11'!P431</f>
        <v>4</v>
      </c>
      <c r="M383" s="438">
        <f>+'11'!U431</f>
        <v>2742.7904899999999</v>
      </c>
      <c r="N383" s="438">
        <f>+'11'!V431</f>
        <v>2147.60196</v>
      </c>
      <c r="O383" s="360">
        <f t="shared" si="7"/>
        <v>78.299890853128929</v>
      </c>
    </row>
    <row r="384" spans="2:16" x14ac:dyDescent="0.2">
      <c r="B384" s="556" t="str">
        <f>+'11'!B432:M432</f>
        <v>Обеспечение функционирования местной администрации (Закупка товаров, работ и услуг для обеспечения муниципальных нужд)</v>
      </c>
      <c r="C384" s="557"/>
      <c r="D384" s="557"/>
      <c r="E384" s="557"/>
      <c r="F384" s="558"/>
      <c r="G384" s="434" t="str">
        <f>+'11'!Q432</f>
        <v>7800000194</v>
      </c>
      <c r="H384" s="435">
        <f>+'11'!R432</f>
        <v>0</v>
      </c>
      <c r="I384" s="436">
        <f>+'11'!O432</f>
        <v>1</v>
      </c>
      <c r="J384" s="436">
        <f>+'11'!P432</f>
        <v>4</v>
      </c>
      <c r="M384" s="438">
        <f>+'11'!U432</f>
        <v>5415.5759600000001</v>
      </c>
      <c r="N384" s="438">
        <f>+'11'!V432</f>
        <v>3374.4218100000003</v>
      </c>
      <c r="O384" s="360">
        <f t="shared" si="7"/>
        <v>62.309564761418287</v>
      </c>
    </row>
    <row r="385" spans="2:15" x14ac:dyDescent="0.2">
      <c r="B385" s="556" t="str">
        <f>+'11'!B433:M433</f>
        <v>Закупка товаров, работ и услуг для обеспечения государственных (муниципальных) нужд</v>
      </c>
      <c r="C385" s="557"/>
      <c r="D385" s="557"/>
      <c r="E385" s="557"/>
      <c r="F385" s="558"/>
      <c r="G385" s="434" t="str">
        <f>+'11'!Q433</f>
        <v>7800000194</v>
      </c>
      <c r="H385" s="435" t="str">
        <f>+'11'!R433</f>
        <v>200</v>
      </c>
      <c r="I385" s="436">
        <f>+'11'!O433</f>
        <v>1</v>
      </c>
      <c r="J385" s="436">
        <f>+'11'!P433</f>
        <v>4</v>
      </c>
      <c r="M385" s="438">
        <f>+'11'!U433</f>
        <v>4978.5759600000001</v>
      </c>
      <c r="N385" s="438">
        <f>+'11'!V433</f>
        <v>2993.5617300000004</v>
      </c>
      <c r="O385" s="360">
        <f t="shared" si="7"/>
        <v>60.128875285855841</v>
      </c>
    </row>
    <row r="386" spans="2:15" x14ac:dyDescent="0.2">
      <c r="B386" s="556" t="str">
        <f>+'11'!B434:M434</f>
        <v>Иные закупки товаров, работ и услуг для обеспечения государственных (муниципальных) нужд</v>
      </c>
      <c r="C386" s="557"/>
      <c r="D386" s="557"/>
      <c r="E386" s="557"/>
      <c r="F386" s="558"/>
      <c r="G386" s="434" t="str">
        <f>+'11'!Q434</f>
        <v>7800000194</v>
      </c>
      <c r="H386" s="435" t="str">
        <f>+'11'!R434</f>
        <v>240</v>
      </c>
      <c r="I386" s="436">
        <f>+'11'!O434</f>
        <v>1</v>
      </c>
      <c r="J386" s="436">
        <f>+'11'!P434</f>
        <v>4</v>
      </c>
      <c r="M386" s="438">
        <f>+'11'!U434</f>
        <v>4978.5759600000001</v>
      </c>
      <c r="N386" s="438">
        <f>+'11'!V434</f>
        <v>2993.5617300000004</v>
      </c>
      <c r="O386" s="360">
        <f t="shared" si="7"/>
        <v>60.128875285855841</v>
      </c>
    </row>
    <row r="387" spans="2:15" x14ac:dyDescent="0.2">
      <c r="B387" s="556" t="str">
        <f>+'11'!B435:M435</f>
        <v>Закупка товаров, работ, услуг в сфере информационно-коммуникационных технологий</v>
      </c>
      <c r="C387" s="557"/>
      <c r="D387" s="557"/>
      <c r="E387" s="557"/>
      <c r="F387" s="558"/>
      <c r="G387" s="434" t="str">
        <f>+'11'!Q435</f>
        <v>7800000194</v>
      </c>
      <c r="H387" s="435" t="str">
        <f>+'11'!R435</f>
        <v>242</v>
      </c>
      <c r="I387" s="436">
        <f>+'11'!O435</f>
        <v>1</v>
      </c>
      <c r="J387" s="436">
        <f>+'11'!P435</f>
        <v>4</v>
      </c>
      <c r="M387" s="438">
        <f>+'11'!U435</f>
        <v>802.88</v>
      </c>
      <c r="N387" s="438">
        <f>+'11'!V435</f>
        <v>663.32920000000001</v>
      </c>
      <c r="O387" s="360">
        <f t="shared" si="7"/>
        <v>82.618722598644879</v>
      </c>
    </row>
    <row r="388" spans="2:15" x14ac:dyDescent="0.2">
      <c r="B388" s="556" t="str">
        <f>+'11'!B436:M436</f>
        <v>Прочая закупка товаров, работ и услуг</v>
      </c>
      <c r="C388" s="557"/>
      <c r="D388" s="557"/>
      <c r="E388" s="557"/>
      <c r="F388" s="558"/>
      <c r="G388" s="434" t="str">
        <f>+'11'!Q436</f>
        <v>7800000194</v>
      </c>
      <c r="H388" s="435" t="str">
        <f>+'11'!R436</f>
        <v>244</v>
      </c>
      <c r="I388" s="436">
        <f>+'11'!O436</f>
        <v>1</v>
      </c>
      <c r="J388" s="436">
        <f>+'11'!P436</f>
        <v>4</v>
      </c>
      <c r="M388" s="438">
        <f>+'11'!U436</f>
        <v>4175.69596</v>
      </c>
      <c r="N388" s="438">
        <f>+'11'!V436</f>
        <v>2330.2325300000002</v>
      </c>
      <c r="O388" s="360">
        <f t="shared" si="7"/>
        <v>55.80465034623834</v>
      </c>
    </row>
    <row r="389" spans="2:15" x14ac:dyDescent="0.2">
      <c r="B389" s="556" t="str">
        <f>+'11'!B437:M437</f>
        <v>Иные бюджетные ассигнования</v>
      </c>
      <c r="C389" s="557"/>
      <c r="D389" s="557"/>
      <c r="E389" s="557"/>
      <c r="F389" s="558"/>
      <c r="G389" s="434" t="str">
        <f>+'11'!Q437</f>
        <v>7800000194</v>
      </c>
      <c r="H389" s="435" t="str">
        <f>+'11'!R437</f>
        <v>800</v>
      </c>
      <c r="I389" s="436">
        <f>+'11'!O437</f>
        <v>1</v>
      </c>
      <c r="J389" s="436">
        <f>+'11'!P437</f>
        <v>4</v>
      </c>
      <c r="M389" s="438">
        <f>+'11'!U437</f>
        <v>437</v>
      </c>
      <c r="N389" s="438">
        <f>+'11'!V437</f>
        <v>380.86007999999998</v>
      </c>
      <c r="O389" s="360">
        <f t="shared" si="7"/>
        <v>87.153336384439356</v>
      </c>
    </row>
    <row r="390" spans="2:15" x14ac:dyDescent="0.2">
      <c r="B390" s="556" t="str">
        <f>+'11'!B438:M438</f>
        <v>Уплата налогов, сборов и иных платежей</v>
      </c>
      <c r="C390" s="557"/>
      <c r="D390" s="557"/>
      <c r="E390" s="557"/>
      <c r="F390" s="558"/>
      <c r="G390" s="434" t="str">
        <f>+'11'!Q438</f>
        <v>7800000194</v>
      </c>
      <c r="H390" s="435" t="str">
        <f>+'11'!R438</f>
        <v>850</v>
      </c>
      <c r="I390" s="436">
        <f>+'11'!O438</f>
        <v>1</v>
      </c>
      <c r="J390" s="436">
        <f>+'11'!P438</f>
        <v>4</v>
      </c>
      <c r="M390" s="438">
        <f>+'11'!U438</f>
        <v>437</v>
      </c>
      <c r="N390" s="438">
        <f>+'11'!V438</f>
        <v>380.86007999999998</v>
      </c>
      <c r="O390" s="360">
        <f t="shared" si="7"/>
        <v>87.153336384439356</v>
      </c>
    </row>
    <row r="391" spans="2:15" x14ac:dyDescent="0.2">
      <c r="B391" s="556" t="str">
        <f>+'11'!B439:M439</f>
        <v>Уплата налога на имущество организаций и земельного налога</v>
      </c>
      <c r="C391" s="557"/>
      <c r="D391" s="557"/>
      <c r="E391" s="557"/>
      <c r="F391" s="558"/>
      <c r="G391" s="434" t="str">
        <f>+'11'!Q439</f>
        <v>7800000194</v>
      </c>
      <c r="H391" s="435" t="str">
        <f>+'11'!R439</f>
        <v>851</v>
      </c>
      <c r="I391" s="436">
        <f>+'11'!O439</f>
        <v>1</v>
      </c>
      <c r="J391" s="436">
        <f>+'11'!P439</f>
        <v>4</v>
      </c>
      <c r="M391" s="438">
        <f>+'11'!U439</f>
        <v>177</v>
      </c>
      <c r="N391" s="438">
        <f>+'11'!V439</f>
        <v>153.26499999999999</v>
      </c>
      <c r="O391" s="360">
        <f t="shared" si="7"/>
        <v>86.590395480225979</v>
      </c>
    </row>
    <row r="392" spans="2:15" x14ac:dyDescent="0.2">
      <c r="B392" s="556" t="str">
        <f>+'11'!B440:M440</f>
        <v>Уплата прочих налогов, сборов</v>
      </c>
      <c r="C392" s="557"/>
      <c r="D392" s="557"/>
      <c r="E392" s="557"/>
      <c r="F392" s="558"/>
      <c r="G392" s="434" t="str">
        <f>+'11'!Q440</f>
        <v>7800000194</v>
      </c>
      <c r="H392" s="435" t="str">
        <f>+'11'!R440</f>
        <v>852</v>
      </c>
      <c r="I392" s="436">
        <f>+'11'!O440</f>
        <v>1</v>
      </c>
      <c r="J392" s="436">
        <f>+'11'!P440</f>
        <v>4</v>
      </c>
      <c r="M392" s="438">
        <f>+'11'!U440</f>
        <v>60</v>
      </c>
      <c r="N392" s="438">
        <f>+'11'!V440</f>
        <v>29.152000000000001</v>
      </c>
      <c r="O392" s="360">
        <f t="shared" si="7"/>
        <v>48.586666666666666</v>
      </c>
    </row>
    <row r="393" spans="2:15" x14ac:dyDescent="0.2">
      <c r="B393" s="556" t="str">
        <f>+'11'!B441:M441</f>
        <v>Уплата иных платежей</v>
      </c>
      <c r="C393" s="557"/>
      <c r="D393" s="557"/>
      <c r="E393" s="557"/>
      <c r="F393" s="558"/>
      <c r="G393" s="434" t="str">
        <f>+'11'!Q441</f>
        <v>7800000194</v>
      </c>
      <c r="H393" s="435" t="str">
        <f>+'11'!R441</f>
        <v>853</v>
      </c>
      <c r="I393" s="436">
        <f>+'11'!O441</f>
        <v>1</v>
      </c>
      <c r="J393" s="436">
        <f>+'11'!P441</f>
        <v>4</v>
      </c>
      <c r="M393" s="438">
        <f>+'11'!U441</f>
        <v>200</v>
      </c>
      <c r="N393" s="438">
        <f>+'11'!V441</f>
        <v>198.44308000000001</v>
      </c>
      <c r="O393" s="360">
        <f t="shared" si="7"/>
        <v>99.221540000000005</v>
      </c>
    </row>
    <row r="394" spans="2:15" x14ac:dyDescent="0.2">
      <c r="B394" s="556" t="str">
        <f>+'11'!B442:M442</f>
        <v>Обеспечение функционирования местной администрации (Иные выплаты персоналу муниципальных органов, за исключением фонда оплаты труда)</v>
      </c>
      <c r="C394" s="557"/>
      <c r="D394" s="557"/>
      <c r="E394" s="557"/>
      <c r="F394" s="558"/>
      <c r="G394" s="434" t="str">
        <f>+'11'!Q442</f>
        <v>7800000870</v>
      </c>
      <c r="H394" s="435">
        <f>+'11'!R442</f>
        <v>0</v>
      </c>
      <c r="I394" s="436">
        <f>+'11'!O442</f>
        <v>1</v>
      </c>
      <c r="J394" s="436">
        <f>+'11'!P442</f>
        <v>4</v>
      </c>
      <c r="M394" s="438">
        <f>+'11'!U442</f>
        <v>24.8</v>
      </c>
      <c r="N394" s="438">
        <f>+'11'!V442</f>
        <v>0</v>
      </c>
      <c r="O394" s="360">
        <f t="shared" si="7"/>
        <v>0</v>
      </c>
    </row>
    <row r="395" spans="2:15" x14ac:dyDescent="0.2">
      <c r="B395" s="556" t="str">
        <f>+'11'!B443:M443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95" s="557"/>
      <c r="D395" s="557"/>
      <c r="E395" s="557"/>
      <c r="F395" s="558"/>
      <c r="G395" s="434" t="str">
        <f>+'11'!Q443</f>
        <v>7800000870</v>
      </c>
      <c r="H395" s="435" t="str">
        <f>+'11'!R443</f>
        <v>100</v>
      </c>
      <c r="I395" s="436">
        <f>+'11'!O443</f>
        <v>1</v>
      </c>
      <c r="J395" s="436">
        <f>+'11'!P443</f>
        <v>4</v>
      </c>
      <c r="M395" s="438">
        <f>+'11'!U443</f>
        <v>24.8</v>
      </c>
      <c r="N395" s="438">
        <f>+'11'!V443</f>
        <v>0</v>
      </c>
      <c r="O395" s="360">
        <f t="shared" si="7"/>
        <v>0</v>
      </c>
    </row>
    <row r="396" spans="2:15" x14ac:dyDescent="0.2">
      <c r="B396" s="556" t="str">
        <f>+'11'!B444:M444</f>
        <v>Расходы на выплаты персоналу государственных (муниципальных) органов</v>
      </c>
      <c r="C396" s="557"/>
      <c r="D396" s="557"/>
      <c r="E396" s="557"/>
      <c r="F396" s="558"/>
      <c r="G396" s="434" t="str">
        <f>+'11'!Q444</f>
        <v>7800000870</v>
      </c>
      <c r="H396" s="435" t="str">
        <f>+'11'!R444</f>
        <v>120</v>
      </c>
      <c r="I396" s="436">
        <f>+'11'!O444</f>
        <v>1</v>
      </c>
      <c r="J396" s="436">
        <f>+'11'!P444</f>
        <v>4</v>
      </c>
      <c r="M396" s="438">
        <f>+'11'!U444</f>
        <v>24.8</v>
      </c>
      <c r="N396" s="438">
        <f>+'11'!V444</f>
        <v>0</v>
      </c>
      <c r="O396" s="360">
        <f t="shared" si="7"/>
        <v>0</v>
      </c>
    </row>
    <row r="397" spans="2:15" x14ac:dyDescent="0.2">
      <c r="B397" s="556" t="str">
        <f>+'11'!B445:M445</f>
        <v>Иные выплаты персоналу государственных (муниципальных) органов, за исключением фонда оплаты труда</v>
      </c>
      <c r="C397" s="557"/>
      <c r="D397" s="557"/>
      <c r="E397" s="557"/>
      <c r="F397" s="558"/>
      <c r="G397" s="434" t="str">
        <f>+'11'!Q445</f>
        <v>7800000870</v>
      </c>
      <c r="H397" s="435" t="str">
        <f>+'11'!R445</f>
        <v>122</v>
      </c>
      <c r="I397" s="436">
        <f>+'11'!O445</f>
        <v>1</v>
      </c>
      <c r="J397" s="436">
        <f>+'11'!P445</f>
        <v>4</v>
      </c>
      <c r="M397" s="438">
        <f>+'11'!U445</f>
        <v>24.8</v>
      </c>
      <c r="N397" s="438">
        <f>+'11'!V445</f>
        <v>0</v>
      </c>
      <c r="O397" s="360">
        <f t="shared" si="7"/>
        <v>0</v>
      </c>
    </row>
    <row r="398" spans="2:15" x14ac:dyDescent="0.2">
      <c r="B398" s="556" t="str">
        <f>+'11'!B476:M476</f>
        <v>Обеспечение хозяйственного обслуживания в целях функционирования органов местного самоуправления</v>
      </c>
      <c r="C398" s="557"/>
      <c r="D398" s="557"/>
      <c r="E398" s="557"/>
      <c r="F398" s="558"/>
      <c r="G398" s="434" t="str">
        <f>+'11'!Q476</f>
        <v>7800000114</v>
      </c>
      <c r="H398" s="435">
        <f>+'11'!R476</f>
        <v>0</v>
      </c>
      <c r="I398" s="436">
        <f>+'11'!O476</f>
        <v>1</v>
      </c>
      <c r="J398" s="436">
        <f>+'11'!P476</f>
        <v>13</v>
      </c>
      <c r="M398" s="438">
        <f>+'11'!U476</f>
        <v>4468.6667900000002</v>
      </c>
      <c r="N398" s="438">
        <f>+'11'!V476</f>
        <v>3293.9381400000002</v>
      </c>
      <c r="O398" s="360">
        <f t="shared" si="7"/>
        <v>73.711876378234052</v>
      </c>
    </row>
    <row r="399" spans="2:15" x14ac:dyDescent="0.2">
      <c r="B399" s="556" t="str">
        <f>+'11'!B477:M477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99" s="557"/>
      <c r="D399" s="557"/>
      <c r="E399" s="557"/>
      <c r="F399" s="558"/>
      <c r="G399" s="434" t="str">
        <f>+'11'!Q477</f>
        <v>7800000114</v>
      </c>
      <c r="H399" s="435" t="str">
        <f>+'11'!R477</f>
        <v>100</v>
      </c>
      <c r="I399" s="436">
        <f>+'11'!O477</f>
        <v>1</v>
      </c>
      <c r="J399" s="436">
        <f>+'11'!P477</f>
        <v>13</v>
      </c>
      <c r="M399" s="438">
        <f>+'11'!U477</f>
        <v>4468.6667900000002</v>
      </c>
      <c r="N399" s="438">
        <f>+'11'!V477</f>
        <v>3293.9381400000002</v>
      </c>
      <c r="O399" s="360">
        <f t="shared" si="7"/>
        <v>73.711876378234052</v>
      </c>
    </row>
    <row r="400" spans="2:15" x14ac:dyDescent="0.2">
      <c r="B400" s="556" t="str">
        <f>+'11'!B478:M478</f>
        <v>Расходы на выплаты персоналу государственных (муниципальных) органов</v>
      </c>
      <c r="C400" s="557"/>
      <c r="D400" s="557"/>
      <c r="E400" s="557"/>
      <c r="F400" s="558"/>
      <c r="G400" s="434" t="str">
        <f>+'11'!Q478</f>
        <v>7800000114</v>
      </c>
      <c r="H400" s="435" t="str">
        <f>+'11'!R478</f>
        <v>120</v>
      </c>
      <c r="I400" s="436">
        <f>+'11'!O478</f>
        <v>1</v>
      </c>
      <c r="J400" s="436">
        <f>+'11'!P478</f>
        <v>13</v>
      </c>
      <c r="M400" s="438">
        <f>+'11'!U478</f>
        <v>4468.6667900000002</v>
      </c>
      <c r="N400" s="438">
        <f>+'11'!V478</f>
        <v>3293.9381400000002</v>
      </c>
      <c r="O400" s="360">
        <f t="shared" si="7"/>
        <v>73.711876378234052</v>
      </c>
    </row>
    <row r="401" spans="2:16" x14ac:dyDescent="0.2">
      <c r="B401" s="556" t="str">
        <f>+'11'!B479:M479</f>
        <v>Фонд оплаты труда государственных (муниципальных) органов</v>
      </c>
      <c r="C401" s="557"/>
      <c r="D401" s="557"/>
      <c r="E401" s="557"/>
      <c r="F401" s="558"/>
      <c r="G401" s="434" t="str">
        <f>+'11'!Q479</f>
        <v>7800000114</v>
      </c>
      <c r="H401" s="435" t="str">
        <f>+'11'!R479</f>
        <v>121</v>
      </c>
      <c r="I401" s="436">
        <f>+'11'!O479</f>
        <v>1</v>
      </c>
      <c r="J401" s="436">
        <f>+'11'!P479</f>
        <v>13</v>
      </c>
      <c r="M401" s="438">
        <f>+'11'!U479</f>
        <v>3432.1557600000001</v>
      </c>
      <c r="N401" s="438">
        <f>+'11'!V479</f>
        <v>2530.0600100000001</v>
      </c>
      <c r="O401" s="360">
        <f t="shared" si="7"/>
        <v>73.716351672804038</v>
      </c>
    </row>
    <row r="402" spans="2:16" x14ac:dyDescent="0.2">
      <c r="B402" s="556" t="str">
        <f>+'11'!B480:M480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02" s="557"/>
      <c r="D402" s="557"/>
      <c r="E402" s="557"/>
      <c r="F402" s="558"/>
      <c r="G402" s="434" t="str">
        <f>+'11'!Q480</f>
        <v>7800000114</v>
      </c>
      <c r="H402" s="435" t="str">
        <f>+'11'!R480</f>
        <v>129</v>
      </c>
      <c r="I402" s="436">
        <f>+'11'!O480</f>
        <v>1</v>
      </c>
      <c r="J402" s="436">
        <f>+'11'!P480</f>
        <v>13</v>
      </c>
      <c r="M402" s="438">
        <f>+'11'!U480</f>
        <v>1036.5110299999999</v>
      </c>
      <c r="N402" s="438">
        <f>+'11'!V480</f>
        <v>763.87813000000006</v>
      </c>
      <c r="O402" s="360">
        <f t="shared" si="7"/>
        <v>73.69705752190599</v>
      </c>
    </row>
    <row r="403" spans="2:16" x14ac:dyDescent="0.2">
      <c r="B403" s="556" t="str">
        <f>+'11'!B649:M649</f>
        <v>Обеспечение деятельности (оказание услуг)  учреждений средств массовой информации</v>
      </c>
      <c r="C403" s="557"/>
      <c r="D403" s="557"/>
      <c r="E403" s="557"/>
      <c r="F403" s="558"/>
      <c r="G403" s="434" t="str">
        <f>+'11'!Q649</f>
        <v>7800040060</v>
      </c>
      <c r="H403" s="435">
        <f>+'11'!R649</f>
        <v>0</v>
      </c>
      <c r="I403" s="436">
        <f>+'11'!O649</f>
        <v>12</v>
      </c>
      <c r="J403" s="436">
        <f>+'11'!P649</f>
        <v>2</v>
      </c>
      <c r="M403" s="438">
        <f>+'11'!U649</f>
        <v>82.850970000000004</v>
      </c>
      <c r="N403" s="438">
        <f>+'11'!V649</f>
        <v>45</v>
      </c>
      <c r="O403" s="360">
        <f t="shared" si="7"/>
        <v>54.314391249734307</v>
      </c>
    </row>
    <row r="404" spans="2:16" x14ac:dyDescent="0.2">
      <c r="B404" s="556" t="str">
        <f>+'11'!B650:M650</f>
        <v>Закупка товаров, работ и услуг для обеспечения государственных (муниципальных) нужд</v>
      </c>
      <c r="C404" s="557"/>
      <c r="D404" s="557"/>
      <c r="E404" s="557"/>
      <c r="F404" s="558"/>
      <c r="G404" s="434" t="str">
        <f>+'11'!Q650</f>
        <v>7800040060</v>
      </c>
      <c r="H404" s="435" t="str">
        <f>+'11'!R650</f>
        <v>200</v>
      </c>
      <c r="I404" s="436">
        <f>+'11'!O650</f>
        <v>12</v>
      </c>
      <c r="J404" s="436">
        <f>+'11'!P650</f>
        <v>2</v>
      </c>
      <c r="M404" s="438">
        <f>+'11'!U650</f>
        <v>82.850970000000004</v>
      </c>
      <c r="N404" s="438">
        <f>+'11'!V650</f>
        <v>45</v>
      </c>
      <c r="O404" s="360">
        <f t="shared" si="7"/>
        <v>54.314391249734307</v>
      </c>
    </row>
    <row r="405" spans="2:16" x14ac:dyDescent="0.2">
      <c r="B405" s="556" t="str">
        <f>+'11'!B651:M651</f>
        <v>Иные закупки товаров, работ и услуг для обеспечения государственных (муниципальных) нужд</v>
      </c>
      <c r="C405" s="557"/>
      <c r="D405" s="557"/>
      <c r="E405" s="557"/>
      <c r="F405" s="558"/>
      <c r="G405" s="434" t="str">
        <f>+'11'!Q651</f>
        <v>7800040060</v>
      </c>
      <c r="H405" s="435" t="str">
        <f>+'11'!R651</f>
        <v>240</v>
      </c>
      <c r="I405" s="436">
        <f>+'11'!O651</f>
        <v>12</v>
      </c>
      <c r="J405" s="436">
        <f>+'11'!P651</f>
        <v>2</v>
      </c>
      <c r="M405" s="438">
        <f>+'11'!U651</f>
        <v>82.850970000000004</v>
      </c>
      <c r="N405" s="438">
        <f>+'11'!V651</f>
        <v>45</v>
      </c>
      <c r="O405" s="360">
        <f t="shared" si="7"/>
        <v>54.314391249734307</v>
      </c>
    </row>
    <row r="406" spans="2:16" x14ac:dyDescent="0.2">
      <c r="B406" s="556" t="str">
        <f>+'11'!B652:M652</f>
        <v>Прочая закупка товаров, работ и услуг</v>
      </c>
      <c r="C406" s="557"/>
      <c r="D406" s="557"/>
      <c r="E406" s="557"/>
      <c r="F406" s="558"/>
      <c r="G406" s="434" t="str">
        <f>+'11'!Q652</f>
        <v>7800040060</v>
      </c>
      <c r="H406" s="435" t="str">
        <f>+'11'!R652</f>
        <v>244</v>
      </c>
      <c r="I406" s="436">
        <f>+'11'!O652</f>
        <v>12</v>
      </c>
      <c r="J406" s="436">
        <f>+'11'!P652</f>
        <v>2</v>
      </c>
      <c r="M406" s="438">
        <f>+'11'!U652</f>
        <v>82.850970000000004</v>
      </c>
      <c r="N406" s="438">
        <f>+'11'!V652</f>
        <v>45</v>
      </c>
      <c r="O406" s="360">
        <f t="shared" si="7"/>
        <v>54.314391249734307</v>
      </c>
    </row>
    <row r="407" spans="2:16" s="414" customFormat="1" x14ac:dyDescent="0.2">
      <c r="B407" s="567" t="str">
        <f>+'11'!B355:M355</f>
        <v xml:space="preserve">Функционирование представительного органа муниципального района Республики Тыва </v>
      </c>
      <c r="C407" s="568"/>
      <c r="D407" s="568"/>
      <c r="E407" s="568"/>
      <c r="F407" s="569"/>
      <c r="G407" s="439" t="str">
        <f>+'11'!Q355</f>
        <v>7900000000</v>
      </c>
      <c r="H407" s="440">
        <f>+'11'!R355</f>
        <v>0</v>
      </c>
      <c r="I407" s="441"/>
      <c r="J407" s="441"/>
      <c r="K407" s="441" t="str">
        <f>+'11'!Q355</f>
        <v>7900000000</v>
      </c>
      <c r="L407" s="441">
        <f>+'11'!R355</f>
        <v>0</v>
      </c>
      <c r="M407" s="437">
        <f>+M408+M413+M418+M423</f>
        <v>3708.8748499999997</v>
      </c>
      <c r="N407" s="437">
        <f>+N408+N413+N418+N423</f>
        <v>2875.8834699999998</v>
      </c>
      <c r="O407" s="359">
        <f t="shared" si="7"/>
        <v>77.540590780516624</v>
      </c>
      <c r="P407" s="414">
        <f>+'[1]13+'!$O$184</f>
        <v>3708.875</v>
      </c>
    </row>
    <row r="408" spans="2:16" x14ac:dyDescent="0.2">
      <c r="B408" s="556" t="str">
        <f>+'11'!B356:M356</f>
        <v>Обеспечение функционирования председателя представительного органа муниципального образования</v>
      </c>
      <c r="C408" s="557"/>
      <c r="D408" s="557"/>
      <c r="E408" s="557"/>
      <c r="F408" s="558"/>
      <c r="G408" s="434" t="str">
        <f>+'11'!Q356</f>
        <v>7900000111</v>
      </c>
      <c r="H408" s="435">
        <f>+'11'!R356</f>
        <v>0</v>
      </c>
      <c r="I408" s="436">
        <f>+'11'!O356</f>
        <v>1</v>
      </c>
      <c r="J408" s="436">
        <f>+'11'!P356</f>
        <v>3</v>
      </c>
      <c r="K408" s="436" t="str">
        <f>+'11'!Q356</f>
        <v>7900000111</v>
      </c>
      <c r="L408" s="436">
        <f>+'11'!R356</f>
        <v>0</v>
      </c>
      <c r="M408" s="438">
        <f>+'11'!U356</f>
        <v>1091.3029199999999</v>
      </c>
      <c r="N408" s="438">
        <f>+'11'!V356</f>
        <v>932.88791000000003</v>
      </c>
      <c r="O408" s="360">
        <f t="shared" si="7"/>
        <v>85.48386455339093</v>
      </c>
    </row>
    <row r="409" spans="2:16" x14ac:dyDescent="0.2">
      <c r="B409" s="556" t="str">
        <f>+'11'!B357:M357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09" s="557"/>
      <c r="D409" s="557"/>
      <c r="E409" s="557"/>
      <c r="F409" s="558"/>
      <c r="G409" s="434" t="str">
        <f>+'11'!Q357</f>
        <v>7900000111</v>
      </c>
      <c r="H409" s="435" t="str">
        <f>+'11'!R357</f>
        <v>100</v>
      </c>
      <c r="I409" s="436">
        <f>+'11'!O357</f>
        <v>1</v>
      </c>
      <c r="J409" s="436">
        <f>+'11'!P357</f>
        <v>3</v>
      </c>
      <c r="K409" s="436" t="str">
        <f>+'11'!Q357</f>
        <v>7900000111</v>
      </c>
      <c r="L409" s="436" t="str">
        <f>+'11'!R357</f>
        <v>100</v>
      </c>
      <c r="M409" s="438">
        <f>+'11'!U357</f>
        <v>1091.3029199999999</v>
      </c>
      <c r="N409" s="438">
        <f>+'11'!V357</f>
        <v>932.88791000000003</v>
      </c>
      <c r="O409" s="360">
        <f t="shared" si="7"/>
        <v>85.48386455339093</v>
      </c>
    </row>
    <row r="410" spans="2:16" x14ac:dyDescent="0.2">
      <c r="B410" s="556" t="str">
        <f>+'11'!B358:M358</f>
        <v>Расходы на выплаты персоналу государственных (муниципальных) органов</v>
      </c>
      <c r="C410" s="557"/>
      <c r="D410" s="557"/>
      <c r="E410" s="557"/>
      <c r="F410" s="558"/>
      <c r="G410" s="434" t="str">
        <f>+'11'!Q358</f>
        <v>7900000111</v>
      </c>
      <c r="H410" s="435" t="str">
        <f>+'11'!R358</f>
        <v>120</v>
      </c>
      <c r="I410" s="436">
        <f>+'11'!O358</f>
        <v>1</v>
      </c>
      <c r="J410" s="436">
        <f>+'11'!P358</f>
        <v>3</v>
      </c>
      <c r="K410" s="436" t="str">
        <f>+'11'!Q358</f>
        <v>7900000111</v>
      </c>
      <c r="L410" s="436" t="str">
        <f>+'11'!R358</f>
        <v>120</v>
      </c>
      <c r="M410" s="438">
        <f>+'11'!U358</f>
        <v>1091.3029199999999</v>
      </c>
      <c r="N410" s="438">
        <f>+'11'!V358</f>
        <v>932.88791000000003</v>
      </c>
      <c r="O410" s="360">
        <f t="shared" si="7"/>
        <v>85.48386455339093</v>
      </c>
    </row>
    <row r="411" spans="2:16" x14ac:dyDescent="0.2">
      <c r="B411" s="556" t="str">
        <f>+'11'!B359:M359</f>
        <v>Фонд оплаты труда государственных (муниципальных) органов</v>
      </c>
      <c r="C411" s="557"/>
      <c r="D411" s="557"/>
      <c r="E411" s="557"/>
      <c r="F411" s="558"/>
      <c r="G411" s="434" t="str">
        <f>+'11'!Q359</f>
        <v>7900000111</v>
      </c>
      <c r="H411" s="435" t="str">
        <f>+'11'!R359</f>
        <v>121</v>
      </c>
      <c r="I411" s="436">
        <f>+'11'!O359</f>
        <v>1</v>
      </c>
      <c r="J411" s="436">
        <f>+'11'!P359</f>
        <v>3</v>
      </c>
      <c r="K411" s="436" t="str">
        <f>+'11'!Q359</f>
        <v>7900000111</v>
      </c>
      <c r="L411" s="436" t="str">
        <f>+'11'!R359</f>
        <v>121</v>
      </c>
      <c r="M411" s="438">
        <f>+'11'!U359</f>
        <v>838.17427999999995</v>
      </c>
      <c r="N411" s="438">
        <f>+'11'!V359</f>
        <v>717.42543000000001</v>
      </c>
      <c r="O411" s="360">
        <f t="shared" si="7"/>
        <v>85.593825427332376</v>
      </c>
    </row>
    <row r="412" spans="2:16" x14ac:dyDescent="0.2">
      <c r="B412" s="556" t="str">
        <f>+'11'!B360:M360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12" s="557"/>
      <c r="D412" s="557"/>
      <c r="E412" s="557"/>
      <c r="F412" s="558"/>
      <c r="G412" s="434" t="str">
        <f>+'11'!Q360</f>
        <v>7900000111</v>
      </c>
      <c r="H412" s="435" t="str">
        <f>+'11'!R360</f>
        <v>129</v>
      </c>
      <c r="I412" s="436">
        <f>+'11'!O360</f>
        <v>1</v>
      </c>
      <c r="J412" s="436">
        <f>+'11'!P360</f>
        <v>3</v>
      </c>
      <c r="K412" s="436" t="str">
        <f>+'11'!Q360</f>
        <v>7900000111</v>
      </c>
      <c r="L412" s="436" t="str">
        <f>+'11'!R360</f>
        <v>129</v>
      </c>
      <c r="M412" s="438">
        <f>+'11'!U360</f>
        <v>253.12863999999999</v>
      </c>
      <c r="N412" s="438">
        <f>+'11'!V360</f>
        <v>215.46248</v>
      </c>
      <c r="O412" s="360">
        <f t="shared" si="7"/>
        <v>85.119755709982087</v>
      </c>
    </row>
    <row r="413" spans="2:16" x14ac:dyDescent="0.2">
      <c r="B413" s="556" t="str">
        <f>+'11'!B361:M361</f>
        <v>Обеспечение функционирования депутатов представительного органа муниципального района</v>
      </c>
      <c r="C413" s="557"/>
      <c r="D413" s="557"/>
      <c r="E413" s="557"/>
      <c r="F413" s="558"/>
      <c r="G413" s="434" t="str">
        <f>+'11'!Q361</f>
        <v>7900000112</v>
      </c>
      <c r="H413" s="435">
        <f>+'11'!R361</f>
        <v>0</v>
      </c>
      <c r="I413" s="436">
        <f>+'11'!O361</f>
        <v>1</v>
      </c>
      <c r="J413" s="436">
        <f>+'11'!P361</f>
        <v>3</v>
      </c>
      <c r="K413" s="436" t="str">
        <f>+'11'!Q361</f>
        <v>7900000112</v>
      </c>
      <c r="L413" s="436">
        <f>+'11'!R361</f>
        <v>0</v>
      </c>
      <c r="M413" s="438">
        <f>+'11'!U361</f>
        <v>937.67187000000001</v>
      </c>
      <c r="N413" s="438">
        <f>+'11'!V361</f>
        <v>727.01257999999996</v>
      </c>
      <c r="O413" s="360">
        <f t="shared" si="7"/>
        <v>77.533794417870283</v>
      </c>
    </row>
    <row r="414" spans="2:16" x14ac:dyDescent="0.2">
      <c r="B414" s="556" t="str">
        <f>+'11'!B362:M362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14" s="557"/>
      <c r="D414" s="557"/>
      <c r="E414" s="557"/>
      <c r="F414" s="558"/>
      <c r="G414" s="434" t="str">
        <f>+'11'!Q362</f>
        <v>7900000112</v>
      </c>
      <c r="H414" s="435" t="str">
        <f>+'11'!R362</f>
        <v>100</v>
      </c>
      <c r="I414" s="436">
        <f>+'11'!O362</f>
        <v>1</v>
      </c>
      <c r="J414" s="436">
        <f>+'11'!P362</f>
        <v>3</v>
      </c>
      <c r="K414" s="436" t="str">
        <f>+'11'!Q362</f>
        <v>7900000112</v>
      </c>
      <c r="L414" s="436" t="str">
        <f>+'11'!R362</f>
        <v>100</v>
      </c>
      <c r="M414" s="438">
        <f>+'11'!U362</f>
        <v>937.67187000000001</v>
      </c>
      <c r="N414" s="438">
        <f>+'11'!V362</f>
        <v>727.01257999999996</v>
      </c>
      <c r="O414" s="360">
        <f t="shared" si="7"/>
        <v>77.533794417870283</v>
      </c>
    </row>
    <row r="415" spans="2:16" x14ac:dyDescent="0.2">
      <c r="B415" s="556" t="str">
        <f>+'11'!B363:M363</f>
        <v>Расходы на выплаты персоналу государственных (муниципальных) органов</v>
      </c>
      <c r="C415" s="557"/>
      <c r="D415" s="557"/>
      <c r="E415" s="557"/>
      <c r="F415" s="558"/>
      <c r="G415" s="434" t="str">
        <f>+'11'!Q363</f>
        <v>7900000112</v>
      </c>
      <c r="H415" s="435" t="str">
        <f>+'11'!R363</f>
        <v>120</v>
      </c>
      <c r="I415" s="436">
        <f>+'11'!O363</f>
        <v>1</v>
      </c>
      <c r="J415" s="436">
        <f>+'11'!P363</f>
        <v>3</v>
      </c>
      <c r="K415" s="436" t="str">
        <f>+'11'!Q363</f>
        <v>7900000112</v>
      </c>
      <c r="L415" s="436" t="str">
        <f>+'11'!R363</f>
        <v>120</v>
      </c>
      <c r="M415" s="438">
        <f>+'11'!U363</f>
        <v>937.67187000000001</v>
      </c>
      <c r="N415" s="438">
        <f>+'11'!V363</f>
        <v>727.01257999999996</v>
      </c>
      <c r="O415" s="360">
        <f t="shared" si="7"/>
        <v>77.533794417870283</v>
      </c>
    </row>
    <row r="416" spans="2:16" x14ac:dyDescent="0.2">
      <c r="B416" s="556" t="str">
        <f>+'11'!B364:M364</f>
        <v>Фонд оплаты труда государственных (муниципальных) органов</v>
      </c>
      <c r="C416" s="557"/>
      <c r="D416" s="557"/>
      <c r="E416" s="557"/>
      <c r="F416" s="558"/>
      <c r="G416" s="434" t="str">
        <f>+'11'!Q364</f>
        <v>7900000112</v>
      </c>
      <c r="H416" s="435" t="str">
        <f>+'11'!R364</f>
        <v>121</v>
      </c>
      <c r="I416" s="436">
        <f>+'11'!O364</f>
        <v>1</v>
      </c>
      <c r="J416" s="436">
        <f>+'11'!P364</f>
        <v>3</v>
      </c>
      <c r="K416" s="436" t="str">
        <f>+'11'!Q364</f>
        <v>7900000112</v>
      </c>
      <c r="L416" s="436" t="str">
        <f>+'11'!R364</f>
        <v>121</v>
      </c>
      <c r="M416" s="438">
        <f>+'11'!U364</f>
        <v>720.17809</v>
      </c>
      <c r="N416" s="438">
        <f>+'11'!V364</f>
        <v>559.30305999999996</v>
      </c>
      <c r="O416" s="360">
        <f t="shared" si="7"/>
        <v>77.661771132193152</v>
      </c>
    </row>
    <row r="417" spans="2:15" x14ac:dyDescent="0.2">
      <c r="B417" s="556" t="str">
        <f>+'11'!B365:M365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17" s="557"/>
      <c r="D417" s="557"/>
      <c r="E417" s="557"/>
      <c r="F417" s="558"/>
      <c r="G417" s="434" t="str">
        <f>+'11'!Q365</f>
        <v>7900000112</v>
      </c>
      <c r="H417" s="435" t="str">
        <f>+'11'!R365</f>
        <v>129</v>
      </c>
      <c r="I417" s="436">
        <f>+'11'!O365</f>
        <v>1</v>
      </c>
      <c r="J417" s="436">
        <f>+'11'!P365</f>
        <v>3</v>
      </c>
      <c r="K417" s="436" t="str">
        <f>+'11'!Q365</f>
        <v>7900000112</v>
      </c>
      <c r="L417" s="436" t="str">
        <f>+'11'!R365</f>
        <v>129</v>
      </c>
      <c r="M417" s="438">
        <f>+'11'!U365</f>
        <v>217.49377999999999</v>
      </c>
      <c r="N417" s="438">
        <f>+'11'!V365</f>
        <v>167.70952</v>
      </c>
      <c r="O417" s="360">
        <f t="shared" si="7"/>
        <v>77.110030456962946</v>
      </c>
    </row>
    <row r="418" spans="2:15" x14ac:dyDescent="0.2">
      <c r="B418" s="556" t="str">
        <f>+'11'!B366:M366</f>
        <v>Обеспечение деятельности представительного органа местного самоуправления  (Расходы на выплаты персоналу в целях обеспечения выполнения функций муниципальными органами)</v>
      </c>
      <c r="C418" s="557"/>
      <c r="D418" s="557"/>
      <c r="E418" s="557"/>
      <c r="F418" s="558"/>
      <c r="G418" s="434" t="str">
        <f>+'11'!Q366</f>
        <v>7900000113</v>
      </c>
      <c r="H418" s="435">
        <f>+'11'!R366</f>
        <v>0</v>
      </c>
      <c r="I418" s="436">
        <f>+'11'!O366</f>
        <v>1</v>
      </c>
      <c r="J418" s="436">
        <f>+'11'!P366</f>
        <v>3</v>
      </c>
      <c r="K418" s="436" t="str">
        <f>+'11'!Q366</f>
        <v>7900000113</v>
      </c>
      <c r="L418" s="436">
        <f>+'11'!R366</f>
        <v>0</v>
      </c>
      <c r="M418" s="438">
        <f>+'11'!U366</f>
        <v>761.99122</v>
      </c>
      <c r="N418" s="438">
        <f>+'11'!V366</f>
        <v>571.19470000000001</v>
      </c>
      <c r="O418" s="360">
        <f t="shared" si="7"/>
        <v>74.960798104734067</v>
      </c>
    </row>
    <row r="419" spans="2:15" x14ac:dyDescent="0.2">
      <c r="B419" s="556" t="str">
        <f>+'11'!B367:M367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19" s="557"/>
      <c r="D419" s="557"/>
      <c r="E419" s="557"/>
      <c r="F419" s="558"/>
      <c r="G419" s="434" t="str">
        <f>+'11'!Q367</f>
        <v>7900000113</v>
      </c>
      <c r="H419" s="435" t="str">
        <f>+'11'!R367</f>
        <v>100</v>
      </c>
      <c r="I419" s="436">
        <f>+'11'!O367</f>
        <v>1</v>
      </c>
      <c r="J419" s="436">
        <f>+'11'!P367</f>
        <v>3</v>
      </c>
      <c r="K419" s="436" t="str">
        <f>+'11'!Q367</f>
        <v>7900000113</v>
      </c>
      <c r="L419" s="436" t="str">
        <f>+'11'!R367</f>
        <v>100</v>
      </c>
      <c r="M419" s="438">
        <f>+'11'!U367</f>
        <v>761.99122</v>
      </c>
      <c r="N419" s="438">
        <f>+'11'!V367</f>
        <v>571.19470000000001</v>
      </c>
      <c r="O419" s="360">
        <f t="shared" si="7"/>
        <v>74.960798104734067</v>
      </c>
    </row>
    <row r="420" spans="2:15" x14ac:dyDescent="0.2">
      <c r="B420" s="556" t="str">
        <f>+'11'!B368:M368</f>
        <v>Расходы на выплаты персоналу государственных (муниципальных) органов</v>
      </c>
      <c r="C420" s="557"/>
      <c r="D420" s="557"/>
      <c r="E420" s="557"/>
      <c r="F420" s="558"/>
      <c r="G420" s="434" t="str">
        <f>+'11'!Q368</f>
        <v>7900000113</v>
      </c>
      <c r="H420" s="435" t="str">
        <f>+'11'!R368</f>
        <v>120</v>
      </c>
      <c r="I420" s="436">
        <f>+'11'!O368</f>
        <v>1</v>
      </c>
      <c r="J420" s="436">
        <f>+'11'!P368</f>
        <v>3</v>
      </c>
      <c r="K420" s="436" t="str">
        <f>+'11'!Q368</f>
        <v>7900000113</v>
      </c>
      <c r="L420" s="436" t="str">
        <f>+'11'!R368</f>
        <v>120</v>
      </c>
      <c r="M420" s="438">
        <f>+'11'!U368</f>
        <v>761.99122</v>
      </c>
      <c r="N420" s="438">
        <f>+'11'!V368</f>
        <v>571.19470000000001</v>
      </c>
      <c r="O420" s="360">
        <f t="shared" si="7"/>
        <v>74.960798104734067</v>
      </c>
    </row>
    <row r="421" spans="2:15" x14ac:dyDescent="0.2">
      <c r="B421" s="556" t="str">
        <f>+'11'!B369:M369</f>
        <v>Фонд оплаты труда государственных (муниципальных) органов</v>
      </c>
      <c r="C421" s="557"/>
      <c r="D421" s="557"/>
      <c r="E421" s="557"/>
      <c r="F421" s="558"/>
      <c r="G421" s="434" t="str">
        <f>+'11'!Q369</f>
        <v>7900000113</v>
      </c>
      <c r="H421" s="435" t="str">
        <f>+'11'!R369</f>
        <v>121</v>
      </c>
      <c r="I421" s="436">
        <f>+'11'!O369</f>
        <v>1</v>
      </c>
      <c r="J421" s="436">
        <f>+'11'!P369</f>
        <v>3</v>
      </c>
      <c r="K421" s="436" t="str">
        <f>+'11'!Q369</f>
        <v>7900000113</v>
      </c>
      <c r="L421" s="436" t="str">
        <f>+'11'!R369</f>
        <v>121</v>
      </c>
      <c r="M421" s="438">
        <f>+'11'!U369</f>
        <v>585.24671000000001</v>
      </c>
      <c r="N421" s="438">
        <f>+'11'!V369</f>
        <v>438.70560999999998</v>
      </c>
      <c r="O421" s="360">
        <f t="shared" si="7"/>
        <v>74.960799010728309</v>
      </c>
    </row>
    <row r="422" spans="2:15" x14ac:dyDescent="0.2">
      <c r="B422" s="556" t="str">
        <f>+'11'!B370:M370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22" s="557"/>
      <c r="D422" s="557"/>
      <c r="E422" s="557"/>
      <c r="F422" s="558"/>
      <c r="G422" s="434" t="str">
        <f>+'11'!Q370</f>
        <v>7900000113</v>
      </c>
      <c r="H422" s="435" t="str">
        <f>+'11'!R370</f>
        <v>129</v>
      </c>
      <c r="I422" s="436">
        <f>+'11'!O370</f>
        <v>1</v>
      </c>
      <c r="J422" s="436">
        <f>+'11'!P370</f>
        <v>3</v>
      </c>
      <c r="K422" s="436" t="str">
        <f>+'11'!Q370</f>
        <v>7900000113</v>
      </c>
      <c r="L422" s="436" t="str">
        <f>+'11'!R370</f>
        <v>129</v>
      </c>
      <c r="M422" s="438">
        <f>+'11'!U370</f>
        <v>176.74450999999999</v>
      </c>
      <c r="N422" s="438">
        <f>+'11'!V370</f>
        <v>132.48909</v>
      </c>
      <c r="O422" s="360">
        <f t="shared" si="7"/>
        <v>74.960795104753188</v>
      </c>
    </row>
    <row r="423" spans="2:15" x14ac:dyDescent="0.2">
      <c r="B423" s="556" t="str">
        <f>+'11'!B371:M371</f>
        <v>Обеспечение деятельности представительного органа местного самоуправления (Закупка товаров, работ и услуг для обеспечения муниципальных нужд)</v>
      </c>
      <c r="C423" s="557"/>
      <c r="D423" s="557"/>
      <c r="E423" s="557"/>
      <c r="F423" s="558"/>
      <c r="G423" s="434" t="str">
        <f>+'11'!Q371</f>
        <v>7900000191</v>
      </c>
      <c r="H423" s="435">
        <f>+'11'!R371</f>
        <v>0</v>
      </c>
      <c r="I423" s="436">
        <f>+'11'!O371</f>
        <v>1</v>
      </c>
      <c r="J423" s="436">
        <f>+'11'!P371</f>
        <v>3</v>
      </c>
      <c r="K423" s="436" t="str">
        <f>+'11'!Q371</f>
        <v>7900000191</v>
      </c>
      <c r="L423" s="436">
        <f>+'11'!R371</f>
        <v>0</v>
      </c>
      <c r="M423" s="438">
        <f>+'11'!U371</f>
        <v>917.90884000000005</v>
      </c>
      <c r="N423" s="438">
        <f>+'11'!V371</f>
        <v>644.78827999999999</v>
      </c>
      <c r="O423" s="360">
        <f t="shared" si="7"/>
        <v>70.245350289904593</v>
      </c>
    </row>
    <row r="424" spans="2:15" x14ac:dyDescent="0.2">
      <c r="B424" s="556" t="str">
        <f>+'11'!B372:M372</f>
        <v>Закупка товаров, работ и услуг для обеспечения государственных (муниципальных) нужд</v>
      </c>
      <c r="C424" s="557"/>
      <c r="D424" s="557"/>
      <c r="E424" s="557"/>
      <c r="F424" s="558"/>
      <c r="G424" s="434" t="str">
        <f>+'11'!Q372</f>
        <v>7900000191</v>
      </c>
      <c r="H424" s="435" t="str">
        <f>+'11'!R372</f>
        <v>200</v>
      </c>
      <c r="I424" s="436">
        <f>+'11'!O372</f>
        <v>1</v>
      </c>
      <c r="J424" s="436">
        <f>+'11'!P372</f>
        <v>3</v>
      </c>
      <c r="K424" s="436" t="str">
        <f>+'11'!Q372</f>
        <v>7900000191</v>
      </c>
      <c r="L424" s="436" t="str">
        <f>+'11'!R372</f>
        <v>200</v>
      </c>
      <c r="M424" s="438">
        <f>+'11'!U372</f>
        <v>907.90884000000005</v>
      </c>
      <c r="N424" s="438">
        <f>+'11'!V372</f>
        <v>639.03305999999998</v>
      </c>
      <c r="O424" s="360">
        <f t="shared" si="7"/>
        <v>70.38515673005233</v>
      </c>
    </row>
    <row r="425" spans="2:15" x14ac:dyDescent="0.2">
      <c r="B425" s="556" t="str">
        <f>+'11'!B373:M373</f>
        <v>Иные закупки товаров, работ и услуг для обеспечения государственных (муниципальных) нужд</v>
      </c>
      <c r="C425" s="557"/>
      <c r="D425" s="557"/>
      <c r="E425" s="557"/>
      <c r="F425" s="558"/>
      <c r="G425" s="434" t="str">
        <f>+'11'!Q373</f>
        <v>7900000191</v>
      </c>
      <c r="H425" s="435" t="str">
        <f>+'11'!R373</f>
        <v>240</v>
      </c>
      <c r="I425" s="436">
        <f>+'11'!O373</f>
        <v>1</v>
      </c>
      <c r="J425" s="436">
        <f>+'11'!P373</f>
        <v>3</v>
      </c>
      <c r="K425" s="436" t="str">
        <f>+'11'!Q373</f>
        <v>7900000191</v>
      </c>
      <c r="L425" s="436" t="str">
        <f>+'11'!R373</f>
        <v>240</v>
      </c>
      <c r="M425" s="438">
        <f>+'11'!U373</f>
        <v>907.90884000000005</v>
      </c>
      <c r="N425" s="438">
        <f>+'11'!V373</f>
        <v>639.03305999999998</v>
      </c>
      <c r="O425" s="360">
        <f t="shared" si="7"/>
        <v>70.38515673005233</v>
      </c>
    </row>
    <row r="426" spans="2:15" x14ac:dyDescent="0.2">
      <c r="B426" s="556" t="str">
        <f>+'11'!B374:M374</f>
        <v>Закупка товаров, работ, услуг в сфере информационно-коммуникационных технологий</v>
      </c>
      <c r="C426" s="557"/>
      <c r="D426" s="557"/>
      <c r="E426" s="557"/>
      <c r="F426" s="558"/>
      <c r="G426" s="434" t="str">
        <f>+'11'!Q374</f>
        <v>7900000191</v>
      </c>
      <c r="H426" s="435" t="str">
        <f>+'11'!R374</f>
        <v>242</v>
      </c>
      <c r="I426" s="436">
        <f>+'11'!O374</f>
        <v>1</v>
      </c>
      <c r="J426" s="436">
        <f>+'11'!P374</f>
        <v>3</v>
      </c>
      <c r="K426" s="436" t="str">
        <f>+'11'!Q374</f>
        <v>7900000191</v>
      </c>
      <c r="L426" s="436" t="str">
        <f>+'11'!R374</f>
        <v>242</v>
      </c>
      <c r="M426" s="438">
        <f>+'11'!U374</f>
        <v>132.89984000000001</v>
      </c>
      <c r="N426" s="438">
        <f>+'11'!V374</f>
        <v>60.898060000000001</v>
      </c>
      <c r="O426" s="360">
        <f t="shared" si="7"/>
        <v>45.822523187386828</v>
      </c>
    </row>
    <row r="427" spans="2:15" x14ac:dyDescent="0.2">
      <c r="B427" s="556" t="str">
        <f>+'11'!B375:M375</f>
        <v>Прочая закупка товаров, работ и услуг</v>
      </c>
      <c r="C427" s="557"/>
      <c r="D427" s="557"/>
      <c r="E427" s="557"/>
      <c r="F427" s="558"/>
      <c r="G427" s="434" t="str">
        <f>+'11'!Q375</f>
        <v>7900000191</v>
      </c>
      <c r="H427" s="435" t="str">
        <f>+'11'!R375</f>
        <v>244</v>
      </c>
      <c r="I427" s="436">
        <f>+'11'!O375</f>
        <v>1</v>
      </c>
      <c r="J427" s="436">
        <f>+'11'!P375</f>
        <v>3</v>
      </c>
      <c r="K427" s="436" t="str">
        <f>+'11'!Q375</f>
        <v>7900000191</v>
      </c>
      <c r="L427" s="436" t="str">
        <f>+'11'!R375</f>
        <v>244</v>
      </c>
      <c r="M427" s="438">
        <f>+'11'!U375</f>
        <v>775.00900000000001</v>
      </c>
      <c r="N427" s="438">
        <f>+'11'!V375</f>
        <v>578.13499999999999</v>
      </c>
      <c r="O427" s="360">
        <f t="shared" si="7"/>
        <v>74.597198226085112</v>
      </c>
    </row>
    <row r="428" spans="2:15" x14ac:dyDescent="0.2">
      <c r="B428" s="556" t="str">
        <f>+'11'!B376:M376</f>
        <v>Иные бюджетные ассигнования</v>
      </c>
      <c r="C428" s="557"/>
      <c r="D428" s="557"/>
      <c r="E428" s="557"/>
      <c r="F428" s="558"/>
      <c r="G428" s="434" t="str">
        <f>+'11'!Q376</f>
        <v>7900000191</v>
      </c>
      <c r="H428" s="435" t="str">
        <f>+'11'!R376</f>
        <v>800</v>
      </c>
      <c r="I428" s="436">
        <f>+'11'!O376</f>
        <v>1</v>
      </c>
      <c r="J428" s="436">
        <f>+'11'!P376</f>
        <v>3</v>
      </c>
      <c r="K428" s="436" t="str">
        <f>+'11'!Q376</f>
        <v>7900000191</v>
      </c>
      <c r="L428" s="436" t="str">
        <f>+'11'!R376</f>
        <v>800</v>
      </c>
      <c r="M428" s="438">
        <f>+'11'!U376</f>
        <v>10</v>
      </c>
      <c r="N428" s="438">
        <f>+'11'!V376</f>
        <v>5.7552199999999996</v>
      </c>
      <c r="O428" s="360">
        <f t="shared" si="7"/>
        <v>57.552199999999999</v>
      </c>
    </row>
    <row r="429" spans="2:15" x14ac:dyDescent="0.2">
      <c r="B429" s="556" t="str">
        <f>+'11'!B377:M377</f>
        <v>Уплата налогов, сборов и иных платежей</v>
      </c>
      <c r="C429" s="557"/>
      <c r="D429" s="557"/>
      <c r="E429" s="557"/>
      <c r="F429" s="558"/>
      <c r="G429" s="434" t="str">
        <f>+'11'!Q377</f>
        <v>7900000191</v>
      </c>
      <c r="H429" s="435" t="str">
        <f>+'11'!R377</f>
        <v>850</v>
      </c>
      <c r="I429" s="436">
        <f>+'11'!O377</f>
        <v>1</v>
      </c>
      <c r="J429" s="436">
        <f>+'11'!P377</f>
        <v>3</v>
      </c>
      <c r="K429" s="436" t="str">
        <f>+'11'!Q377</f>
        <v>7900000191</v>
      </c>
      <c r="L429" s="436" t="str">
        <f>+'11'!R377</f>
        <v>850</v>
      </c>
      <c r="M429" s="438">
        <f>+'11'!U377</f>
        <v>10</v>
      </c>
      <c r="N429" s="438">
        <f>+'11'!V377</f>
        <v>5.7552199999999996</v>
      </c>
      <c r="O429" s="360">
        <f t="shared" si="7"/>
        <v>57.552199999999999</v>
      </c>
    </row>
    <row r="430" spans="2:15" x14ac:dyDescent="0.2">
      <c r="B430" s="556" t="str">
        <f>+'11'!B378:M378</f>
        <v>Уплата налога на имущество организаций и земельного налога</v>
      </c>
      <c r="C430" s="557"/>
      <c r="D430" s="557"/>
      <c r="E430" s="557"/>
      <c r="F430" s="558"/>
      <c r="G430" s="434" t="str">
        <f>+'11'!Q378</f>
        <v>7900000191</v>
      </c>
      <c r="H430" s="435" t="str">
        <f>+'11'!R378</f>
        <v>851</v>
      </c>
      <c r="I430" s="436">
        <f>+'11'!O378</f>
        <v>1</v>
      </c>
      <c r="J430" s="436">
        <f>+'11'!P378</f>
        <v>3</v>
      </c>
      <c r="K430" s="436" t="str">
        <f>+'11'!Q378</f>
        <v>7900000191</v>
      </c>
      <c r="L430" s="436" t="str">
        <f>+'11'!R378</f>
        <v>851</v>
      </c>
      <c r="M430" s="438">
        <f>+'11'!U378</f>
        <v>6.5</v>
      </c>
      <c r="N430" s="438">
        <f>+'11'!V378</f>
        <v>2.9079999999999999</v>
      </c>
      <c r="O430" s="360">
        <f t="shared" si="7"/>
        <v>44.738461538461536</v>
      </c>
    </row>
    <row r="431" spans="2:15" x14ac:dyDescent="0.2">
      <c r="B431" s="556" t="str">
        <f>+'11'!B379:M379</f>
        <v>Уплата прочих налогов, сборов</v>
      </c>
      <c r="C431" s="557"/>
      <c r="D431" s="557"/>
      <c r="E431" s="557"/>
      <c r="F431" s="558"/>
      <c r="G431" s="434" t="str">
        <f>+'11'!Q379</f>
        <v>7900000191</v>
      </c>
      <c r="H431" s="435" t="str">
        <f>+'11'!R379</f>
        <v>852</v>
      </c>
      <c r="I431" s="436">
        <f>+'11'!O379</f>
        <v>1</v>
      </c>
      <c r="J431" s="436">
        <f>+'11'!P379</f>
        <v>3</v>
      </c>
      <c r="K431" s="436" t="str">
        <f>+'11'!Q379</f>
        <v>7900000191</v>
      </c>
      <c r="L431" s="436" t="str">
        <f>+'11'!R379</f>
        <v>852</v>
      </c>
      <c r="M431" s="438">
        <f>+'11'!U379</f>
        <v>2</v>
      </c>
      <c r="N431" s="438">
        <f>+'11'!V379</f>
        <v>2</v>
      </c>
      <c r="O431" s="360">
        <f t="shared" si="7"/>
        <v>100</v>
      </c>
    </row>
    <row r="432" spans="2:15" x14ac:dyDescent="0.2">
      <c r="B432" s="556" t="str">
        <f>+'11'!B380:M380</f>
        <v>Уплата иных платежей</v>
      </c>
      <c r="C432" s="557"/>
      <c r="D432" s="557"/>
      <c r="E432" s="557"/>
      <c r="F432" s="558"/>
      <c r="G432" s="434" t="str">
        <f>+'11'!Q380</f>
        <v>7900000191</v>
      </c>
      <c r="H432" s="435" t="str">
        <f>+'11'!R380</f>
        <v>853</v>
      </c>
      <c r="I432" s="436">
        <f>+'11'!O380</f>
        <v>1</v>
      </c>
      <c r="J432" s="436">
        <f>+'11'!P380</f>
        <v>3</v>
      </c>
      <c r="K432" s="436" t="str">
        <f>+'11'!Q380</f>
        <v>7900000191</v>
      </c>
      <c r="L432" s="436" t="str">
        <f>+'11'!R380</f>
        <v>853</v>
      </c>
      <c r="M432" s="438">
        <f>+'11'!U380</f>
        <v>1.5</v>
      </c>
      <c r="N432" s="438">
        <f>+'11'!V380</f>
        <v>0.84721999999999997</v>
      </c>
      <c r="O432" s="360">
        <f t="shared" si="7"/>
        <v>56.481333333333325</v>
      </c>
    </row>
    <row r="433" spans="2:16" hidden="1" x14ac:dyDescent="0.2">
      <c r="B433" s="556" t="str">
        <f>+'11'!B381:M381</f>
        <v>Обеспечение деятельности представительного органа местного самоуправления (Иные выплаты персоналу муниципальных органов, за исключением фонда оплаты труда)</v>
      </c>
      <c r="C433" s="557"/>
      <c r="D433" s="557"/>
      <c r="E433" s="557"/>
      <c r="F433" s="558"/>
      <c r="G433" s="434" t="str">
        <f>+'11'!Q381</f>
        <v>7900000870</v>
      </c>
      <c r="H433" s="435">
        <f>+'11'!R381</f>
        <v>0</v>
      </c>
      <c r="I433" s="436">
        <f>+'11'!O381</f>
        <v>1</v>
      </c>
      <c r="J433" s="436">
        <f>+'11'!P381</f>
        <v>3</v>
      </c>
      <c r="K433" s="436" t="str">
        <f>+'11'!Q381</f>
        <v>7900000870</v>
      </c>
      <c r="L433" s="436">
        <f>+'11'!R381</f>
        <v>0</v>
      </c>
      <c r="M433" s="438">
        <f>+'11'!U381</f>
        <v>0</v>
      </c>
      <c r="N433" s="438">
        <f>+'11'!V381</f>
        <v>0</v>
      </c>
      <c r="O433" s="360" t="e">
        <f t="shared" si="7"/>
        <v>#DIV/0!</v>
      </c>
    </row>
    <row r="434" spans="2:16" hidden="1" x14ac:dyDescent="0.2">
      <c r="B434" s="556" t="str">
        <f>+'11'!B382:M382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34" s="557"/>
      <c r="D434" s="557"/>
      <c r="E434" s="557"/>
      <c r="F434" s="558"/>
      <c r="G434" s="434" t="str">
        <f>+'11'!Q382</f>
        <v>7900000870</v>
      </c>
      <c r="H434" s="435" t="str">
        <f>+'11'!R382</f>
        <v>100</v>
      </c>
      <c r="I434" s="436">
        <f>+'11'!O382</f>
        <v>1</v>
      </c>
      <c r="J434" s="436">
        <f>+'11'!P382</f>
        <v>3</v>
      </c>
      <c r="K434" s="436" t="str">
        <f>+'11'!Q382</f>
        <v>7900000870</v>
      </c>
      <c r="L434" s="436" t="str">
        <f>+'11'!R382</f>
        <v>100</v>
      </c>
      <c r="M434" s="438">
        <f>+'11'!U382</f>
        <v>0</v>
      </c>
      <c r="N434" s="438">
        <f>+'11'!V382</f>
        <v>0</v>
      </c>
      <c r="O434" s="360" t="e">
        <f t="shared" si="7"/>
        <v>#DIV/0!</v>
      </c>
    </row>
    <row r="435" spans="2:16" hidden="1" x14ac:dyDescent="0.2">
      <c r="B435" s="556" t="str">
        <f>+'11'!B383:M383</f>
        <v>Расходы на выплаты персоналу государственных (муниципальных) органов</v>
      </c>
      <c r="C435" s="557"/>
      <c r="D435" s="557"/>
      <c r="E435" s="557"/>
      <c r="F435" s="558"/>
      <c r="G435" s="434" t="str">
        <f>+'11'!Q383</f>
        <v>7900000870</v>
      </c>
      <c r="H435" s="435" t="str">
        <f>+'11'!R383</f>
        <v>120</v>
      </c>
      <c r="I435" s="436">
        <f>+'11'!O383</f>
        <v>1</v>
      </c>
      <c r="J435" s="436">
        <f>+'11'!P383</f>
        <v>3</v>
      </c>
      <c r="K435" s="436" t="str">
        <f>+'11'!Q383</f>
        <v>7900000870</v>
      </c>
      <c r="L435" s="436" t="str">
        <f>+'11'!R383</f>
        <v>120</v>
      </c>
      <c r="M435" s="438">
        <f>+'11'!U383</f>
        <v>0</v>
      </c>
      <c r="N435" s="438">
        <f>+'11'!V383</f>
        <v>0</v>
      </c>
      <c r="O435" s="360" t="e">
        <f t="shared" si="7"/>
        <v>#DIV/0!</v>
      </c>
    </row>
    <row r="436" spans="2:16" hidden="1" x14ac:dyDescent="0.2">
      <c r="B436" s="556" t="str">
        <f>+'11'!B384:M384</f>
        <v>Иные выплаты персоналу государственных (муниципальных) органов, за исключением фонда оплаты труда</v>
      </c>
      <c r="C436" s="557"/>
      <c r="D436" s="557"/>
      <c r="E436" s="557"/>
      <c r="F436" s="558"/>
      <c r="G436" s="434" t="str">
        <f>+'11'!Q384</f>
        <v>7900000870</v>
      </c>
      <c r="H436" s="435" t="str">
        <f>+'11'!R384</f>
        <v>122</v>
      </c>
      <c r="I436" s="436">
        <f>+'11'!O384</f>
        <v>1</v>
      </c>
      <c r="J436" s="436">
        <f>+'11'!P384</f>
        <v>3</v>
      </c>
      <c r="K436" s="436" t="str">
        <f>+'11'!Q384</f>
        <v>7900000870</v>
      </c>
      <c r="L436" s="436" t="str">
        <f>+'11'!R384</f>
        <v>122</v>
      </c>
      <c r="M436" s="438">
        <f>+'11'!U384</f>
        <v>0</v>
      </c>
      <c r="N436" s="438">
        <f>+'11'!V384</f>
        <v>0</v>
      </c>
      <c r="O436" s="360" t="e">
        <f t="shared" si="7"/>
        <v>#DIV/0!</v>
      </c>
    </row>
    <row r="437" spans="2:16" s="414" customFormat="1" ht="22.5" x14ac:dyDescent="0.2">
      <c r="B437" s="417"/>
      <c r="C437" s="418"/>
      <c r="D437" s="418"/>
      <c r="E437" s="418"/>
      <c r="F437" s="419" t="s">
        <v>60</v>
      </c>
      <c r="G437" s="439">
        <v>8900000000</v>
      </c>
      <c r="H437" s="440"/>
      <c r="I437" s="441"/>
      <c r="J437" s="441"/>
      <c r="K437" s="441"/>
      <c r="L437" s="441"/>
      <c r="M437" s="437">
        <f>+M438+M458+M465+M485</f>
        <v>7778.7706600000001</v>
      </c>
      <c r="N437" s="437">
        <f>+N438+N458+N465+N485</f>
        <v>6185.5818400000007</v>
      </c>
      <c r="O437" s="359">
        <f t="shared" si="7"/>
        <v>79.51875830209913</v>
      </c>
      <c r="P437" s="414">
        <f>+'[1]13+'!$O$204</f>
        <v>7778.7709999999997</v>
      </c>
    </row>
    <row r="438" spans="2:16" x14ac:dyDescent="0.2">
      <c r="B438" s="556" t="str">
        <f>+'11'!B216:M216</f>
        <v>Обеспечение деятельности органов местного самоуправления</v>
      </c>
      <c r="C438" s="557"/>
      <c r="D438" s="557"/>
      <c r="E438" s="557"/>
      <c r="F438" s="558"/>
      <c r="G438" s="434" t="str">
        <f>+'11'!Q216</f>
        <v>8900000000</v>
      </c>
      <c r="H438" s="435">
        <f>+'11'!R216</f>
        <v>0</v>
      </c>
      <c r="I438" s="436">
        <f>+'11'!O216</f>
        <v>4</v>
      </c>
      <c r="J438" s="436">
        <f>+'11'!P216</f>
        <v>5</v>
      </c>
      <c r="K438" s="436"/>
      <c r="L438" s="436"/>
      <c r="M438" s="438">
        <f>+'11'!U216</f>
        <v>2600.65002</v>
      </c>
      <c r="N438" s="438">
        <f>+'11'!V216</f>
        <v>2109.6436599999997</v>
      </c>
      <c r="O438" s="360">
        <f t="shared" si="7"/>
        <v>81.119860180186791</v>
      </c>
    </row>
    <row r="439" spans="2:16" x14ac:dyDescent="0.2">
      <c r="B439" s="556" t="str">
        <f>+'11'!B217:M217</f>
        <v>Обеспечение деятельности органов местного самоуправления  (Расходы на выплаты персоналу в целях обеспечения выполнения функций муниципальными органами)</v>
      </c>
      <c r="C439" s="557"/>
      <c r="D439" s="557"/>
      <c r="E439" s="557"/>
      <c r="F439" s="558"/>
      <c r="G439" s="434" t="str">
        <f>+'11'!Q217</f>
        <v>8900000110</v>
      </c>
      <c r="H439" s="435">
        <f>+'11'!R217</f>
        <v>0</v>
      </c>
      <c r="I439" s="436">
        <f>+'11'!O217</f>
        <v>4</v>
      </c>
      <c r="J439" s="436">
        <f>+'11'!P217</f>
        <v>5</v>
      </c>
      <c r="K439" s="436"/>
      <c r="L439" s="436"/>
      <c r="M439" s="438">
        <f>+'11'!U217</f>
        <v>2137.9681</v>
      </c>
      <c r="N439" s="438">
        <f>+'11'!V217</f>
        <v>1735.27783</v>
      </c>
      <c r="O439" s="360">
        <f t="shared" si="7"/>
        <v>81.164813918411596</v>
      </c>
    </row>
    <row r="440" spans="2:16" x14ac:dyDescent="0.2">
      <c r="B440" s="556" t="str">
        <f>+'11'!B218:M218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40" s="557"/>
      <c r="D440" s="557"/>
      <c r="E440" s="557"/>
      <c r="F440" s="558"/>
      <c r="G440" s="434" t="str">
        <f>+'11'!Q218</f>
        <v>8900000110</v>
      </c>
      <c r="H440" s="435" t="str">
        <f>+'11'!R218</f>
        <v>100</v>
      </c>
      <c r="I440" s="436">
        <f>+'11'!O218</f>
        <v>4</v>
      </c>
      <c r="J440" s="436">
        <f>+'11'!P218</f>
        <v>5</v>
      </c>
      <c r="K440" s="436"/>
      <c r="L440" s="436"/>
      <c r="M440" s="438">
        <f>+'11'!U218</f>
        <v>2137.9681</v>
      </c>
      <c r="N440" s="438">
        <f>+'11'!V218</f>
        <v>1735.27783</v>
      </c>
      <c r="O440" s="360">
        <f t="shared" si="7"/>
        <v>81.164813918411596</v>
      </c>
    </row>
    <row r="441" spans="2:16" x14ac:dyDescent="0.2">
      <c r="B441" s="556" t="str">
        <f>+'11'!B219:M219</f>
        <v>Расходы на выплаты персоналу государственных (муниципальных) органов</v>
      </c>
      <c r="C441" s="557"/>
      <c r="D441" s="557"/>
      <c r="E441" s="557"/>
      <c r="F441" s="558"/>
      <c r="G441" s="434" t="str">
        <f>+'11'!Q219</f>
        <v>8900000110</v>
      </c>
      <c r="H441" s="435" t="str">
        <f>+'11'!R219</f>
        <v>120</v>
      </c>
      <c r="I441" s="436">
        <f>+'11'!O219</f>
        <v>4</v>
      </c>
      <c r="J441" s="436">
        <f>+'11'!P219</f>
        <v>5</v>
      </c>
      <c r="K441" s="436"/>
      <c r="L441" s="436"/>
      <c r="M441" s="438">
        <f>+'11'!U219</f>
        <v>2137.9681</v>
      </c>
      <c r="N441" s="438">
        <f>+'11'!V219</f>
        <v>1735.27783</v>
      </c>
      <c r="O441" s="360">
        <f t="shared" si="7"/>
        <v>81.164813918411596</v>
      </c>
    </row>
    <row r="442" spans="2:16" x14ac:dyDescent="0.2">
      <c r="B442" s="556" t="str">
        <f>+'11'!B220:M220</f>
        <v>Фонд оплаты труда государственных (муниципальных) органов</v>
      </c>
      <c r="C442" s="557"/>
      <c r="D442" s="557"/>
      <c r="E442" s="557"/>
      <c r="F442" s="558"/>
      <c r="G442" s="434" t="str">
        <f>+'11'!Q220</f>
        <v>8900000110</v>
      </c>
      <c r="H442" s="435" t="str">
        <f>+'11'!R220</f>
        <v>121</v>
      </c>
      <c r="I442" s="436">
        <f>+'11'!O220</f>
        <v>4</v>
      </c>
      <c r="J442" s="436">
        <f>+'11'!P220</f>
        <v>5</v>
      </c>
      <c r="K442" s="436"/>
      <c r="L442" s="436"/>
      <c r="M442" s="438">
        <f>+'11'!U220</f>
        <v>1642.0645999999999</v>
      </c>
      <c r="N442" s="438">
        <f>+'11'!V220</f>
        <v>1335.5436500000001</v>
      </c>
      <c r="O442" s="360">
        <f t="shared" si="7"/>
        <v>81.333197853482758</v>
      </c>
    </row>
    <row r="443" spans="2:16" x14ac:dyDescent="0.2">
      <c r="B443" s="556" t="str">
        <f>+'11'!B221:M221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43" s="557"/>
      <c r="D443" s="557"/>
      <c r="E443" s="557"/>
      <c r="F443" s="558"/>
      <c r="G443" s="434" t="str">
        <f>+'11'!Q221</f>
        <v>8900000110</v>
      </c>
      <c r="H443" s="435" t="str">
        <f>+'11'!R221</f>
        <v>129</v>
      </c>
      <c r="I443" s="436">
        <f>+'11'!O221</f>
        <v>4</v>
      </c>
      <c r="J443" s="436">
        <f>+'11'!P221</f>
        <v>5</v>
      </c>
      <c r="K443" s="436"/>
      <c r="L443" s="436"/>
      <c r="M443" s="438">
        <f>+'11'!U221</f>
        <v>495.90350000000001</v>
      </c>
      <c r="N443" s="438">
        <f>+'11'!V221</f>
        <v>399.73417999999998</v>
      </c>
      <c r="O443" s="360">
        <f t="shared" si="7"/>
        <v>80.607251209156615</v>
      </c>
    </row>
    <row r="444" spans="2:16" x14ac:dyDescent="0.2">
      <c r="B444" s="556" t="str">
        <f>+'11'!B222:M222</f>
        <v>Обеспечение деятельности органов местного самоуправления</v>
      </c>
      <c r="C444" s="557"/>
      <c r="D444" s="557"/>
      <c r="E444" s="557"/>
      <c r="F444" s="558"/>
      <c r="G444" s="434" t="str">
        <f>+'11'!Q222</f>
        <v>8900000190</v>
      </c>
      <c r="H444" s="435">
        <f>+'11'!R222</f>
        <v>0</v>
      </c>
      <c r="I444" s="436">
        <f>+'11'!O222</f>
        <v>4</v>
      </c>
      <c r="J444" s="436">
        <f>+'11'!P222</f>
        <v>5</v>
      </c>
      <c r="K444" s="436"/>
      <c r="L444" s="436"/>
      <c r="M444" s="438">
        <f>+'11'!U222</f>
        <v>462.68191999999993</v>
      </c>
      <c r="N444" s="438">
        <f>+'11'!V222</f>
        <v>374.36582999999996</v>
      </c>
      <c r="O444" s="360">
        <f t="shared" ref="O444:O507" si="8">N444/M444*100</f>
        <v>80.912137219453058</v>
      </c>
    </row>
    <row r="445" spans="2:16" x14ac:dyDescent="0.2">
      <c r="B445" s="556" t="str">
        <f>+'11'!B223:M223</f>
        <v>Закупка товаров, работ и услуг для обеспечения государственных (муниципальных) нужд</v>
      </c>
      <c r="C445" s="557"/>
      <c r="D445" s="557"/>
      <c r="E445" s="557"/>
      <c r="F445" s="558"/>
      <c r="G445" s="434" t="str">
        <f>+'11'!Q223</f>
        <v>8900000190</v>
      </c>
      <c r="H445" s="435" t="str">
        <f>+'11'!R223</f>
        <v>200</v>
      </c>
      <c r="I445" s="436">
        <f>+'11'!O223</f>
        <v>4</v>
      </c>
      <c r="J445" s="436">
        <f>+'11'!P223</f>
        <v>5</v>
      </c>
      <c r="K445" s="436"/>
      <c r="L445" s="436"/>
      <c r="M445" s="438">
        <f>+'11'!U223</f>
        <v>456.61591999999996</v>
      </c>
      <c r="N445" s="438">
        <f>+'11'!V223</f>
        <v>373.17282999999998</v>
      </c>
      <c r="O445" s="360">
        <f t="shared" si="8"/>
        <v>81.725759802680557</v>
      </c>
    </row>
    <row r="446" spans="2:16" x14ac:dyDescent="0.2">
      <c r="B446" s="556" t="str">
        <f>+'11'!B224:M224</f>
        <v>Иные закупки товаров, работ и услуг для обеспечения государственных (муниципальных) нужд</v>
      </c>
      <c r="C446" s="557"/>
      <c r="D446" s="557"/>
      <c r="E446" s="557"/>
      <c r="F446" s="558"/>
      <c r="G446" s="434" t="str">
        <f>+'11'!Q224</f>
        <v>8900000190</v>
      </c>
      <c r="H446" s="435" t="str">
        <f>+'11'!R224</f>
        <v>240</v>
      </c>
      <c r="I446" s="436">
        <f>+'11'!O224</f>
        <v>4</v>
      </c>
      <c r="J446" s="436">
        <f>+'11'!P224</f>
        <v>5</v>
      </c>
      <c r="K446" s="436"/>
      <c r="L446" s="436"/>
      <c r="M446" s="438">
        <f>+'11'!U224</f>
        <v>456.61591999999996</v>
      </c>
      <c r="N446" s="438">
        <f>+'11'!V224</f>
        <v>373.17282999999998</v>
      </c>
      <c r="O446" s="360">
        <f t="shared" si="8"/>
        <v>81.725759802680557</v>
      </c>
    </row>
    <row r="447" spans="2:16" x14ac:dyDescent="0.2">
      <c r="B447" s="556" t="str">
        <f>+'11'!B225:M225</f>
        <v>Закупка товаров, работ, услуг в сфере информационно-коммуникационных технологий</v>
      </c>
      <c r="C447" s="557"/>
      <c r="D447" s="557"/>
      <c r="E447" s="557"/>
      <c r="F447" s="558"/>
      <c r="G447" s="434" t="str">
        <f>+'11'!Q225</f>
        <v>8900000190</v>
      </c>
      <c r="H447" s="435" t="str">
        <f>+'11'!R225</f>
        <v>242</v>
      </c>
      <c r="I447" s="436">
        <f>+'11'!O225</f>
        <v>4</v>
      </c>
      <c r="J447" s="436">
        <f>+'11'!P225</f>
        <v>5</v>
      </c>
      <c r="K447" s="436"/>
      <c r="L447" s="436"/>
      <c r="M447" s="438">
        <f>+'11'!U225</f>
        <v>111.19192</v>
      </c>
      <c r="N447" s="438">
        <f>+'11'!V225</f>
        <v>88.972830000000002</v>
      </c>
      <c r="O447" s="360">
        <f t="shared" si="8"/>
        <v>80.017351980251803</v>
      </c>
    </row>
    <row r="448" spans="2:16" x14ac:dyDescent="0.2">
      <c r="B448" s="556" t="str">
        <f>+'11'!B226:M226</f>
        <v>Прочая закупка товаров, работ и услуг</v>
      </c>
      <c r="C448" s="557"/>
      <c r="D448" s="557"/>
      <c r="E448" s="557"/>
      <c r="F448" s="558"/>
      <c r="G448" s="434" t="str">
        <f>+'11'!Q226</f>
        <v>8900000190</v>
      </c>
      <c r="H448" s="435" t="str">
        <f>+'11'!R226</f>
        <v>244</v>
      </c>
      <c r="I448" s="436">
        <f>+'11'!O226</f>
        <v>4</v>
      </c>
      <c r="J448" s="436">
        <f>+'11'!P226</f>
        <v>5</v>
      </c>
      <c r="K448" s="436"/>
      <c r="L448" s="436"/>
      <c r="M448" s="438">
        <f>+'11'!U226</f>
        <v>345.42399999999998</v>
      </c>
      <c r="N448" s="438">
        <f>+'11'!V226</f>
        <v>284.2</v>
      </c>
      <c r="O448" s="360">
        <f t="shared" si="8"/>
        <v>82.275695956274035</v>
      </c>
    </row>
    <row r="449" spans="2:15" x14ac:dyDescent="0.2">
      <c r="B449" s="556" t="str">
        <f>+'11'!B227:M227</f>
        <v>Иные бюджетные ассигнования</v>
      </c>
      <c r="C449" s="557"/>
      <c r="D449" s="557"/>
      <c r="E449" s="557"/>
      <c r="F449" s="558"/>
      <c r="G449" s="434" t="str">
        <f>+'11'!Q227</f>
        <v>8900000190</v>
      </c>
      <c r="H449" s="435" t="str">
        <f>+'11'!R227</f>
        <v>800</v>
      </c>
      <c r="I449" s="436">
        <f>+'11'!O227</f>
        <v>4</v>
      </c>
      <c r="J449" s="436">
        <f>+'11'!P227</f>
        <v>5</v>
      </c>
      <c r="K449" s="436"/>
      <c r="L449" s="436"/>
      <c r="M449" s="438">
        <f>+'11'!U227</f>
        <v>6.0660000000000007</v>
      </c>
      <c r="N449" s="438">
        <f>+'11'!V227</f>
        <v>1.1930000000000001</v>
      </c>
      <c r="O449" s="360">
        <f t="shared" si="8"/>
        <v>19.666996373227828</v>
      </c>
    </row>
    <row r="450" spans="2:15" x14ac:dyDescent="0.2">
      <c r="B450" s="556" t="str">
        <f>+'11'!B228:M228</f>
        <v>Уплата налогов, сборов и иных платежей</v>
      </c>
      <c r="C450" s="557"/>
      <c r="D450" s="557"/>
      <c r="E450" s="557"/>
      <c r="F450" s="558"/>
      <c r="G450" s="434" t="str">
        <f>+'11'!Q228</f>
        <v>8900000190</v>
      </c>
      <c r="H450" s="435" t="str">
        <f>+'11'!R228</f>
        <v>850</v>
      </c>
      <c r="I450" s="436">
        <f>+'11'!O228</f>
        <v>4</v>
      </c>
      <c r="J450" s="436">
        <f>+'11'!P228</f>
        <v>5</v>
      </c>
      <c r="K450" s="436"/>
      <c r="L450" s="436"/>
      <c r="M450" s="438">
        <f>+'11'!U228</f>
        <v>6.0660000000000007</v>
      </c>
      <c r="N450" s="438">
        <f>+'11'!V228</f>
        <v>1.1930000000000001</v>
      </c>
      <c r="O450" s="360">
        <f t="shared" si="8"/>
        <v>19.666996373227828</v>
      </c>
    </row>
    <row r="451" spans="2:15" x14ac:dyDescent="0.2">
      <c r="B451" s="556" t="str">
        <f>+'11'!B229:M229</f>
        <v>Уплата налога на имущество организаций и земельного налога</v>
      </c>
      <c r="C451" s="557"/>
      <c r="D451" s="557"/>
      <c r="E451" s="557"/>
      <c r="F451" s="558"/>
      <c r="G451" s="434" t="str">
        <f>+'11'!Q229</f>
        <v>8900000190</v>
      </c>
      <c r="H451" s="435" t="str">
        <f>+'11'!R229</f>
        <v>851</v>
      </c>
      <c r="I451" s="436">
        <f>+'11'!O229</f>
        <v>4</v>
      </c>
      <c r="J451" s="436">
        <f>+'11'!P229</f>
        <v>5</v>
      </c>
      <c r="K451" s="436"/>
      <c r="L451" s="436"/>
      <c r="M451" s="438">
        <f>+'11'!U229</f>
        <v>4.4260000000000002</v>
      </c>
      <c r="N451" s="438">
        <f>+'11'!V229</f>
        <v>0.46600000000000003</v>
      </c>
      <c r="O451" s="360">
        <f t="shared" si="8"/>
        <v>10.528694080433802</v>
      </c>
    </row>
    <row r="452" spans="2:15" x14ac:dyDescent="0.2">
      <c r="B452" s="556" t="str">
        <f>+'11'!B230:M230</f>
        <v>Уплата прочих налогов, сборов</v>
      </c>
      <c r="C452" s="557"/>
      <c r="D452" s="557"/>
      <c r="E452" s="557"/>
      <c r="F452" s="558"/>
      <c r="G452" s="434" t="str">
        <f>+'11'!Q230</f>
        <v>8900000190</v>
      </c>
      <c r="H452" s="435" t="str">
        <f>+'11'!R230</f>
        <v>852</v>
      </c>
      <c r="I452" s="436">
        <f>+'11'!O230</f>
        <v>4</v>
      </c>
      <c r="J452" s="436">
        <f>+'11'!P230</f>
        <v>5</v>
      </c>
      <c r="K452" s="436"/>
      <c r="L452" s="436"/>
      <c r="M452" s="438">
        <f>+'11'!U230</f>
        <v>1.24</v>
      </c>
      <c r="N452" s="438">
        <f>+'11'!V230</f>
        <v>0.72699999999999998</v>
      </c>
      <c r="O452" s="360">
        <f t="shared" si="8"/>
        <v>58.62903225806452</v>
      </c>
    </row>
    <row r="453" spans="2:15" x14ac:dyDescent="0.2">
      <c r="B453" s="556" t="str">
        <f>+'11'!B231:M231</f>
        <v>Уплата иных платежей</v>
      </c>
      <c r="C453" s="557"/>
      <c r="D453" s="557"/>
      <c r="E453" s="557"/>
      <c r="F453" s="558"/>
      <c r="G453" s="434" t="str">
        <f>+'11'!Q231</f>
        <v>8900000190</v>
      </c>
      <c r="H453" s="435" t="str">
        <f>+'11'!R231</f>
        <v>853</v>
      </c>
      <c r="I453" s="436">
        <f>+'11'!O231</f>
        <v>4</v>
      </c>
      <c r="J453" s="436">
        <f>+'11'!P231</f>
        <v>5</v>
      </c>
      <c r="K453" s="436"/>
      <c r="L453" s="436"/>
      <c r="M453" s="438">
        <f>+'11'!U231</f>
        <v>0.4</v>
      </c>
      <c r="N453" s="438">
        <f>+'11'!V231</f>
        <v>0</v>
      </c>
      <c r="O453" s="360">
        <f t="shared" si="8"/>
        <v>0</v>
      </c>
    </row>
    <row r="454" spans="2:15" hidden="1" x14ac:dyDescent="0.2">
      <c r="B454" s="556" t="str">
        <f>+'11'!B232:M232</f>
        <v>Обеспечение деятельности органов местного самоуправления (Иные выплаты персоналу муниципальных органов, за исключением фонда оплаты труда)</v>
      </c>
      <c r="C454" s="557"/>
      <c r="D454" s="557"/>
      <c r="E454" s="557"/>
      <c r="F454" s="558"/>
      <c r="G454" s="434" t="str">
        <f>+'11'!Q232</f>
        <v>8900000870</v>
      </c>
      <c r="H454" s="435">
        <f>+'11'!R232</f>
        <v>0</v>
      </c>
      <c r="I454" s="436">
        <f>+'11'!O232</f>
        <v>4</v>
      </c>
      <c r="J454" s="436">
        <f>+'11'!P232</f>
        <v>5</v>
      </c>
      <c r="K454" s="436"/>
      <c r="L454" s="436"/>
      <c r="M454" s="438">
        <f>+'11'!U232</f>
        <v>0</v>
      </c>
      <c r="N454" s="438">
        <f>+'11'!V232</f>
        <v>0</v>
      </c>
      <c r="O454" s="360" t="e">
        <f t="shared" si="8"/>
        <v>#DIV/0!</v>
      </c>
    </row>
    <row r="455" spans="2:15" hidden="1" x14ac:dyDescent="0.2">
      <c r="B455" s="556" t="str">
        <f>+'11'!B233:M233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55" s="557"/>
      <c r="D455" s="557"/>
      <c r="E455" s="557"/>
      <c r="F455" s="558"/>
      <c r="G455" s="434" t="str">
        <f>+'11'!Q233</f>
        <v>8900000870</v>
      </c>
      <c r="H455" s="435" t="str">
        <f>+'11'!R233</f>
        <v>100</v>
      </c>
      <c r="I455" s="436">
        <f>+'11'!O233</f>
        <v>4</v>
      </c>
      <c r="J455" s="436">
        <f>+'11'!P233</f>
        <v>5</v>
      </c>
      <c r="K455" s="436"/>
      <c r="L455" s="436"/>
      <c r="M455" s="438">
        <f>+'11'!U233</f>
        <v>0</v>
      </c>
      <c r="N455" s="438">
        <f>+'11'!V233</f>
        <v>0</v>
      </c>
      <c r="O455" s="360" t="e">
        <f t="shared" si="8"/>
        <v>#DIV/0!</v>
      </c>
    </row>
    <row r="456" spans="2:15" hidden="1" x14ac:dyDescent="0.2">
      <c r="B456" s="556" t="str">
        <f>+'11'!B234:M234</f>
        <v>Расходы на выплаты персоналу государственных (муниципальных) органов</v>
      </c>
      <c r="C456" s="557"/>
      <c r="D456" s="557"/>
      <c r="E456" s="557"/>
      <c r="F456" s="558"/>
      <c r="G456" s="434" t="str">
        <f>+'11'!Q234</f>
        <v>8900000870</v>
      </c>
      <c r="H456" s="435" t="str">
        <f>+'11'!R234</f>
        <v>120</v>
      </c>
      <c r="I456" s="436">
        <f>+'11'!O234</f>
        <v>4</v>
      </c>
      <c r="J456" s="436">
        <f>+'11'!P234</f>
        <v>5</v>
      </c>
      <c r="K456" s="436"/>
      <c r="L456" s="436"/>
      <c r="M456" s="438">
        <f>+'11'!U234</f>
        <v>0</v>
      </c>
      <c r="N456" s="438">
        <f>+'11'!V234</f>
        <v>0</v>
      </c>
      <c r="O456" s="360" t="e">
        <f t="shared" si="8"/>
        <v>#DIV/0!</v>
      </c>
    </row>
    <row r="457" spans="2:15" hidden="1" x14ac:dyDescent="0.2">
      <c r="B457" s="556" t="str">
        <f>+'11'!B235:M235</f>
        <v>Иные выплаты персоналу государственных (муниципальных) органов, за исключением фонда оплаты труда</v>
      </c>
      <c r="C457" s="557"/>
      <c r="D457" s="557"/>
      <c r="E457" s="557"/>
      <c r="F457" s="558"/>
      <c r="G457" s="434" t="str">
        <f>+'11'!Q235</f>
        <v>8900000870</v>
      </c>
      <c r="H457" s="435" t="str">
        <f>+'11'!R235</f>
        <v>122</v>
      </c>
      <c r="I457" s="436">
        <f>+'11'!O235</f>
        <v>4</v>
      </c>
      <c r="J457" s="436">
        <f>+'11'!P235</f>
        <v>5</v>
      </c>
      <c r="K457" s="436"/>
      <c r="L457" s="436"/>
      <c r="M457" s="438">
        <f>+'11'!U235</f>
        <v>0</v>
      </c>
      <c r="N457" s="438">
        <f>+'11'!V235</f>
        <v>0</v>
      </c>
      <c r="O457" s="360" t="e">
        <f t="shared" si="8"/>
        <v>#DIV/0!</v>
      </c>
    </row>
    <row r="458" spans="2:15" x14ac:dyDescent="0.2">
      <c r="B458" s="556" t="str">
        <f>+'11'!B236:M236</f>
        <v>Другие вопросы в области национальной экономики</v>
      </c>
      <c r="C458" s="557"/>
      <c r="D458" s="557"/>
      <c r="E458" s="557"/>
      <c r="F458" s="558"/>
      <c r="G458" s="434">
        <f>+'11'!Q236</f>
        <v>0</v>
      </c>
      <c r="H458" s="435">
        <f>+'11'!R236</f>
        <v>0</v>
      </c>
      <c r="I458" s="436">
        <f>+'11'!O236</f>
        <v>4</v>
      </c>
      <c r="J458" s="436">
        <f>+'11'!P236</f>
        <v>12</v>
      </c>
      <c r="K458" s="436"/>
      <c r="L458" s="436"/>
      <c r="M458" s="438">
        <f>+'11'!U236</f>
        <v>368.221</v>
      </c>
      <c r="N458" s="438">
        <f>+'11'!V236</f>
        <v>302.63058999999998</v>
      </c>
      <c r="O458" s="360">
        <f t="shared" si="8"/>
        <v>82.187216372776135</v>
      </c>
    </row>
    <row r="459" spans="2:15" x14ac:dyDescent="0.2">
      <c r="B459" s="556" t="str">
        <f>+'11'!B237:M237</f>
        <v>Обеспечение деятельности органов местного самоуправления</v>
      </c>
      <c r="C459" s="557"/>
      <c r="D459" s="557"/>
      <c r="E459" s="557"/>
      <c r="F459" s="558"/>
      <c r="G459" s="434" t="str">
        <f>+'11'!Q237</f>
        <v>8900000000</v>
      </c>
      <c r="H459" s="435">
        <f>+'11'!R237</f>
        <v>0</v>
      </c>
      <c r="I459" s="436">
        <f>+'11'!O237</f>
        <v>4</v>
      </c>
      <c r="J459" s="436">
        <f>+'11'!P237</f>
        <v>12</v>
      </c>
      <c r="K459" s="436"/>
      <c r="L459" s="436"/>
      <c r="M459" s="438">
        <f>+'11'!U237</f>
        <v>368.221</v>
      </c>
      <c r="N459" s="438">
        <f>+'11'!V237</f>
        <v>302.63058999999998</v>
      </c>
      <c r="O459" s="360">
        <f t="shared" si="8"/>
        <v>82.187216372776135</v>
      </c>
    </row>
    <row r="460" spans="2:15" x14ac:dyDescent="0.2">
      <c r="B460" s="556" t="str">
        <f>+'11'!B238:M238</f>
        <v>Обеспечение хозяйственного обслуживания в целях функционированияорганов местного самоуправления</v>
      </c>
      <c r="C460" s="557"/>
      <c r="D460" s="557"/>
      <c r="E460" s="557"/>
      <c r="F460" s="558"/>
      <c r="G460" s="434" t="str">
        <f>+'11'!Q238</f>
        <v>8900000140</v>
      </c>
      <c r="H460" s="435">
        <f>+'11'!R238</f>
        <v>0</v>
      </c>
      <c r="I460" s="436">
        <f>+'11'!O238</f>
        <v>4</v>
      </c>
      <c r="J460" s="436">
        <f>+'11'!P238</f>
        <v>12</v>
      </c>
      <c r="K460" s="436"/>
      <c r="L460" s="436"/>
      <c r="M460" s="438">
        <f>+'11'!U238</f>
        <v>368.221</v>
      </c>
      <c r="N460" s="438">
        <f>+'11'!V238</f>
        <v>302.63058999999998</v>
      </c>
      <c r="O460" s="360">
        <f t="shared" si="8"/>
        <v>82.187216372776135</v>
      </c>
    </row>
    <row r="461" spans="2:15" x14ac:dyDescent="0.2">
      <c r="B461" s="556" t="str">
        <f>+'11'!B239:M239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61" s="557"/>
      <c r="D461" s="557"/>
      <c r="E461" s="557"/>
      <c r="F461" s="558"/>
      <c r="G461" s="434" t="str">
        <f>+'11'!Q239</f>
        <v>8900000140</v>
      </c>
      <c r="H461" s="435" t="str">
        <f>+'11'!R239</f>
        <v>100</v>
      </c>
      <c r="I461" s="436">
        <f>+'11'!O239</f>
        <v>4</v>
      </c>
      <c r="J461" s="436">
        <f>+'11'!P239</f>
        <v>12</v>
      </c>
      <c r="K461" s="436"/>
      <c r="L461" s="436"/>
      <c r="M461" s="438">
        <f>+'11'!U239</f>
        <v>368.221</v>
      </c>
      <c r="N461" s="438">
        <f>+'11'!V239</f>
        <v>302.63058999999998</v>
      </c>
      <c r="O461" s="360">
        <f t="shared" si="8"/>
        <v>82.187216372776135</v>
      </c>
    </row>
    <row r="462" spans="2:15" x14ac:dyDescent="0.2">
      <c r="B462" s="556" t="str">
        <f>+'11'!B240:M240</f>
        <v>Расходы на выплаты персоналу государственных (муниципальных) органов</v>
      </c>
      <c r="C462" s="557"/>
      <c r="D462" s="557"/>
      <c r="E462" s="557"/>
      <c r="F462" s="558"/>
      <c r="G462" s="434" t="str">
        <f>+'11'!Q240</f>
        <v>8900000140</v>
      </c>
      <c r="H462" s="435" t="str">
        <f>+'11'!R240</f>
        <v>120</v>
      </c>
      <c r="I462" s="436">
        <f>+'11'!O240</f>
        <v>4</v>
      </c>
      <c r="J462" s="436">
        <f>+'11'!P240</f>
        <v>12</v>
      </c>
      <c r="K462" s="436"/>
      <c r="L462" s="436"/>
      <c r="M462" s="438">
        <f>+'11'!U240</f>
        <v>368.221</v>
      </c>
      <c r="N462" s="438">
        <f>+'11'!V240</f>
        <v>302.63058999999998</v>
      </c>
      <c r="O462" s="360">
        <f t="shared" si="8"/>
        <v>82.187216372776135</v>
      </c>
    </row>
    <row r="463" spans="2:15" x14ac:dyDescent="0.2">
      <c r="B463" s="556" t="str">
        <f>+'11'!B241:M241</f>
        <v>Фонд оплаты труда государственных (муниципальных) органов</v>
      </c>
      <c r="C463" s="557"/>
      <c r="D463" s="557"/>
      <c r="E463" s="557"/>
      <c r="F463" s="558"/>
      <c r="G463" s="434" t="str">
        <f>+'11'!Q241</f>
        <v>8900000140</v>
      </c>
      <c r="H463" s="435" t="str">
        <f>+'11'!R241</f>
        <v>121</v>
      </c>
      <c r="I463" s="436">
        <f>+'11'!O241</f>
        <v>4</v>
      </c>
      <c r="J463" s="436">
        <f>+'11'!P241</f>
        <v>12</v>
      </c>
      <c r="K463" s="436"/>
      <c r="L463" s="436"/>
      <c r="M463" s="438">
        <f>+'11'!U241</f>
        <v>282.81182999999999</v>
      </c>
      <c r="N463" s="438">
        <f>+'11'!V241</f>
        <v>232.43517</v>
      </c>
      <c r="O463" s="360">
        <f t="shared" si="8"/>
        <v>82.187216142973938</v>
      </c>
    </row>
    <row r="464" spans="2:15" x14ac:dyDescent="0.2">
      <c r="B464" s="556" t="str">
        <f>+'11'!B242:M242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64" s="557"/>
      <c r="D464" s="557"/>
      <c r="E464" s="557"/>
      <c r="F464" s="558"/>
      <c r="G464" s="434" t="str">
        <f>+'11'!Q242</f>
        <v>8900000140</v>
      </c>
      <c r="H464" s="435" t="str">
        <f>+'11'!R242</f>
        <v>129</v>
      </c>
      <c r="I464" s="436">
        <f>+'11'!O242</f>
        <v>4</v>
      </c>
      <c r="J464" s="436">
        <f>+'11'!P242</f>
        <v>12</v>
      </c>
      <c r="K464" s="436"/>
      <c r="L464" s="436"/>
      <c r="M464" s="438">
        <f>+'11'!U242</f>
        <v>85.409170000000003</v>
      </c>
      <c r="N464" s="438">
        <f>+'11'!V242</f>
        <v>70.195419999999999</v>
      </c>
      <c r="O464" s="360">
        <f t="shared" si="8"/>
        <v>82.187217133710575</v>
      </c>
    </row>
    <row r="465" spans="2:15" x14ac:dyDescent="0.2">
      <c r="B465" s="556" t="str">
        <f>+'11'!B656:M656</f>
        <v>Обеспечение деятельности органов местного самоуправления</v>
      </c>
      <c r="C465" s="557"/>
      <c r="D465" s="557"/>
      <c r="E465" s="557"/>
      <c r="F465" s="558"/>
      <c r="G465" s="434" t="str">
        <f>+'11'!Q656</f>
        <v>8900000000</v>
      </c>
      <c r="H465" s="435">
        <f>+'11'!R656</f>
        <v>0</v>
      </c>
      <c r="I465" s="436">
        <f>+'11'!O656</f>
        <v>1</v>
      </c>
      <c r="J465" s="436">
        <f>+'11'!P656</f>
        <v>6</v>
      </c>
      <c r="K465" s="436"/>
      <c r="L465" s="436"/>
      <c r="M465" s="438">
        <f>+'11'!U656</f>
        <v>4438.6786400000001</v>
      </c>
      <c r="N465" s="438">
        <f>+'11'!V656</f>
        <v>3510.4161800000006</v>
      </c>
      <c r="O465" s="360">
        <f t="shared" si="8"/>
        <v>79.086964042974756</v>
      </c>
    </row>
    <row r="466" spans="2:15" x14ac:dyDescent="0.2">
      <c r="B466" s="556" t="str">
        <f>+'11'!B657:M657</f>
        <v>Обеспечение деятельности органов местного самоуправления  (Расходы на выплаты персоналу в целях обеспечения выполнения функций муниципальными органами)</v>
      </c>
      <c r="C466" s="557"/>
      <c r="D466" s="557"/>
      <c r="E466" s="557"/>
      <c r="F466" s="558"/>
      <c r="G466" s="434" t="str">
        <f>+'11'!Q657</f>
        <v>8900000110</v>
      </c>
      <c r="H466" s="435">
        <f>+'11'!R657</f>
        <v>0</v>
      </c>
      <c r="I466" s="436">
        <f>+'11'!O657</f>
        <v>1</v>
      </c>
      <c r="J466" s="436">
        <f>+'11'!P657</f>
        <v>6</v>
      </c>
      <c r="K466" s="436"/>
      <c r="L466" s="436"/>
      <c r="M466" s="438">
        <f>+'11'!U657</f>
        <v>3445.1786400000001</v>
      </c>
      <c r="N466" s="438">
        <f>+'11'!V657</f>
        <v>3026.9292100000002</v>
      </c>
      <c r="O466" s="360">
        <f t="shared" si="8"/>
        <v>87.859862326326279</v>
      </c>
    </row>
    <row r="467" spans="2:15" x14ac:dyDescent="0.2">
      <c r="B467" s="556" t="str">
        <f>+'11'!B658:M658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67" s="557"/>
      <c r="D467" s="557"/>
      <c r="E467" s="557"/>
      <c r="F467" s="558"/>
      <c r="G467" s="434" t="str">
        <f>+'11'!Q658</f>
        <v>8900000110</v>
      </c>
      <c r="H467" s="435" t="str">
        <f>+'11'!R658</f>
        <v>100</v>
      </c>
      <c r="I467" s="436">
        <f>+'11'!O658</f>
        <v>1</v>
      </c>
      <c r="J467" s="436">
        <f>+'11'!P658</f>
        <v>6</v>
      </c>
      <c r="K467" s="436"/>
      <c r="L467" s="436"/>
      <c r="M467" s="438">
        <f>+'11'!U658</f>
        <v>3445.1786400000001</v>
      </c>
      <c r="N467" s="438">
        <f>+'11'!V658</f>
        <v>3026.9292100000002</v>
      </c>
      <c r="O467" s="360">
        <f t="shared" si="8"/>
        <v>87.859862326326279</v>
      </c>
    </row>
    <row r="468" spans="2:15" x14ac:dyDescent="0.2">
      <c r="B468" s="556" t="str">
        <f>+'11'!B659:M659</f>
        <v>Расходы на выплаты персоналу государственных (муниципальных) органов</v>
      </c>
      <c r="C468" s="557"/>
      <c r="D468" s="557"/>
      <c r="E468" s="557"/>
      <c r="F468" s="558"/>
      <c r="G468" s="434" t="str">
        <f>+'11'!Q659</f>
        <v>8900000110</v>
      </c>
      <c r="H468" s="435" t="str">
        <f>+'11'!R659</f>
        <v>120</v>
      </c>
      <c r="I468" s="436">
        <f>+'11'!O659</f>
        <v>1</v>
      </c>
      <c r="J468" s="436">
        <f>+'11'!P659</f>
        <v>6</v>
      </c>
      <c r="K468" s="436"/>
      <c r="L468" s="436"/>
      <c r="M468" s="438">
        <f>+'11'!U659</f>
        <v>3445.1786400000001</v>
      </c>
      <c r="N468" s="438">
        <f>+'11'!V659</f>
        <v>3026.9292100000002</v>
      </c>
      <c r="O468" s="360">
        <f t="shared" si="8"/>
        <v>87.859862326326279</v>
      </c>
    </row>
    <row r="469" spans="2:15" x14ac:dyDescent="0.2">
      <c r="B469" s="556" t="str">
        <f>+'11'!B660:M660</f>
        <v>Фонд оплаты труда государственных (муниципальных) органов</v>
      </c>
      <c r="C469" s="557"/>
      <c r="D469" s="557"/>
      <c r="E469" s="557"/>
      <c r="F469" s="558"/>
      <c r="G469" s="434" t="str">
        <f>+'11'!Q660</f>
        <v>8900000110</v>
      </c>
      <c r="H469" s="435" t="str">
        <f>+'11'!R660</f>
        <v>121</v>
      </c>
      <c r="I469" s="436">
        <f>+'11'!O660</f>
        <v>1</v>
      </c>
      <c r="J469" s="436">
        <f>+'11'!P660</f>
        <v>6</v>
      </c>
      <c r="K469" s="436"/>
      <c r="L469" s="436"/>
      <c r="M469" s="438">
        <f>+'11'!U660</f>
        <v>2646.0665399999998</v>
      </c>
      <c r="N469" s="438">
        <f>+'11'!V660</f>
        <v>2334.96533</v>
      </c>
      <c r="O469" s="360">
        <f t="shared" si="8"/>
        <v>88.242880316985534</v>
      </c>
    </row>
    <row r="470" spans="2:15" x14ac:dyDescent="0.2">
      <c r="B470" s="556" t="str">
        <f>+'11'!B661:M661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70" s="557"/>
      <c r="D470" s="557"/>
      <c r="E470" s="557"/>
      <c r="F470" s="558"/>
      <c r="G470" s="434" t="str">
        <f>+'11'!Q661</f>
        <v>8900000110</v>
      </c>
      <c r="H470" s="435" t="str">
        <f>+'11'!R661</f>
        <v>129</v>
      </c>
      <c r="I470" s="436">
        <f>+'11'!O661</f>
        <v>1</v>
      </c>
      <c r="J470" s="436">
        <f>+'11'!P661</f>
        <v>6</v>
      </c>
      <c r="K470" s="436"/>
      <c r="L470" s="436"/>
      <c r="M470" s="438">
        <f>+'11'!U661</f>
        <v>799.11210000000005</v>
      </c>
      <c r="N470" s="438">
        <f>+'11'!V661</f>
        <v>691.96388000000002</v>
      </c>
      <c r="O470" s="360">
        <f t="shared" si="8"/>
        <v>86.591590841885633</v>
      </c>
    </row>
    <row r="471" spans="2:15" x14ac:dyDescent="0.2">
      <c r="B471" s="556" t="str">
        <f>+'11'!B662:M662</f>
        <v>Обеспечение деятельности органов местного самоуправления</v>
      </c>
      <c r="C471" s="557"/>
      <c r="D471" s="557"/>
      <c r="E471" s="557"/>
      <c r="F471" s="558"/>
      <c r="G471" s="434" t="str">
        <f>+'11'!Q662</f>
        <v>8900000190</v>
      </c>
      <c r="H471" s="435">
        <f>+'11'!R662</f>
        <v>0</v>
      </c>
      <c r="I471" s="436">
        <f>+'11'!O662</f>
        <v>1</v>
      </c>
      <c r="J471" s="436">
        <f>+'11'!P662</f>
        <v>6</v>
      </c>
      <c r="K471" s="436"/>
      <c r="L471" s="436"/>
      <c r="M471" s="438">
        <f>+'11'!U662</f>
        <v>894.6</v>
      </c>
      <c r="N471" s="438">
        <f>+'11'!V662</f>
        <v>473.13096999999999</v>
      </c>
      <c r="O471" s="360">
        <f t="shared" si="8"/>
        <v>52.887432372009833</v>
      </c>
    </row>
    <row r="472" spans="2:15" x14ac:dyDescent="0.2">
      <c r="B472" s="556" t="str">
        <f>+'11'!B663:M663</f>
        <v>Закупка товаров, работ и услуг для обеспечения государственных (муниципальных) нужд</v>
      </c>
      <c r="C472" s="557"/>
      <c r="D472" s="557"/>
      <c r="E472" s="557"/>
      <c r="F472" s="558"/>
      <c r="G472" s="434" t="str">
        <f>+'11'!Q663</f>
        <v>8900000190</v>
      </c>
      <c r="H472" s="435" t="str">
        <f>+'11'!R663</f>
        <v>200</v>
      </c>
      <c r="I472" s="436">
        <f>+'11'!O663</f>
        <v>1</v>
      </c>
      <c r="J472" s="436">
        <f>+'11'!P663</f>
        <v>6</v>
      </c>
      <c r="K472" s="436"/>
      <c r="L472" s="436"/>
      <c r="M472" s="438">
        <f>+'11'!U663</f>
        <v>885.6</v>
      </c>
      <c r="N472" s="438">
        <f>+'11'!V663</f>
        <v>470.80297000000002</v>
      </c>
      <c r="O472" s="360">
        <f t="shared" si="8"/>
        <v>53.162033649503158</v>
      </c>
    </row>
    <row r="473" spans="2:15" x14ac:dyDescent="0.2">
      <c r="B473" s="556" t="str">
        <f>+'11'!B664:M664</f>
        <v>Иные закупки товаров, работ и услуг для обеспечения государственных (муниципальных) нужд</v>
      </c>
      <c r="C473" s="557"/>
      <c r="D473" s="557"/>
      <c r="E473" s="557"/>
      <c r="F473" s="558"/>
      <c r="G473" s="434" t="str">
        <f>+'11'!Q664</f>
        <v>8900000190</v>
      </c>
      <c r="H473" s="435" t="str">
        <f>+'11'!R664</f>
        <v>240</v>
      </c>
      <c r="I473" s="436">
        <f>+'11'!O664</f>
        <v>1</v>
      </c>
      <c r="J473" s="436">
        <f>+'11'!P664</f>
        <v>6</v>
      </c>
      <c r="K473" s="436"/>
      <c r="L473" s="436"/>
      <c r="M473" s="438">
        <f>+'11'!U664</f>
        <v>885.6</v>
      </c>
      <c r="N473" s="438">
        <f>+'11'!V664</f>
        <v>470.80297000000002</v>
      </c>
      <c r="O473" s="360">
        <f t="shared" si="8"/>
        <v>53.162033649503158</v>
      </c>
    </row>
    <row r="474" spans="2:15" x14ac:dyDescent="0.2">
      <c r="B474" s="556" t="str">
        <f>+'11'!B665:M665</f>
        <v>Закупка товаров, работ, услуг в сфере информационно-коммуникационных технологий</v>
      </c>
      <c r="C474" s="557"/>
      <c r="D474" s="557"/>
      <c r="E474" s="557"/>
      <c r="F474" s="558"/>
      <c r="G474" s="434" t="str">
        <f>+'11'!Q665</f>
        <v>8900000190</v>
      </c>
      <c r="H474" s="435" t="str">
        <f>+'11'!R665</f>
        <v>242</v>
      </c>
      <c r="I474" s="436">
        <f>+'11'!O665</f>
        <v>1</v>
      </c>
      <c r="J474" s="436">
        <f>+'11'!P665</f>
        <v>6</v>
      </c>
      <c r="K474" s="436"/>
      <c r="L474" s="436"/>
      <c r="M474" s="438">
        <f>+'11'!U665</f>
        <v>510.5</v>
      </c>
      <c r="N474" s="438">
        <f>+'11'!V665</f>
        <v>321.64355</v>
      </c>
      <c r="O474" s="360">
        <f t="shared" si="8"/>
        <v>63.005592556317339</v>
      </c>
    </row>
    <row r="475" spans="2:15" x14ac:dyDescent="0.2">
      <c r="B475" s="556" t="str">
        <f>+'11'!B666:M666</f>
        <v>Прочая закупка товаров, работ и услуг</v>
      </c>
      <c r="C475" s="557"/>
      <c r="D475" s="557"/>
      <c r="E475" s="557"/>
      <c r="F475" s="558"/>
      <c r="G475" s="434" t="str">
        <f>+'11'!Q666</f>
        <v>8900000190</v>
      </c>
      <c r="H475" s="435" t="str">
        <f>+'11'!R666</f>
        <v>244</v>
      </c>
      <c r="I475" s="436">
        <f>+'11'!O666</f>
        <v>1</v>
      </c>
      <c r="J475" s="436">
        <f>+'11'!P666</f>
        <v>6</v>
      </c>
      <c r="K475" s="436"/>
      <c r="L475" s="436"/>
      <c r="M475" s="438">
        <f>+'11'!U666</f>
        <v>375.1</v>
      </c>
      <c r="N475" s="438">
        <f>+'11'!V666</f>
        <v>149.15942000000001</v>
      </c>
      <c r="O475" s="360">
        <f t="shared" si="8"/>
        <v>39.765241268994934</v>
      </c>
    </row>
    <row r="476" spans="2:15" x14ac:dyDescent="0.2">
      <c r="B476" s="556" t="str">
        <f>+'11'!B667:M667</f>
        <v>Иные бюджетные ассигнования</v>
      </c>
      <c r="C476" s="557"/>
      <c r="D476" s="557"/>
      <c r="E476" s="557"/>
      <c r="F476" s="558"/>
      <c r="G476" s="434" t="str">
        <f>+'11'!Q667</f>
        <v>8900000190</v>
      </c>
      <c r="H476" s="435" t="str">
        <f>+'11'!R667</f>
        <v>800</v>
      </c>
      <c r="I476" s="436">
        <f>+'11'!O667</f>
        <v>1</v>
      </c>
      <c r="J476" s="436">
        <f>+'11'!P667</f>
        <v>6</v>
      </c>
      <c r="K476" s="436"/>
      <c r="L476" s="436"/>
      <c r="M476" s="438">
        <f>+'11'!U667</f>
        <v>9</v>
      </c>
      <c r="N476" s="438">
        <f>+'11'!V667</f>
        <v>2.3279999999999998</v>
      </c>
      <c r="O476" s="360">
        <f t="shared" si="8"/>
        <v>25.866666666666667</v>
      </c>
    </row>
    <row r="477" spans="2:15" x14ac:dyDescent="0.2">
      <c r="B477" s="556" t="str">
        <f>+'11'!B668:M668</f>
        <v>Уплата налогов, сборов и иных платежей</v>
      </c>
      <c r="C477" s="557"/>
      <c r="D477" s="557"/>
      <c r="E477" s="557"/>
      <c r="F477" s="558"/>
      <c r="G477" s="434" t="str">
        <f>+'11'!Q668</f>
        <v>8900000190</v>
      </c>
      <c r="H477" s="435" t="str">
        <f>+'11'!R668</f>
        <v>850</v>
      </c>
      <c r="I477" s="436">
        <f>+'11'!O668</f>
        <v>1</v>
      </c>
      <c r="J477" s="436">
        <f>+'11'!P668</f>
        <v>6</v>
      </c>
      <c r="K477" s="436"/>
      <c r="L477" s="436"/>
      <c r="M477" s="438">
        <f>+'11'!U668</f>
        <v>9</v>
      </c>
      <c r="N477" s="438">
        <f>+'11'!V668</f>
        <v>2.3279999999999998</v>
      </c>
      <c r="O477" s="360">
        <f t="shared" si="8"/>
        <v>25.866666666666667</v>
      </c>
    </row>
    <row r="478" spans="2:15" x14ac:dyDescent="0.2">
      <c r="B478" s="556" t="str">
        <f>+'11'!B669:M669</f>
        <v>Уплата налога на имущество организаций и земельного налога</v>
      </c>
      <c r="C478" s="557"/>
      <c r="D478" s="557"/>
      <c r="E478" s="557"/>
      <c r="F478" s="558"/>
      <c r="G478" s="434" t="str">
        <f>+'11'!Q669</f>
        <v>8900000190</v>
      </c>
      <c r="H478" s="435" t="str">
        <f>+'11'!R669</f>
        <v>851</v>
      </c>
      <c r="I478" s="436">
        <f>+'11'!O669</f>
        <v>1</v>
      </c>
      <c r="J478" s="436">
        <f>+'11'!P669</f>
        <v>6</v>
      </c>
      <c r="K478" s="436"/>
      <c r="L478" s="436"/>
      <c r="M478" s="438">
        <f>+'11'!U669</f>
        <v>5</v>
      </c>
      <c r="N478" s="438">
        <f>+'11'!V669</f>
        <v>0.26200000000000001</v>
      </c>
      <c r="O478" s="360">
        <f t="shared" si="8"/>
        <v>5.24</v>
      </c>
    </row>
    <row r="479" spans="2:15" x14ac:dyDescent="0.2">
      <c r="B479" s="556" t="str">
        <f>+'11'!B670:M670</f>
        <v>Уплата прочих налогов, сборов</v>
      </c>
      <c r="C479" s="557"/>
      <c r="D479" s="557"/>
      <c r="E479" s="557"/>
      <c r="F479" s="558"/>
      <c r="G479" s="434" t="str">
        <f>+'11'!Q670</f>
        <v>8900000190</v>
      </c>
      <c r="H479" s="435" t="str">
        <f>+'11'!R670</f>
        <v>852</v>
      </c>
      <c r="I479" s="436">
        <f>+'11'!O670</f>
        <v>1</v>
      </c>
      <c r="J479" s="436">
        <f>+'11'!P670</f>
        <v>6</v>
      </c>
      <c r="K479" s="436"/>
      <c r="L479" s="436"/>
      <c r="M479" s="438">
        <f>+'11'!U670</f>
        <v>3</v>
      </c>
      <c r="N479" s="438">
        <f>+'11'!V670</f>
        <v>2.0659999999999998</v>
      </c>
      <c r="O479" s="360">
        <f t="shared" si="8"/>
        <v>68.86666666666666</v>
      </c>
    </row>
    <row r="480" spans="2:15" x14ac:dyDescent="0.2">
      <c r="B480" s="556" t="str">
        <f>+'11'!B671:M671</f>
        <v>Уплата иных платежей</v>
      </c>
      <c r="C480" s="557"/>
      <c r="D480" s="557"/>
      <c r="E480" s="557"/>
      <c r="F480" s="558"/>
      <c r="G480" s="434" t="str">
        <f>+'11'!Q671</f>
        <v>8900000190</v>
      </c>
      <c r="H480" s="435" t="str">
        <f>+'11'!R671</f>
        <v>853</v>
      </c>
      <c r="I480" s="436">
        <f>+'11'!O671</f>
        <v>1</v>
      </c>
      <c r="J480" s="436">
        <f>+'11'!P671</f>
        <v>6</v>
      </c>
      <c r="K480" s="436"/>
      <c r="L480" s="436"/>
      <c r="M480" s="438">
        <f>+'11'!U671</f>
        <v>1</v>
      </c>
      <c r="N480" s="438">
        <f>+'11'!V671</f>
        <v>0</v>
      </c>
      <c r="O480" s="360">
        <f t="shared" si="8"/>
        <v>0</v>
      </c>
    </row>
    <row r="481" spans="2:16" x14ac:dyDescent="0.2">
      <c r="B481" s="556" t="str">
        <f>+'11'!B672:M672</f>
        <v>Обеспечение деятельности органов местного самоуправления (Иные выплаты персоналу муниципальных органов, за исключением фонда оплаты труда)</v>
      </c>
      <c r="C481" s="557"/>
      <c r="D481" s="557"/>
      <c r="E481" s="557"/>
      <c r="F481" s="558"/>
      <c r="G481" s="434" t="str">
        <f>+'11'!Q672</f>
        <v>8900000870</v>
      </c>
      <c r="H481" s="435">
        <f>+'11'!R672</f>
        <v>0</v>
      </c>
      <c r="I481" s="436">
        <f>+'11'!O672</f>
        <v>1</v>
      </c>
      <c r="J481" s="436">
        <f>+'11'!P672</f>
        <v>6</v>
      </c>
      <c r="K481" s="436"/>
      <c r="L481" s="436"/>
      <c r="M481" s="438">
        <f>+'11'!U672</f>
        <v>98.9</v>
      </c>
      <c r="N481" s="438">
        <f>+'11'!V672</f>
        <v>10.356</v>
      </c>
      <c r="O481" s="360">
        <f t="shared" si="8"/>
        <v>10.471183013144589</v>
      </c>
    </row>
    <row r="482" spans="2:16" x14ac:dyDescent="0.2">
      <c r="B482" s="556" t="str">
        <f>+'11'!B673:M673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82" s="557"/>
      <c r="D482" s="557"/>
      <c r="E482" s="557"/>
      <c r="F482" s="558"/>
      <c r="G482" s="434" t="str">
        <f>+'11'!Q673</f>
        <v>8900000870</v>
      </c>
      <c r="H482" s="435" t="str">
        <f>+'11'!R673</f>
        <v>100</v>
      </c>
      <c r="I482" s="436">
        <f>+'11'!O673</f>
        <v>1</v>
      </c>
      <c r="J482" s="436">
        <f>+'11'!P673</f>
        <v>6</v>
      </c>
      <c r="K482" s="436"/>
      <c r="L482" s="436"/>
      <c r="M482" s="438">
        <f>+'11'!U673</f>
        <v>98.9</v>
      </c>
      <c r="N482" s="438">
        <f>+'11'!V673</f>
        <v>10.356</v>
      </c>
      <c r="O482" s="360">
        <f t="shared" si="8"/>
        <v>10.471183013144589</v>
      </c>
    </row>
    <row r="483" spans="2:16" x14ac:dyDescent="0.2">
      <c r="B483" s="556" t="str">
        <f>+'11'!B674:M674</f>
        <v>Расходы на выплаты персоналу государственных (муниципальных) органов</v>
      </c>
      <c r="C483" s="557"/>
      <c r="D483" s="557"/>
      <c r="E483" s="557"/>
      <c r="F483" s="558"/>
      <c r="G483" s="434" t="str">
        <f>+'11'!Q674</f>
        <v>8900000870</v>
      </c>
      <c r="H483" s="435" t="str">
        <f>+'11'!R674</f>
        <v>120</v>
      </c>
      <c r="I483" s="436">
        <f>+'11'!O674</f>
        <v>1</v>
      </c>
      <c r="J483" s="436">
        <f>+'11'!P674</f>
        <v>6</v>
      </c>
      <c r="K483" s="436"/>
      <c r="L483" s="436"/>
      <c r="M483" s="438">
        <f>+'11'!U674</f>
        <v>98.9</v>
      </c>
      <c r="N483" s="438">
        <f>+'11'!V674</f>
        <v>10.356</v>
      </c>
      <c r="O483" s="360">
        <f t="shared" si="8"/>
        <v>10.471183013144589</v>
      </c>
    </row>
    <row r="484" spans="2:16" x14ac:dyDescent="0.2">
      <c r="B484" s="556" t="str">
        <f>+'11'!B675:M675</f>
        <v>Иные выплаты персоналу государственных (муниципальных) органов, за исключением фонда оплаты труда</v>
      </c>
      <c r="C484" s="557"/>
      <c r="D484" s="557"/>
      <c r="E484" s="557"/>
      <c r="F484" s="558"/>
      <c r="G484" s="434" t="str">
        <f>+'11'!Q675</f>
        <v>8900000870</v>
      </c>
      <c r="H484" s="435" t="str">
        <f>+'11'!R675</f>
        <v>122</v>
      </c>
      <c r="I484" s="436">
        <f>+'11'!O675</f>
        <v>1</v>
      </c>
      <c r="J484" s="436">
        <f>+'11'!P675</f>
        <v>6</v>
      </c>
      <c r="K484" s="436"/>
      <c r="L484" s="436"/>
      <c r="M484" s="438">
        <f>+'11'!U675</f>
        <v>98.9</v>
      </c>
      <c r="N484" s="438">
        <f>+'11'!V675</f>
        <v>10.356</v>
      </c>
      <c r="O484" s="360">
        <f t="shared" si="8"/>
        <v>10.471183013144589</v>
      </c>
    </row>
    <row r="485" spans="2:16" x14ac:dyDescent="0.2">
      <c r="B485" s="556" t="str">
        <f>+'11'!B677:M677</f>
        <v>Обеспечение деятельности органов местного самоуправления</v>
      </c>
      <c r="C485" s="557"/>
      <c r="D485" s="557"/>
      <c r="E485" s="557"/>
      <c r="F485" s="558"/>
      <c r="G485" s="434" t="str">
        <f>+'11'!Q677</f>
        <v>8900000000</v>
      </c>
      <c r="H485" s="435">
        <f>+'11'!R677</f>
        <v>0</v>
      </c>
      <c r="I485" s="436">
        <f>+'11'!O677</f>
        <v>1</v>
      </c>
      <c r="J485" s="436">
        <f>+'11'!P677</f>
        <v>13</v>
      </c>
      <c r="K485" s="436"/>
      <c r="L485" s="436"/>
      <c r="M485" s="438">
        <f>+'11'!U677</f>
        <v>371.221</v>
      </c>
      <c r="N485" s="438">
        <f>+'11'!V677</f>
        <v>262.89141000000001</v>
      </c>
      <c r="O485" s="360">
        <f t="shared" si="8"/>
        <v>70.818032923783946</v>
      </c>
    </row>
    <row r="486" spans="2:16" x14ac:dyDescent="0.2">
      <c r="B486" s="556" t="str">
        <f>+'11'!B678:M678</f>
        <v>Обеспечение хозяйственного обслуживания в целях функционированияорганов местного самоуправления</v>
      </c>
      <c r="C486" s="557"/>
      <c r="D486" s="557"/>
      <c r="E486" s="557"/>
      <c r="F486" s="558"/>
      <c r="G486" s="434" t="str">
        <f>+'11'!Q678</f>
        <v>8900000140</v>
      </c>
      <c r="H486" s="435">
        <f>+'11'!R678</f>
        <v>0</v>
      </c>
      <c r="I486" s="436">
        <f>+'11'!O678</f>
        <v>1</v>
      </c>
      <c r="J486" s="436">
        <f>+'11'!P678</f>
        <v>13</v>
      </c>
      <c r="K486" s="436"/>
      <c r="L486" s="436"/>
      <c r="M486" s="438">
        <f>+'11'!U678</f>
        <v>368.221</v>
      </c>
      <c r="N486" s="438">
        <f>+'11'!V678</f>
        <v>262.11941000000002</v>
      </c>
      <c r="O486" s="360">
        <f t="shared" si="8"/>
        <v>71.185350645400462</v>
      </c>
    </row>
    <row r="487" spans="2:16" x14ac:dyDescent="0.2">
      <c r="B487" s="556" t="str">
        <f>+'11'!B679:M679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87" s="557"/>
      <c r="D487" s="557"/>
      <c r="E487" s="557"/>
      <c r="F487" s="558"/>
      <c r="G487" s="434" t="str">
        <f>+'11'!Q679</f>
        <v>8900000140</v>
      </c>
      <c r="H487" s="435" t="str">
        <f>+'11'!R679</f>
        <v>100</v>
      </c>
      <c r="I487" s="436">
        <f>+'11'!O679</f>
        <v>1</v>
      </c>
      <c r="J487" s="436">
        <f>+'11'!P679</f>
        <v>13</v>
      </c>
      <c r="K487" s="436"/>
      <c r="L487" s="436"/>
      <c r="M487" s="438">
        <f>+'11'!U679</f>
        <v>368.221</v>
      </c>
      <c r="N487" s="438">
        <f>+'11'!V679</f>
        <v>262.11941000000002</v>
      </c>
      <c r="O487" s="360">
        <f t="shared" si="8"/>
        <v>71.185350645400462</v>
      </c>
    </row>
    <row r="488" spans="2:16" x14ac:dyDescent="0.2">
      <c r="B488" s="556" t="str">
        <f>+'11'!B680:M680</f>
        <v>Расходы на выплаты персоналу государственных (муниципальных) органов</v>
      </c>
      <c r="C488" s="557"/>
      <c r="D488" s="557"/>
      <c r="E488" s="557"/>
      <c r="F488" s="558"/>
      <c r="G488" s="434" t="str">
        <f>+'11'!Q680</f>
        <v>8900000140</v>
      </c>
      <c r="H488" s="435" t="str">
        <f>+'11'!R680</f>
        <v>120</v>
      </c>
      <c r="I488" s="436">
        <f>+'11'!O680</f>
        <v>1</v>
      </c>
      <c r="J488" s="436">
        <f>+'11'!P680</f>
        <v>13</v>
      </c>
      <c r="K488" s="436"/>
      <c r="L488" s="436"/>
      <c r="M488" s="438">
        <f>+'11'!U680</f>
        <v>368.221</v>
      </c>
      <c r="N488" s="438">
        <f>+'11'!V680</f>
        <v>262.11941000000002</v>
      </c>
      <c r="O488" s="360">
        <f t="shared" si="8"/>
        <v>71.185350645400462</v>
      </c>
    </row>
    <row r="489" spans="2:16" x14ac:dyDescent="0.2">
      <c r="B489" s="556" t="str">
        <f>+'11'!B681:M681</f>
        <v>Фонд оплаты труда государственных (муниципальных) органов</v>
      </c>
      <c r="C489" s="557"/>
      <c r="D489" s="557"/>
      <c r="E489" s="557"/>
      <c r="F489" s="558"/>
      <c r="G489" s="434" t="str">
        <f>+'11'!Q681</f>
        <v>8900000140</v>
      </c>
      <c r="H489" s="435" t="str">
        <f>+'11'!R681</f>
        <v>121</v>
      </c>
      <c r="I489" s="436">
        <f>+'11'!O681</f>
        <v>1</v>
      </c>
      <c r="J489" s="436">
        <f>+'11'!P681</f>
        <v>13</v>
      </c>
      <c r="K489" s="436"/>
      <c r="L489" s="436"/>
      <c r="M489" s="438">
        <f>+'11'!U681</f>
        <v>282.81182999999999</v>
      </c>
      <c r="N489" s="438">
        <f>+'11'!V681</f>
        <v>201.32059000000001</v>
      </c>
      <c r="O489" s="360">
        <f t="shared" si="8"/>
        <v>71.185349636894614</v>
      </c>
    </row>
    <row r="490" spans="2:16" x14ac:dyDescent="0.2">
      <c r="B490" s="556" t="str">
        <f>+'11'!B682:M682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90" s="557"/>
      <c r="D490" s="557"/>
      <c r="E490" s="557"/>
      <c r="F490" s="558"/>
      <c r="G490" s="434" t="str">
        <f>+'11'!Q682</f>
        <v>8900000140</v>
      </c>
      <c r="H490" s="435" t="str">
        <f>+'11'!R682</f>
        <v>129</v>
      </c>
      <c r="I490" s="436">
        <f>+'11'!O682</f>
        <v>1</v>
      </c>
      <c r="J490" s="436">
        <f>+'11'!P682</f>
        <v>13</v>
      </c>
      <c r="K490" s="436"/>
      <c r="L490" s="436"/>
      <c r="M490" s="438">
        <f>+'11'!U682</f>
        <v>85.409170000000003</v>
      </c>
      <c r="N490" s="438">
        <f>+'11'!V682</f>
        <v>60.798819999999999</v>
      </c>
      <c r="O490" s="360">
        <f t="shared" si="8"/>
        <v>71.185353984823877</v>
      </c>
    </row>
    <row r="491" spans="2:16" x14ac:dyDescent="0.2">
      <c r="B491" s="556" t="str">
        <f>+'11'!B683:M683</f>
        <v>Обеспечение деятельности органов местного самоуправления (Иные выплаты персоналу муниципальных органов, за исключением фонда оплаты труда)</v>
      </c>
      <c r="C491" s="557"/>
      <c r="D491" s="557"/>
      <c r="E491" s="557"/>
      <c r="F491" s="558"/>
      <c r="G491" s="434" t="str">
        <f>+'11'!Q683</f>
        <v>8900000870</v>
      </c>
      <c r="H491" s="435">
        <f>+'11'!R683</f>
        <v>0</v>
      </c>
      <c r="I491" s="436">
        <f>+'11'!O683</f>
        <v>1</v>
      </c>
      <c r="J491" s="436">
        <f>+'11'!P683</f>
        <v>13</v>
      </c>
      <c r="K491" s="436"/>
      <c r="L491" s="436"/>
      <c r="M491" s="438">
        <f>+'11'!U683</f>
        <v>3</v>
      </c>
      <c r="N491" s="438">
        <f>+'11'!V683</f>
        <v>0.77200000000000002</v>
      </c>
      <c r="O491" s="360">
        <f t="shared" si="8"/>
        <v>25.733333333333334</v>
      </c>
    </row>
    <row r="492" spans="2:16" x14ac:dyDescent="0.2">
      <c r="B492" s="556" t="str">
        <f>+'11'!B684:M684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92" s="557"/>
      <c r="D492" s="557"/>
      <c r="E492" s="557"/>
      <c r="F492" s="558"/>
      <c r="G492" s="434" t="str">
        <f>+'11'!Q684</f>
        <v>8900000870</v>
      </c>
      <c r="H492" s="435" t="str">
        <f>+'11'!R684</f>
        <v>100</v>
      </c>
      <c r="I492" s="436">
        <f>+'11'!O684</f>
        <v>1</v>
      </c>
      <c r="J492" s="436">
        <f>+'11'!P684</f>
        <v>13</v>
      </c>
      <c r="K492" s="436"/>
      <c r="L492" s="436"/>
      <c r="M492" s="438">
        <f>+'11'!U684</f>
        <v>3</v>
      </c>
      <c r="N492" s="438">
        <f>+'11'!V684</f>
        <v>0.77200000000000002</v>
      </c>
      <c r="O492" s="360">
        <f t="shared" si="8"/>
        <v>25.733333333333334</v>
      </c>
    </row>
    <row r="493" spans="2:16" x14ac:dyDescent="0.2">
      <c r="B493" s="556" t="str">
        <f>+'11'!B685:M685</f>
        <v>Расходы на выплаты персоналу государственных (муниципальных) органов</v>
      </c>
      <c r="C493" s="557"/>
      <c r="D493" s="557"/>
      <c r="E493" s="557"/>
      <c r="F493" s="558"/>
      <c r="G493" s="434" t="str">
        <f>+'11'!Q685</f>
        <v>8900000870</v>
      </c>
      <c r="H493" s="435" t="str">
        <f>+'11'!R685</f>
        <v>120</v>
      </c>
      <c r="I493" s="436">
        <f>+'11'!O685</f>
        <v>1</v>
      </c>
      <c r="J493" s="436">
        <f>+'11'!P685</f>
        <v>13</v>
      </c>
      <c r="K493" s="436"/>
      <c r="L493" s="436"/>
      <c r="M493" s="438">
        <f>+'11'!U685</f>
        <v>3</v>
      </c>
      <c r="N493" s="438">
        <f>+'11'!V685</f>
        <v>0.77200000000000002</v>
      </c>
      <c r="O493" s="360">
        <f t="shared" si="8"/>
        <v>25.733333333333334</v>
      </c>
    </row>
    <row r="494" spans="2:16" x14ac:dyDescent="0.2">
      <c r="B494" s="556" t="str">
        <f>+'11'!B686:M686</f>
        <v>Иные выплаты персоналу государственных (муниципальных) органов, за исключением фонда оплаты труда</v>
      </c>
      <c r="C494" s="557"/>
      <c r="D494" s="557"/>
      <c r="E494" s="557"/>
      <c r="F494" s="558"/>
      <c r="G494" s="434" t="str">
        <f>+'11'!Q686</f>
        <v>8900000870</v>
      </c>
      <c r="H494" s="435" t="str">
        <f>+'11'!R686</f>
        <v>122</v>
      </c>
      <c r="I494" s="436">
        <f>+'11'!O686</f>
        <v>1</v>
      </c>
      <c r="J494" s="436">
        <f>+'11'!P686</f>
        <v>13</v>
      </c>
      <c r="K494" s="436"/>
      <c r="L494" s="436"/>
      <c r="M494" s="438">
        <f>+'11'!U686</f>
        <v>3</v>
      </c>
      <c r="N494" s="438">
        <f>+'11'!V686</f>
        <v>0.77200000000000002</v>
      </c>
      <c r="O494" s="360">
        <f t="shared" si="8"/>
        <v>25.733333333333334</v>
      </c>
    </row>
    <row r="495" spans="2:16" s="414" customFormat="1" ht="22.5" x14ac:dyDescent="0.2">
      <c r="B495" s="417"/>
      <c r="C495" s="418"/>
      <c r="D495" s="418"/>
      <c r="E495" s="418"/>
      <c r="F495" s="419" t="s">
        <v>60</v>
      </c>
      <c r="G495" s="439">
        <v>9300000000</v>
      </c>
      <c r="H495" s="440"/>
      <c r="I495" s="441"/>
      <c r="J495" s="441"/>
      <c r="K495" s="441"/>
      <c r="L495" s="441"/>
      <c r="M495" s="437">
        <f>+M496</f>
        <v>1393.2538900000002</v>
      </c>
      <c r="N495" s="437">
        <f>+N496</f>
        <v>1123.6546799999999</v>
      </c>
      <c r="O495" s="359">
        <f t="shared" si="8"/>
        <v>80.649671109118501</v>
      </c>
      <c r="P495" s="414">
        <f>+'[1]13+'!$O$220</f>
        <v>1393.2539999999999</v>
      </c>
    </row>
    <row r="496" spans="2:16" x14ac:dyDescent="0.2">
      <c r="B496" s="556" t="str">
        <f>+'11'!B386:M386</f>
        <v>Обеспечение деятельности органов местного самоуправления, осуществляющих функции финансового (финансово-бюджетного) надзора (контроля)</v>
      </c>
      <c r="C496" s="557"/>
      <c r="D496" s="557"/>
      <c r="E496" s="557"/>
      <c r="F496" s="558"/>
      <c r="G496" s="434" t="str">
        <f>+'11'!Q386</f>
        <v>9300000000</v>
      </c>
      <c r="H496" s="434">
        <f>+'11'!R386</f>
        <v>0</v>
      </c>
      <c r="I496" s="436">
        <f>+'11'!O386</f>
        <v>1</v>
      </c>
      <c r="J496" s="436">
        <f>+'11'!P386</f>
        <v>6</v>
      </c>
      <c r="K496" s="436" t="str">
        <f>+'11'!Q386</f>
        <v>9300000000</v>
      </c>
      <c r="L496" s="436">
        <f>+'11'!R386</f>
        <v>0</v>
      </c>
      <c r="M496" s="438">
        <f>+'11'!U386</f>
        <v>1393.2538900000002</v>
      </c>
      <c r="N496" s="438">
        <f>+'11'!V386</f>
        <v>1123.6546799999999</v>
      </c>
      <c r="O496" s="360">
        <f t="shared" si="8"/>
        <v>80.649671109118501</v>
      </c>
    </row>
    <row r="497" spans="2:15" x14ac:dyDescent="0.2">
      <c r="B497" s="556" t="str">
        <f>+'11'!B387:M387</f>
        <v>Функционирование контрольно-счетных органов (Расходы на выплаты персоналу в целях обеспечения выполнения функций муниципальными органами)</v>
      </c>
      <c r="C497" s="557"/>
      <c r="D497" s="557"/>
      <c r="E497" s="557"/>
      <c r="F497" s="558"/>
      <c r="G497" s="434" t="str">
        <f>+'11'!Q387</f>
        <v>9300000110</v>
      </c>
      <c r="H497" s="434">
        <f>+'11'!R387</f>
        <v>0</v>
      </c>
      <c r="I497" s="436">
        <f>+'11'!O387</f>
        <v>1</v>
      </c>
      <c r="J497" s="436">
        <f>+'11'!P387</f>
        <v>6</v>
      </c>
      <c r="K497" s="436" t="str">
        <f>+'11'!Q387</f>
        <v>9300000110</v>
      </c>
      <c r="L497" s="436">
        <f>+'11'!R387</f>
        <v>0</v>
      </c>
      <c r="M497" s="438">
        <f>+'11'!U387</f>
        <v>752.87909999999999</v>
      </c>
      <c r="N497" s="438">
        <f>+'11'!V387</f>
        <v>648.09476999999993</v>
      </c>
      <c r="O497" s="360">
        <f t="shared" si="8"/>
        <v>86.082183713161911</v>
      </c>
    </row>
    <row r="498" spans="2:15" x14ac:dyDescent="0.2">
      <c r="B498" s="556" t="str">
        <f>+'11'!B388:M388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98" s="557"/>
      <c r="D498" s="557"/>
      <c r="E498" s="557"/>
      <c r="F498" s="558"/>
      <c r="G498" s="434" t="str">
        <f>+'11'!Q388</f>
        <v>9300000110</v>
      </c>
      <c r="H498" s="434" t="str">
        <f>+'11'!R388</f>
        <v>100</v>
      </c>
      <c r="I498" s="436">
        <f>+'11'!O388</f>
        <v>1</v>
      </c>
      <c r="J498" s="436">
        <f>+'11'!P388</f>
        <v>6</v>
      </c>
      <c r="K498" s="436" t="str">
        <f>+'11'!Q388</f>
        <v>9300000110</v>
      </c>
      <c r="L498" s="436" t="str">
        <f>+'11'!R388</f>
        <v>100</v>
      </c>
      <c r="M498" s="438">
        <f>+'11'!U388</f>
        <v>752.87909999999999</v>
      </c>
      <c r="N498" s="438">
        <f>+'11'!V388</f>
        <v>648.09476999999993</v>
      </c>
      <c r="O498" s="360">
        <f t="shared" si="8"/>
        <v>86.082183713161911</v>
      </c>
    </row>
    <row r="499" spans="2:15" x14ac:dyDescent="0.2">
      <c r="B499" s="556" t="str">
        <f>+'11'!B389:M389</f>
        <v>Расходы на выплаты персоналу государственных (муниципальных) органов</v>
      </c>
      <c r="C499" s="557"/>
      <c r="D499" s="557"/>
      <c r="E499" s="557"/>
      <c r="F499" s="558"/>
      <c r="G499" s="434" t="str">
        <f>+'11'!Q389</f>
        <v>9300000110</v>
      </c>
      <c r="H499" s="434" t="str">
        <f>+'11'!R389</f>
        <v>120</v>
      </c>
      <c r="I499" s="436">
        <f>+'11'!O389</f>
        <v>1</v>
      </c>
      <c r="J499" s="436">
        <f>+'11'!P389</f>
        <v>6</v>
      </c>
      <c r="K499" s="436" t="str">
        <f>+'11'!Q389</f>
        <v>9300000110</v>
      </c>
      <c r="L499" s="436" t="str">
        <f>+'11'!R389</f>
        <v>120</v>
      </c>
      <c r="M499" s="438">
        <f>+'11'!U389</f>
        <v>752.87909999999999</v>
      </c>
      <c r="N499" s="438">
        <f>+'11'!V389</f>
        <v>648.09476999999993</v>
      </c>
      <c r="O499" s="360">
        <f t="shared" si="8"/>
        <v>86.082183713161911</v>
      </c>
    </row>
    <row r="500" spans="2:15" x14ac:dyDescent="0.2">
      <c r="B500" s="556" t="str">
        <f>+'11'!B390:M390</f>
        <v>Фонд оплаты труда государственных (муниципальных) органов</v>
      </c>
      <c r="C500" s="557"/>
      <c r="D500" s="557"/>
      <c r="E500" s="557"/>
      <c r="F500" s="558"/>
      <c r="G500" s="434" t="str">
        <f>+'11'!Q390</f>
        <v>9300000110</v>
      </c>
      <c r="H500" s="434" t="str">
        <f>+'11'!R390</f>
        <v>121</v>
      </c>
      <c r="I500" s="436">
        <f>+'11'!O390</f>
        <v>1</v>
      </c>
      <c r="J500" s="436">
        <f>+'11'!P390</f>
        <v>6</v>
      </c>
      <c r="K500" s="436" t="str">
        <f>+'11'!Q390</f>
        <v>9300000110</v>
      </c>
      <c r="L500" s="436" t="str">
        <f>+'11'!R390</f>
        <v>121</v>
      </c>
      <c r="M500" s="438">
        <f>+'11'!U390</f>
        <v>578.24815999999998</v>
      </c>
      <c r="N500" s="438">
        <f>+'11'!V390</f>
        <v>498.69029999999998</v>
      </c>
      <c r="O500" s="360">
        <f t="shared" si="8"/>
        <v>86.241571438809245</v>
      </c>
    </row>
    <row r="501" spans="2:15" x14ac:dyDescent="0.2">
      <c r="B501" s="556" t="str">
        <f>+'11'!B391:M391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501" s="557"/>
      <c r="D501" s="557"/>
      <c r="E501" s="557"/>
      <c r="F501" s="558"/>
      <c r="G501" s="434" t="str">
        <f>+'11'!Q391</f>
        <v>9300000110</v>
      </c>
      <c r="H501" s="434" t="str">
        <f>+'11'!R391</f>
        <v>129</v>
      </c>
      <c r="I501" s="436">
        <f>+'11'!O391</f>
        <v>1</v>
      </c>
      <c r="J501" s="436">
        <f>+'11'!P391</f>
        <v>6</v>
      </c>
      <c r="K501" s="436" t="str">
        <f>+'11'!Q391</f>
        <v>9300000110</v>
      </c>
      <c r="L501" s="436" t="str">
        <f>+'11'!R391</f>
        <v>129</v>
      </c>
      <c r="M501" s="438">
        <f>+'11'!U391</f>
        <v>174.63094000000001</v>
      </c>
      <c r="N501" s="438">
        <f>+'11'!V391</f>
        <v>149.40447</v>
      </c>
      <c r="O501" s="360">
        <f t="shared" si="8"/>
        <v>85.554409774121353</v>
      </c>
    </row>
    <row r="502" spans="2:15" x14ac:dyDescent="0.2">
      <c r="B502" s="556" t="str">
        <f>+'11'!B392:M392</f>
        <v>Функционирование контрольно-счетных органов (Расходы на выплаты персоналу в целях обеспечения выполнения функций муниципальными органами ИНСПЕКТОР)</v>
      </c>
      <c r="C502" s="557"/>
      <c r="D502" s="557"/>
      <c r="E502" s="557"/>
      <c r="F502" s="558"/>
      <c r="G502" s="434" t="str">
        <f>+'11'!Q392</f>
        <v>9300000120</v>
      </c>
      <c r="H502" s="434">
        <f>+'11'!R392</f>
        <v>0</v>
      </c>
      <c r="I502" s="436">
        <f>+'11'!O392</f>
        <v>1</v>
      </c>
      <c r="J502" s="436">
        <f>+'11'!P392</f>
        <v>6</v>
      </c>
      <c r="K502" s="436" t="str">
        <f>+'11'!Q392</f>
        <v>9300000120</v>
      </c>
      <c r="L502" s="436">
        <f>+'11'!R392</f>
        <v>0</v>
      </c>
      <c r="M502" s="438">
        <f>+'11'!U392</f>
        <v>580.24431000000004</v>
      </c>
      <c r="N502" s="438">
        <f>+'11'!V392</f>
        <v>436.40986999999996</v>
      </c>
      <c r="O502" s="360">
        <f t="shared" si="8"/>
        <v>75.211400177280481</v>
      </c>
    </row>
    <row r="503" spans="2:15" x14ac:dyDescent="0.2">
      <c r="B503" s="556" t="str">
        <f>+'11'!B393:M393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503" s="557"/>
      <c r="D503" s="557"/>
      <c r="E503" s="557"/>
      <c r="F503" s="558"/>
      <c r="G503" s="434" t="str">
        <f>+'11'!Q393</f>
        <v>9300000120</v>
      </c>
      <c r="H503" s="434" t="str">
        <f>+'11'!R393</f>
        <v>100</v>
      </c>
      <c r="I503" s="436">
        <f>+'11'!O393</f>
        <v>1</v>
      </c>
      <c r="J503" s="436">
        <f>+'11'!P393</f>
        <v>6</v>
      </c>
      <c r="K503" s="436" t="str">
        <f>+'11'!Q393</f>
        <v>9300000120</v>
      </c>
      <c r="L503" s="436" t="str">
        <f>+'11'!R393</f>
        <v>100</v>
      </c>
      <c r="M503" s="438">
        <f>+'11'!U393</f>
        <v>580.24431000000004</v>
      </c>
      <c r="N503" s="438">
        <f>+'11'!V393</f>
        <v>436.40986999999996</v>
      </c>
      <c r="O503" s="360">
        <f t="shared" si="8"/>
        <v>75.211400177280481</v>
      </c>
    </row>
    <row r="504" spans="2:15" x14ac:dyDescent="0.2">
      <c r="B504" s="556" t="str">
        <f>+'11'!B394:M394</f>
        <v>Расходы на выплаты персоналу государственных (муниципальных) органов</v>
      </c>
      <c r="C504" s="557"/>
      <c r="D504" s="557"/>
      <c r="E504" s="557"/>
      <c r="F504" s="558"/>
      <c r="G504" s="434" t="str">
        <f>+'11'!Q394</f>
        <v>9300000120</v>
      </c>
      <c r="H504" s="434" t="str">
        <f>+'11'!R394</f>
        <v>120</v>
      </c>
      <c r="I504" s="436">
        <f>+'11'!O394</f>
        <v>1</v>
      </c>
      <c r="J504" s="436">
        <f>+'11'!P394</f>
        <v>6</v>
      </c>
      <c r="K504" s="436" t="str">
        <f>+'11'!Q394</f>
        <v>9300000120</v>
      </c>
      <c r="L504" s="436" t="str">
        <f>+'11'!R394</f>
        <v>120</v>
      </c>
      <c r="M504" s="438">
        <f>+'11'!U394</f>
        <v>580.24431000000004</v>
      </c>
      <c r="N504" s="438">
        <f>+'11'!V394</f>
        <v>436.40986999999996</v>
      </c>
      <c r="O504" s="360">
        <f t="shared" si="8"/>
        <v>75.211400177280481</v>
      </c>
    </row>
    <row r="505" spans="2:15" x14ac:dyDescent="0.2">
      <c r="B505" s="556" t="str">
        <f>+'11'!B395:M395</f>
        <v>Фонд оплаты труда государственных (муниципальных) органов</v>
      </c>
      <c r="C505" s="557"/>
      <c r="D505" s="557"/>
      <c r="E505" s="557"/>
      <c r="F505" s="558"/>
      <c r="G505" s="434" t="str">
        <f>+'11'!Q395</f>
        <v>9300000120</v>
      </c>
      <c r="H505" s="434" t="str">
        <f>+'11'!R395</f>
        <v>121</v>
      </c>
      <c r="I505" s="436">
        <f>+'11'!O395</f>
        <v>1</v>
      </c>
      <c r="J505" s="436">
        <f>+'11'!P395</f>
        <v>6</v>
      </c>
      <c r="K505" s="436" t="str">
        <f>+'11'!Q395</f>
        <v>9300000120</v>
      </c>
      <c r="L505" s="436" t="str">
        <f>+'11'!R395</f>
        <v>121</v>
      </c>
      <c r="M505" s="438">
        <f>+'11'!U395</f>
        <v>445.65615000000003</v>
      </c>
      <c r="N505" s="438">
        <f>+'11'!V395</f>
        <v>336.10588999999999</v>
      </c>
      <c r="O505" s="360">
        <f t="shared" si="8"/>
        <v>75.418209756557815</v>
      </c>
    </row>
    <row r="506" spans="2:15" x14ac:dyDescent="0.2">
      <c r="B506" s="556" t="str">
        <f>+'11'!B396:M396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506" s="557"/>
      <c r="D506" s="557"/>
      <c r="E506" s="557"/>
      <c r="F506" s="558"/>
      <c r="G506" s="434" t="str">
        <f>+'11'!Q396</f>
        <v>9300000120</v>
      </c>
      <c r="H506" s="434" t="str">
        <f>+'11'!R396</f>
        <v>129</v>
      </c>
      <c r="I506" s="436">
        <f>+'11'!O396</f>
        <v>1</v>
      </c>
      <c r="J506" s="436">
        <f>+'11'!P396</f>
        <v>6</v>
      </c>
      <c r="K506" s="436" t="str">
        <f>+'11'!Q396</f>
        <v>9300000120</v>
      </c>
      <c r="L506" s="436" t="str">
        <f>+'11'!R396</f>
        <v>129</v>
      </c>
      <c r="M506" s="438">
        <f>+'11'!U396</f>
        <v>134.58815999999999</v>
      </c>
      <c r="N506" s="438">
        <f>+'11'!V396</f>
        <v>100.30398</v>
      </c>
      <c r="O506" s="360">
        <f t="shared" si="8"/>
        <v>74.52660025963651</v>
      </c>
    </row>
    <row r="507" spans="2:15" x14ac:dyDescent="0.2">
      <c r="B507" s="556" t="str">
        <f>+'11'!B397:M397</f>
        <v>Функционирование контрольно-счетных органов (Закупка товаров, работ и услуг для обеспечения муниципальных нужд)</v>
      </c>
      <c r="C507" s="557"/>
      <c r="D507" s="557"/>
      <c r="E507" s="557"/>
      <c r="F507" s="558"/>
      <c r="G507" s="434" t="str">
        <f>+'11'!Q397</f>
        <v>9300000190</v>
      </c>
      <c r="H507" s="434">
        <f>+'11'!R397</f>
        <v>0</v>
      </c>
      <c r="I507" s="436">
        <f>+'11'!O397</f>
        <v>1</v>
      </c>
      <c r="J507" s="436">
        <f>+'11'!P397</f>
        <v>6</v>
      </c>
      <c r="K507" s="436" t="str">
        <f>+'11'!Q397</f>
        <v>9300000190</v>
      </c>
      <c r="L507" s="436">
        <f>+'11'!R397</f>
        <v>0</v>
      </c>
      <c r="M507" s="438">
        <f>+'11'!U397</f>
        <v>60.130480000000006</v>
      </c>
      <c r="N507" s="438">
        <f>+'11'!V397</f>
        <v>39.150039999999997</v>
      </c>
      <c r="O507" s="360">
        <f t="shared" si="8"/>
        <v>65.108477431079876</v>
      </c>
    </row>
    <row r="508" spans="2:15" x14ac:dyDescent="0.2">
      <c r="B508" s="556" t="str">
        <f>+'11'!B398:M398</f>
        <v>Закупка товаров, работ и услуг для обеспечения государственных (муниципальных) нужд</v>
      </c>
      <c r="C508" s="557"/>
      <c r="D508" s="557"/>
      <c r="E508" s="557"/>
      <c r="F508" s="558"/>
      <c r="G508" s="434" t="str">
        <f>+'11'!Q398</f>
        <v>9300000190</v>
      </c>
      <c r="H508" s="434" t="str">
        <f>+'11'!R398</f>
        <v>200</v>
      </c>
      <c r="I508" s="436">
        <f>+'11'!O398</f>
        <v>1</v>
      </c>
      <c r="J508" s="436">
        <f>+'11'!P398</f>
        <v>6</v>
      </c>
      <c r="K508" s="436" t="str">
        <f>+'11'!Q398</f>
        <v>9300000190</v>
      </c>
      <c r="L508" s="436" t="str">
        <f>+'11'!R398</f>
        <v>200</v>
      </c>
      <c r="M508" s="438">
        <f>+'11'!U398</f>
        <v>60.130480000000006</v>
      </c>
      <c r="N508" s="438">
        <f>+'11'!V398</f>
        <v>39.150039999999997</v>
      </c>
      <c r="O508" s="360">
        <f t="shared" ref="O508:O569" si="9">N508/M508*100</f>
        <v>65.108477431079876</v>
      </c>
    </row>
    <row r="509" spans="2:15" x14ac:dyDescent="0.2">
      <c r="B509" s="556" t="str">
        <f>+'11'!B399:M399</f>
        <v>Иные закупки товаров, работ и услуг для обеспечения государственных (муниципальных) нужд</v>
      </c>
      <c r="C509" s="557"/>
      <c r="D509" s="557"/>
      <c r="E509" s="557"/>
      <c r="F509" s="558"/>
      <c r="G509" s="434" t="str">
        <f>+'11'!Q399</f>
        <v>9300000190</v>
      </c>
      <c r="H509" s="434" t="str">
        <f>+'11'!R399</f>
        <v>240</v>
      </c>
      <c r="I509" s="436">
        <f>+'11'!O399</f>
        <v>1</v>
      </c>
      <c r="J509" s="436">
        <f>+'11'!P399</f>
        <v>6</v>
      </c>
      <c r="K509" s="436" t="str">
        <f>+'11'!Q399</f>
        <v>9300000190</v>
      </c>
      <c r="L509" s="436" t="str">
        <f>+'11'!R399</f>
        <v>240</v>
      </c>
      <c r="M509" s="438">
        <f>+'11'!U399</f>
        <v>60.130480000000006</v>
      </c>
      <c r="N509" s="438">
        <f>+'11'!V399</f>
        <v>39.150039999999997</v>
      </c>
      <c r="O509" s="360">
        <f t="shared" si="9"/>
        <v>65.108477431079876</v>
      </c>
    </row>
    <row r="510" spans="2:15" x14ac:dyDescent="0.2">
      <c r="B510" s="556" t="str">
        <f>+'11'!B400:M400</f>
        <v>Закупка товаров, работ, услуг в сфере информационно-коммуникационных технологий</v>
      </c>
      <c r="C510" s="557"/>
      <c r="D510" s="557"/>
      <c r="E510" s="557"/>
      <c r="F510" s="558"/>
      <c r="G510" s="434" t="str">
        <f>+'11'!Q400</f>
        <v>9300000190</v>
      </c>
      <c r="H510" s="434" t="str">
        <f>+'11'!R400</f>
        <v>242</v>
      </c>
      <c r="I510" s="436">
        <f>+'11'!O400</f>
        <v>1</v>
      </c>
      <c r="J510" s="436">
        <f>+'11'!P400</f>
        <v>6</v>
      </c>
      <c r="K510" s="436" t="str">
        <f>+'11'!Q400</f>
        <v>9300000190</v>
      </c>
      <c r="L510" s="436" t="str">
        <f>+'11'!R400</f>
        <v>242</v>
      </c>
      <c r="M510" s="438">
        <f>+'11'!U400</f>
        <v>34.610480000000003</v>
      </c>
      <c r="N510" s="438">
        <f>+'11'!V400</f>
        <v>29.050039999999999</v>
      </c>
      <c r="O510" s="360">
        <f t="shared" si="9"/>
        <v>83.934230325612347</v>
      </c>
    </row>
    <row r="511" spans="2:15" x14ac:dyDescent="0.2">
      <c r="B511" s="556" t="str">
        <f>+'11'!B401:M401</f>
        <v>Прочая закупка товаров, работ и услуг</v>
      </c>
      <c r="C511" s="557"/>
      <c r="D511" s="557"/>
      <c r="E511" s="557"/>
      <c r="F511" s="558"/>
      <c r="G511" s="434" t="str">
        <f>+'11'!Q401</f>
        <v>9300000190</v>
      </c>
      <c r="H511" s="434" t="str">
        <f>+'11'!R401</f>
        <v>244</v>
      </c>
      <c r="I511" s="436">
        <f>+'11'!O401</f>
        <v>1</v>
      </c>
      <c r="J511" s="436">
        <f>+'11'!P401</f>
        <v>6</v>
      </c>
      <c r="K511" s="436" t="str">
        <f>+'11'!Q401</f>
        <v>9300000190</v>
      </c>
      <c r="L511" s="436" t="str">
        <f>+'11'!R401</f>
        <v>244</v>
      </c>
      <c r="M511" s="438">
        <f>+'11'!U401</f>
        <v>25.52</v>
      </c>
      <c r="N511" s="438">
        <f>+'11'!V401</f>
        <v>10.1</v>
      </c>
      <c r="O511" s="360">
        <f t="shared" si="9"/>
        <v>39.576802507836987</v>
      </c>
    </row>
    <row r="512" spans="2:15" hidden="1" x14ac:dyDescent="0.2">
      <c r="B512" s="556" t="str">
        <f>+'11'!B402:M402</f>
        <v>Функционирование контрольно-счетных органов (Иные выплаты персоналу муниципальных органов, за исключением фонда оплаты труда)</v>
      </c>
      <c r="C512" s="557"/>
      <c r="D512" s="557"/>
      <c r="E512" s="557"/>
      <c r="F512" s="558"/>
      <c r="G512" s="434" t="str">
        <f>+'11'!Q402</f>
        <v>9300000870</v>
      </c>
      <c r="H512" s="434">
        <f>+'11'!R402</f>
        <v>0</v>
      </c>
      <c r="I512" s="436">
        <f>+'11'!O402</f>
        <v>1</v>
      </c>
      <c r="J512" s="436">
        <f>+'11'!P402</f>
        <v>6</v>
      </c>
      <c r="K512" s="436" t="str">
        <f>+'11'!Q402</f>
        <v>9300000870</v>
      </c>
      <c r="L512" s="436">
        <f>+'11'!R402</f>
        <v>0</v>
      </c>
      <c r="M512" s="438">
        <f>+'11'!U402</f>
        <v>0</v>
      </c>
      <c r="N512" s="438">
        <f>+'11'!V402</f>
        <v>0</v>
      </c>
      <c r="O512" s="360" t="e">
        <f t="shared" si="9"/>
        <v>#DIV/0!</v>
      </c>
    </row>
    <row r="513" spans="2:16" hidden="1" x14ac:dyDescent="0.2">
      <c r="B513" s="556" t="str">
        <f>+'11'!B403:M403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513" s="557"/>
      <c r="D513" s="557"/>
      <c r="E513" s="557"/>
      <c r="F513" s="558"/>
      <c r="G513" s="434" t="str">
        <f>+'11'!Q403</f>
        <v>9300000870</v>
      </c>
      <c r="H513" s="434" t="str">
        <f>+'11'!R403</f>
        <v>100</v>
      </c>
      <c r="I513" s="436">
        <f>+'11'!O403</f>
        <v>1</v>
      </c>
      <c r="J513" s="436">
        <f>+'11'!P403</f>
        <v>6</v>
      </c>
      <c r="K513" s="436" t="str">
        <f>+'11'!Q403</f>
        <v>9300000870</v>
      </c>
      <c r="L513" s="436" t="str">
        <f>+'11'!R403</f>
        <v>100</v>
      </c>
      <c r="M513" s="438">
        <f>+'11'!U403</f>
        <v>0</v>
      </c>
      <c r="N513" s="438">
        <f>+'11'!V403</f>
        <v>0</v>
      </c>
      <c r="O513" s="360" t="e">
        <f t="shared" si="9"/>
        <v>#DIV/0!</v>
      </c>
    </row>
    <row r="514" spans="2:16" hidden="1" x14ac:dyDescent="0.2">
      <c r="B514" s="556" t="str">
        <f>+'11'!B404:M404</f>
        <v>Расходы на выплаты персоналу государственных (муниципальных) органов</v>
      </c>
      <c r="C514" s="557"/>
      <c r="D514" s="557"/>
      <c r="E514" s="557"/>
      <c r="F514" s="558"/>
      <c r="G514" s="434" t="str">
        <f>+'11'!Q404</f>
        <v>9300000870</v>
      </c>
      <c r="H514" s="434" t="str">
        <f>+'11'!R404</f>
        <v>120</v>
      </c>
      <c r="I514" s="436">
        <f>+'11'!O404</f>
        <v>1</v>
      </c>
      <c r="J514" s="436">
        <f>+'11'!P404</f>
        <v>6</v>
      </c>
      <c r="K514" s="436" t="str">
        <f>+'11'!Q404</f>
        <v>9300000870</v>
      </c>
      <c r="L514" s="436" t="str">
        <f>+'11'!R404</f>
        <v>120</v>
      </c>
      <c r="M514" s="438">
        <f>+'11'!U404</f>
        <v>0</v>
      </c>
      <c r="N514" s="438">
        <f>+'11'!V404</f>
        <v>0</v>
      </c>
      <c r="O514" s="360" t="e">
        <f t="shared" si="9"/>
        <v>#DIV/0!</v>
      </c>
    </row>
    <row r="515" spans="2:16" hidden="1" x14ac:dyDescent="0.2">
      <c r="B515" s="556" t="str">
        <f>+'11'!B405:M405</f>
        <v>Иные выплаты персоналу государственных (муниципальных) органов, за исключением фонда оплаты труда</v>
      </c>
      <c r="C515" s="557"/>
      <c r="D515" s="557"/>
      <c r="E515" s="557"/>
      <c r="F515" s="558"/>
      <c r="G515" s="434" t="str">
        <f>+'11'!Q405</f>
        <v>9300000870</v>
      </c>
      <c r="H515" s="434" t="str">
        <f>+'11'!R405</f>
        <v>122</v>
      </c>
      <c r="I515" s="436">
        <f>+'11'!O405</f>
        <v>1</v>
      </c>
      <c r="J515" s="436">
        <f>+'11'!P405</f>
        <v>6</v>
      </c>
      <c r="K515" s="436" t="str">
        <f>+'11'!Q405</f>
        <v>9300000870</v>
      </c>
      <c r="L515" s="436" t="str">
        <f>+'11'!R405</f>
        <v>122</v>
      </c>
      <c r="M515" s="438">
        <f>+'11'!U405</f>
        <v>0</v>
      </c>
      <c r="N515" s="438">
        <f>+'11'!V405</f>
        <v>0</v>
      </c>
      <c r="O515" s="360" t="e">
        <f t="shared" si="9"/>
        <v>#DIV/0!</v>
      </c>
    </row>
    <row r="516" spans="2:16" s="414" customFormat="1" x14ac:dyDescent="0.2">
      <c r="B516" s="567" t="str">
        <f>+'11'!B406:M406</f>
        <v>Обеспечение проведения выборов и референдумов</v>
      </c>
      <c r="C516" s="568"/>
      <c r="D516" s="568"/>
      <c r="E516" s="568"/>
      <c r="F516" s="569"/>
      <c r="G516" s="439">
        <f>+'11'!Q406</f>
        <v>0</v>
      </c>
      <c r="H516" s="439">
        <f>+'11'!R406</f>
        <v>0</v>
      </c>
      <c r="I516" s="441">
        <f>+'11'!O406</f>
        <v>1</v>
      </c>
      <c r="J516" s="441">
        <f>+'11'!P406</f>
        <v>7</v>
      </c>
      <c r="K516" s="441">
        <f>+'11'!Q406</f>
        <v>0</v>
      </c>
      <c r="L516" s="441">
        <f>+'11'!R406</f>
        <v>0</v>
      </c>
      <c r="M516" s="437">
        <f>+'11'!U406</f>
        <v>113</v>
      </c>
      <c r="N516" s="437">
        <f>+'11'!V406</f>
        <v>113</v>
      </c>
      <c r="O516" s="359">
        <f t="shared" si="9"/>
        <v>100</v>
      </c>
    </row>
    <row r="517" spans="2:16" x14ac:dyDescent="0.2">
      <c r="B517" s="556" t="str">
        <f>+'11'!B407:M407</f>
        <v>Обеспечение проведения выборов и референдумов в муниципальном районе</v>
      </c>
      <c r="C517" s="557"/>
      <c r="D517" s="557"/>
      <c r="E517" s="557"/>
      <c r="F517" s="558"/>
      <c r="G517" s="434" t="str">
        <f>+'11'!Q407</f>
        <v>9400000000</v>
      </c>
      <c r="H517" s="434">
        <f>+'11'!R407</f>
        <v>0</v>
      </c>
      <c r="I517" s="436">
        <f>+'11'!O407</f>
        <v>1</v>
      </c>
      <c r="J517" s="436">
        <f>+'11'!P407</f>
        <v>7</v>
      </c>
      <c r="K517" s="436" t="str">
        <f>+'11'!Q407</f>
        <v>9400000000</v>
      </c>
      <c r="L517" s="436">
        <f>+'11'!R407</f>
        <v>0</v>
      </c>
      <c r="M517" s="438">
        <f>+'11'!U407</f>
        <v>113</v>
      </c>
      <c r="N517" s="438">
        <f>+'11'!V407</f>
        <v>113</v>
      </c>
      <c r="O517" s="360">
        <f t="shared" si="9"/>
        <v>100</v>
      </c>
      <c r="P517" s="357">
        <f>+'[1]13+'!$O$230</f>
        <v>113</v>
      </c>
    </row>
    <row r="518" spans="2:16" x14ac:dyDescent="0.2">
      <c r="B518" s="556" t="str">
        <f>+'11'!B408:M408</f>
        <v>Обеспечение проведения выборов местного самоуправления</v>
      </c>
      <c r="C518" s="557"/>
      <c r="D518" s="557"/>
      <c r="E518" s="557"/>
      <c r="F518" s="558"/>
      <c r="G518" s="434" t="str">
        <f>+'11'!Q408</f>
        <v>9400099990</v>
      </c>
      <c r="H518" s="434">
        <f>+'11'!R408</f>
        <v>0</v>
      </c>
      <c r="I518" s="436">
        <f>+'11'!O408</f>
        <v>1</v>
      </c>
      <c r="J518" s="436">
        <f>+'11'!P408</f>
        <v>7</v>
      </c>
      <c r="K518" s="436" t="str">
        <f>+'11'!Q408</f>
        <v>9400099990</v>
      </c>
      <c r="L518" s="436">
        <f>+'11'!R408</f>
        <v>0</v>
      </c>
      <c r="M518" s="438">
        <f>+'11'!U408</f>
        <v>113</v>
      </c>
      <c r="N518" s="438">
        <f>+'11'!V408</f>
        <v>113</v>
      </c>
      <c r="O518" s="360">
        <f t="shared" si="9"/>
        <v>100</v>
      </c>
    </row>
    <row r="519" spans="2:16" x14ac:dyDescent="0.2">
      <c r="B519" s="556" t="str">
        <f>+'11'!B409:M409</f>
        <v>Иные бюджетные ассигнования</v>
      </c>
      <c r="C519" s="557"/>
      <c r="D519" s="557"/>
      <c r="E519" s="557"/>
      <c r="F519" s="558"/>
      <c r="G519" s="434" t="str">
        <f>+'11'!Q409</f>
        <v>9400099990</v>
      </c>
      <c r="H519" s="434" t="str">
        <f>+'11'!R409</f>
        <v>800</v>
      </c>
      <c r="I519" s="436">
        <f>+'11'!O409</f>
        <v>1</v>
      </c>
      <c r="J519" s="436">
        <f>+'11'!P409</f>
        <v>7</v>
      </c>
      <c r="K519" s="436" t="str">
        <f>+'11'!Q409</f>
        <v>9400099990</v>
      </c>
      <c r="L519" s="436" t="str">
        <f>+'11'!R409</f>
        <v>800</v>
      </c>
      <c r="M519" s="438">
        <f>+'11'!U409</f>
        <v>113</v>
      </c>
      <c r="N519" s="438">
        <f>+'11'!V409</f>
        <v>113</v>
      </c>
      <c r="O519" s="360">
        <f t="shared" si="9"/>
        <v>100</v>
      </c>
    </row>
    <row r="520" spans="2:16" x14ac:dyDescent="0.2">
      <c r="B520" s="556" t="str">
        <f>+'11'!B410:M410</f>
        <v>Специальные расходы</v>
      </c>
      <c r="C520" s="557"/>
      <c r="D520" s="557"/>
      <c r="E520" s="557"/>
      <c r="F520" s="558"/>
      <c r="G520" s="434" t="str">
        <f>+'11'!Q410</f>
        <v>9400099990</v>
      </c>
      <c r="H520" s="434" t="str">
        <f>+'11'!R410</f>
        <v>880</v>
      </c>
      <c r="I520" s="436">
        <f>+'11'!O410</f>
        <v>1</v>
      </c>
      <c r="J520" s="436">
        <f>+'11'!P410</f>
        <v>7</v>
      </c>
      <c r="K520" s="436" t="str">
        <f>+'11'!Q410</f>
        <v>9400099990</v>
      </c>
      <c r="L520" s="436" t="str">
        <f>+'11'!R410</f>
        <v>880</v>
      </c>
      <c r="M520" s="438">
        <f>+'11'!U410</f>
        <v>113</v>
      </c>
      <c r="N520" s="438">
        <f>+'11'!V410</f>
        <v>113</v>
      </c>
      <c r="O520" s="360">
        <f t="shared" si="9"/>
        <v>100</v>
      </c>
    </row>
    <row r="521" spans="2:16" s="414" customFormat="1" x14ac:dyDescent="0.2">
      <c r="B521" s="567" t="str">
        <f>+'11'!B511:M511</f>
        <v>Обеспечение деятельности единой дежурной диспетчерской службы (ЕДДС)</v>
      </c>
      <c r="C521" s="568"/>
      <c r="D521" s="568"/>
      <c r="E521" s="568"/>
      <c r="F521" s="569"/>
      <c r="G521" s="439" t="str">
        <f>+'11'!Q511</f>
        <v>9500000000</v>
      </c>
      <c r="H521" s="439">
        <f>+'11'!R511</f>
        <v>0</v>
      </c>
      <c r="I521" s="441">
        <f>+'11'!O511</f>
        <v>3</v>
      </c>
      <c r="J521" s="441">
        <f>+'11'!P511</f>
        <v>9</v>
      </c>
      <c r="K521" s="441">
        <f>+'11'!Q411</f>
        <v>0</v>
      </c>
      <c r="L521" s="441">
        <f>+'11'!R411</f>
        <v>0</v>
      </c>
      <c r="M521" s="437">
        <f>+'11'!U511</f>
        <v>1415.99062</v>
      </c>
      <c r="N521" s="437">
        <f>+'11'!V511</f>
        <v>1201.5065</v>
      </c>
      <c r="O521" s="359">
        <f t="shared" si="9"/>
        <v>84.852716044121806</v>
      </c>
      <c r="P521" s="414">
        <f>+'[1]13+'!$O$232</f>
        <v>1415.991</v>
      </c>
    </row>
    <row r="522" spans="2:16" x14ac:dyDescent="0.2">
      <c r="B522" s="556" t="str">
        <f>+'11'!B512:M512</f>
        <v>Расходы на выплаты по оплате труда работников</v>
      </c>
      <c r="C522" s="557"/>
      <c r="D522" s="557"/>
      <c r="E522" s="557"/>
      <c r="F522" s="558"/>
      <c r="G522" s="434" t="str">
        <f>+'11'!Q512</f>
        <v>9500000110</v>
      </c>
      <c r="H522" s="434">
        <f>+'11'!R512</f>
        <v>0</v>
      </c>
      <c r="I522" s="436">
        <f>+'11'!O512</f>
        <v>3</v>
      </c>
      <c r="J522" s="436">
        <f>+'11'!P512</f>
        <v>9</v>
      </c>
      <c r="K522" s="436">
        <f>+'11'!Q412</f>
        <v>0</v>
      </c>
      <c r="L522" s="436">
        <f>+'11'!R412</f>
        <v>0</v>
      </c>
      <c r="M522" s="438">
        <f>+'11'!U512</f>
        <v>1345.99062</v>
      </c>
      <c r="N522" s="438">
        <f>+'11'!V512</f>
        <v>1157.43786</v>
      </c>
      <c r="O522" s="360">
        <f t="shared" si="9"/>
        <v>85.991524963227448</v>
      </c>
    </row>
    <row r="523" spans="2:16" x14ac:dyDescent="0.2">
      <c r="B523" s="556" t="str">
        <f>+'11'!B513:M513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523" s="557"/>
      <c r="D523" s="557"/>
      <c r="E523" s="557"/>
      <c r="F523" s="558"/>
      <c r="G523" s="434" t="str">
        <f>+'11'!Q513</f>
        <v>9500000110</v>
      </c>
      <c r="H523" s="434" t="str">
        <f>+'11'!R513</f>
        <v>100</v>
      </c>
      <c r="I523" s="436">
        <f>+'11'!O513</f>
        <v>3</v>
      </c>
      <c r="J523" s="436">
        <f>+'11'!P513</f>
        <v>9</v>
      </c>
      <c r="K523" s="436">
        <f>+'11'!Q413</f>
        <v>0</v>
      </c>
      <c r="L523" s="436">
        <f>+'11'!R413</f>
        <v>0</v>
      </c>
      <c r="M523" s="438">
        <f>+'11'!U513</f>
        <v>1345.99062</v>
      </c>
      <c r="N523" s="438">
        <f>+'11'!V513</f>
        <v>1157.43786</v>
      </c>
      <c r="O523" s="360">
        <f t="shared" si="9"/>
        <v>85.991524963227448</v>
      </c>
    </row>
    <row r="524" spans="2:16" x14ac:dyDescent="0.2">
      <c r="B524" s="556" t="str">
        <f>+'11'!B514:M514</f>
        <v>Расходы на выплаты персоналу казенных учреждений</v>
      </c>
      <c r="C524" s="557"/>
      <c r="D524" s="557"/>
      <c r="E524" s="557"/>
      <c r="F524" s="558"/>
      <c r="G524" s="434" t="str">
        <f>+'11'!Q514</f>
        <v>9500000110</v>
      </c>
      <c r="H524" s="434" t="str">
        <f>+'11'!R514</f>
        <v>110</v>
      </c>
      <c r="I524" s="436">
        <f>+'11'!O514</f>
        <v>3</v>
      </c>
      <c r="J524" s="436">
        <f>+'11'!P514</f>
        <v>9</v>
      </c>
      <c r="K524" s="436" t="str">
        <f>+'11'!Q414</f>
        <v>7800000000</v>
      </c>
      <c r="L524" s="436">
        <f>+'11'!R414</f>
        <v>0</v>
      </c>
      <c r="M524" s="438">
        <f>+'11'!U514</f>
        <v>1345.99062</v>
      </c>
      <c r="N524" s="438">
        <f>+'11'!V514</f>
        <v>1157.43786</v>
      </c>
      <c r="O524" s="360">
        <f t="shared" si="9"/>
        <v>85.991524963227448</v>
      </c>
    </row>
    <row r="525" spans="2:16" x14ac:dyDescent="0.2">
      <c r="B525" s="556" t="str">
        <f>+'11'!B515:M515</f>
        <v>Фонд оплаты труда учреждений</v>
      </c>
      <c r="C525" s="557"/>
      <c r="D525" s="557"/>
      <c r="E525" s="557"/>
      <c r="F525" s="558"/>
      <c r="G525" s="434" t="str">
        <f>+'11'!Q515</f>
        <v>9500000110</v>
      </c>
      <c r="H525" s="434" t="str">
        <f>+'11'!R515</f>
        <v>111</v>
      </c>
      <c r="I525" s="436">
        <f>+'11'!O515</f>
        <v>3</v>
      </c>
      <c r="J525" s="436">
        <f>+'11'!P515</f>
        <v>9</v>
      </c>
      <c r="K525" s="436" t="str">
        <f>+'11'!Q415</f>
        <v>7800000111</v>
      </c>
      <c r="L525" s="436">
        <f>+'11'!R415</f>
        <v>0</v>
      </c>
      <c r="M525" s="438">
        <f>+'11'!U515</f>
        <v>1033.7869599999999</v>
      </c>
      <c r="N525" s="438">
        <f>+'11'!V515</f>
        <v>888.96916999999996</v>
      </c>
      <c r="O525" s="360">
        <f t="shared" si="9"/>
        <v>85.991524791529585</v>
      </c>
    </row>
    <row r="526" spans="2:16" x14ac:dyDescent="0.2">
      <c r="B526" s="556" t="str">
        <f>+'11'!B516:M516</f>
        <v>Взносы по обязательному социальному страхованию на выплаты по оплате труда работников и иные выплаты работникам учреждений</v>
      </c>
      <c r="C526" s="557"/>
      <c r="D526" s="557"/>
      <c r="E526" s="557"/>
      <c r="F526" s="558"/>
      <c r="G526" s="434" t="str">
        <f>+'11'!Q516</f>
        <v>9500000110</v>
      </c>
      <c r="H526" s="434" t="str">
        <f>+'11'!R516</f>
        <v>119</v>
      </c>
      <c r="I526" s="436">
        <f>+'11'!O516</f>
        <v>3</v>
      </c>
      <c r="J526" s="436">
        <f>+'11'!P516</f>
        <v>9</v>
      </c>
      <c r="K526" s="436" t="str">
        <f>+'11'!Q416</f>
        <v>7800000111</v>
      </c>
      <c r="L526" s="436" t="str">
        <f>+'11'!R416</f>
        <v>100</v>
      </c>
      <c r="M526" s="438">
        <f>+'11'!U516</f>
        <v>312.20366000000001</v>
      </c>
      <c r="N526" s="438">
        <f>+'11'!V516</f>
        <v>268.46868999999998</v>
      </c>
      <c r="O526" s="360">
        <f t="shared" si="9"/>
        <v>85.991525531763457</v>
      </c>
    </row>
    <row r="527" spans="2:16" x14ac:dyDescent="0.2">
      <c r="B527" s="556" t="str">
        <f>+'11'!B517:M517</f>
        <v xml:space="preserve">Расходы на обеспечение функций </v>
      </c>
      <c r="C527" s="557"/>
      <c r="D527" s="557"/>
      <c r="E527" s="557"/>
      <c r="F527" s="558"/>
      <c r="G527" s="434" t="str">
        <f>+'11'!Q517</f>
        <v>9500000190</v>
      </c>
      <c r="H527" s="434">
        <f>+'11'!R517</f>
        <v>0</v>
      </c>
      <c r="I527" s="436">
        <f>+'11'!O517</f>
        <v>3</v>
      </c>
      <c r="J527" s="436">
        <f>+'11'!P517</f>
        <v>9</v>
      </c>
      <c r="K527" s="436" t="str">
        <f>+'11'!Q417</f>
        <v>7800000111</v>
      </c>
      <c r="L527" s="436" t="str">
        <f>+'11'!R417</f>
        <v>120</v>
      </c>
      <c r="M527" s="438">
        <f>+'11'!U517</f>
        <v>70</v>
      </c>
      <c r="N527" s="438">
        <f>+'11'!V517</f>
        <v>44.068640000000002</v>
      </c>
      <c r="O527" s="360">
        <f t="shared" si="9"/>
        <v>62.955199999999998</v>
      </c>
    </row>
    <row r="528" spans="2:16" x14ac:dyDescent="0.2">
      <c r="B528" s="556" t="str">
        <f>+'11'!B518:M518</f>
        <v>Закупка товаров, работ и услуг для обеспечения государственных (муниципальных) нужд</v>
      </c>
      <c r="C528" s="557"/>
      <c r="D528" s="557"/>
      <c r="E528" s="557"/>
      <c r="F528" s="558"/>
      <c r="G528" s="434" t="str">
        <f>+'11'!Q518</f>
        <v>9500000190</v>
      </c>
      <c r="H528" s="434" t="str">
        <f>+'11'!R518</f>
        <v>200</v>
      </c>
      <c r="I528" s="436">
        <f>+'11'!O518</f>
        <v>3</v>
      </c>
      <c r="J528" s="436">
        <f>+'11'!P518</f>
        <v>9</v>
      </c>
      <c r="K528" s="436" t="str">
        <f>+'11'!Q418</f>
        <v>7800000111</v>
      </c>
      <c r="L528" s="436" t="str">
        <f>+'11'!R418</f>
        <v>121</v>
      </c>
      <c r="M528" s="438">
        <f>+'11'!U518</f>
        <v>70</v>
      </c>
      <c r="N528" s="438">
        <f>+'11'!V518</f>
        <v>44.068640000000002</v>
      </c>
      <c r="O528" s="360">
        <f t="shared" si="9"/>
        <v>62.955199999999998</v>
      </c>
    </row>
    <row r="529" spans="2:16" x14ac:dyDescent="0.2">
      <c r="B529" s="556" t="str">
        <f>+'11'!B519:M519</f>
        <v>Иные закупки товаров, работ и услуг для обеспечения государственных (муниципальных) нужд</v>
      </c>
      <c r="C529" s="557"/>
      <c r="D529" s="557"/>
      <c r="E529" s="557"/>
      <c r="F529" s="558"/>
      <c r="G529" s="434" t="str">
        <f>+'11'!Q519</f>
        <v>9500000190</v>
      </c>
      <c r="H529" s="434" t="str">
        <f>+'11'!R519</f>
        <v>240</v>
      </c>
      <c r="I529" s="436">
        <f>+'11'!O519</f>
        <v>3</v>
      </c>
      <c r="J529" s="436">
        <f>+'11'!P519</f>
        <v>9</v>
      </c>
      <c r="K529" s="436" t="str">
        <f>+'11'!Q419</f>
        <v>7800000111</v>
      </c>
      <c r="L529" s="436" t="str">
        <f>+'11'!R419</f>
        <v>129</v>
      </c>
      <c r="M529" s="438">
        <f>+'11'!U519</f>
        <v>70</v>
      </c>
      <c r="N529" s="438">
        <f>+'11'!V519</f>
        <v>44.068640000000002</v>
      </c>
      <c r="O529" s="360">
        <f t="shared" si="9"/>
        <v>62.955199999999998</v>
      </c>
    </row>
    <row r="530" spans="2:16" x14ac:dyDescent="0.2">
      <c r="B530" s="556" t="str">
        <f>+'11'!B520:M520</f>
        <v>Закупка товаров, работ, услуг в сфере информационно-коммуникационных технологий</v>
      </c>
      <c r="C530" s="557"/>
      <c r="D530" s="557"/>
      <c r="E530" s="557"/>
      <c r="F530" s="558"/>
      <c r="G530" s="434" t="str">
        <f>+'11'!Q520</f>
        <v>9500000190</v>
      </c>
      <c r="H530" s="434" t="str">
        <f>+'11'!R520</f>
        <v>242</v>
      </c>
      <c r="I530" s="436">
        <f>+'11'!O520</f>
        <v>3</v>
      </c>
      <c r="J530" s="436">
        <f>+'11'!P520</f>
        <v>9</v>
      </c>
      <c r="K530" s="436">
        <f>+'11'!Q420</f>
        <v>0</v>
      </c>
      <c r="L530" s="436">
        <f>+'11'!R420</f>
        <v>0</v>
      </c>
      <c r="M530" s="438">
        <f>+'11'!U520</f>
        <v>70</v>
      </c>
      <c r="N530" s="438">
        <f>+'11'!V520</f>
        <v>44.068640000000002</v>
      </c>
      <c r="O530" s="360">
        <f t="shared" si="9"/>
        <v>62.955199999999998</v>
      </c>
    </row>
    <row r="531" spans="2:16" hidden="1" x14ac:dyDescent="0.2">
      <c r="B531" s="556" t="str">
        <f>+'11'!B521:M521</f>
        <v>Прочая закупка товаров, работ и услуг</v>
      </c>
      <c r="C531" s="557"/>
      <c r="D531" s="557"/>
      <c r="E531" s="557"/>
      <c r="F531" s="558"/>
      <c r="G531" s="434" t="str">
        <f>+'11'!Q521</f>
        <v>9500000190</v>
      </c>
      <c r="H531" s="434" t="str">
        <f>+'11'!R521</f>
        <v>244</v>
      </c>
      <c r="I531" s="436">
        <f>+'11'!O521</f>
        <v>3</v>
      </c>
      <c r="J531" s="436">
        <f>+'11'!P521</f>
        <v>9</v>
      </c>
      <c r="K531" s="436" t="str">
        <f>+'11'!Q421</f>
        <v>1100000000</v>
      </c>
      <c r="L531" s="436">
        <f>+'11'!R421</f>
        <v>0</v>
      </c>
      <c r="M531" s="438">
        <f>+'11'!U521</f>
        <v>0</v>
      </c>
      <c r="N531" s="438">
        <f>+'11'!V521</f>
        <v>0</v>
      </c>
      <c r="O531" s="360" t="e">
        <f t="shared" si="9"/>
        <v>#DIV/0!</v>
      </c>
    </row>
    <row r="532" spans="2:16" x14ac:dyDescent="0.2">
      <c r="B532" s="556" t="str">
        <f>+'11'!B453:M453</f>
        <v>Непрограммные расходы по предоставлению межбюджетных трансфертов и резервные фонды</v>
      </c>
      <c r="C532" s="557"/>
      <c r="D532" s="557"/>
      <c r="E532" s="557"/>
      <c r="F532" s="558"/>
      <c r="G532" s="434" t="str">
        <f>+'11'!Q453</f>
        <v>9700000000</v>
      </c>
      <c r="H532" s="434">
        <f>+'11'!R453</f>
        <v>0</v>
      </c>
      <c r="I532" s="436">
        <f>+'11'!O453</f>
        <v>1</v>
      </c>
      <c r="J532" s="436">
        <f>+'11'!P453</f>
        <v>11</v>
      </c>
      <c r="M532" s="438">
        <f>+M533+M536+M538+M543</f>
        <v>15685.94607</v>
      </c>
      <c r="N532" s="438">
        <f>+N533+N536+N538+N543</f>
        <v>12305.02111</v>
      </c>
      <c r="O532" s="360">
        <f t="shared" si="9"/>
        <v>78.446152084724076</v>
      </c>
      <c r="P532" s="357">
        <f>+'[1]13+'!$O$239</f>
        <v>15685.946</v>
      </c>
    </row>
    <row r="533" spans="2:16" x14ac:dyDescent="0.2">
      <c r="B533" s="556" t="str">
        <f>+'11'!B454:M454</f>
        <v>Резервный фонд администрации Овюрского кожууна</v>
      </c>
      <c r="C533" s="557"/>
      <c r="D533" s="557"/>
      <c r="E533" s="557"/>
      <c r="F533" s="558"/>
      <c r="G533" s="434" t="str">
        <f>+'11'!Q454</f>
        <v>9700004000</v>
      </c>
      <c r="H533" s="434">
        <f>+'11'!R454</f>
        <v>0</v>
      </c>
      <c r="I533" s="436">
        <f>+'11'!O454</f>
        <v>1</v>
      </c>
      <c r="J533" s="436">
        <f>+'11'!P454</f>
        <v>11</v>
      </c>
      <c r="M533" s="438">
        <f>+'11'!U454</f>
        <v>192</v>
      </c>
      <c r="N533" s="438">
        <f>+'11'!V454</f>
        <v>142</v>
      </c>
      <c r="O533" s="360">
        <f t="shared" si="9"/>
        <v>73.958333333333343</v>
      </c>
      <c r="P533" s="358">
        <f>P532-M532</f>
        <v>-7.0000000050640665E-5</v>
      </c>
    </row>
    <row r="534" spans="2:16" x14ac:dyDescent="0.2">
      <c r="B534" s="556" t="str">
        <f>+'11'!B455:M455</f>
        <v>Иные бюджетные ассигнования</v>
      </c>
      <c r="C534" s="557"/>
      <c r="D534" s="557"/>
      <c r="E534" s="557"/>
      <c r="F534" s="558"/>
      <c r="G534" s="434" t="str">
        <f>+'11'!Q455</f>
        <v>9700004000</v>
      </c>
      <c r="H534" s="434" t="str">
        <f>+'11'!R455</f>
        <v>800</v>
      </c>
      <c r="I534" s="436">
        <f>+'11'!O455</f>
        <v>1</v>
      </c>
      <c r="J534" s="436">
        <f>+'11'!P455</f>
        <v>11</v>
      </c>
      <c r="M534" s="438">
        <f>+'11'!U455</f>
        <v>192</v>
      </c>
      <c r="N534" s="438">
        <f>+'11'!V455</f>
        <v>142</v>
      </c>
      <c r="O534" s="360">
        <f t="shared" si="9"/>
        <v>73.958333333333343</v>
      </c>
    </row>
    <row r="535" spans="2:16" x14ac:dyDescent="0.2">
      <c r="B535" s="556" t="str">
        <f>+'11'!B456:M456</f>
        <v>Резервные средства</v>
      </c>
      <c r="C535" s="557"/>
      <c r="D535" s="557"/>
      <c r="E535" s="557"/>
      <c r="F535" s="558"/>
      <c r="G535" s="434" t="str">
        <f>+'11'!Q456</f>
        <v>9700004000</v>
      </c>
      <c r="H535" s="434" t="str">
        <f>+'11'!R456</f>
        <v>870</v>
      </c>
      <c r="I535" s="436">
        <f>+'11'!O456</f>
        <v>1</v>
      </c>
      <c r="J535" s="436">
        <f>+'11'!P456</f>
        <v>11</v>
      </c>
      <c r="M535" s="438">
        <f>+'11'!U456</f>
        <v>192</v>
      </c>
      <c r="N535" s="438">
        <f>+'11'!V456</f>
        <v>142</v>
      </c>
      <c r="O535" s="360">
        <f t="shared" si="9"/>
        <v>73.958333333333343</v>
      </c>
    </row>
    <row r="536" spans="2:16" x14ac:dyDescent="0.2">
      <c r="B536" s="556" t="str">
        <f>+'11'!B623:M623</f>
        <v>Социальное обеспечение и иные выплаты населению</v>
      </c>
      <c r="C536" s="557"/>
      <c r="D536" s="557"/>
      <c r="E536" s="557"/>
      <c r="F536" s="558"/>
      <c r="G536" s="434" t="str">
        <f>+'11'!Q623</f>
        <v>9700004000</v>
      </c>
      <c r="H536" s="434" t="str">
        <f>+'11'!R623</f>
        <v>300</v>
      </c>
      <c r="I536" s="436">
        <f>+'11'!O623</f>
        <v>10</v>
      </c>
      <c r="J536" s="436">
        <f>+'11'!P623</f>
        <v>3</v>
      </c>
      <c r="M536" s="438">
        <f>+'11'!U623</f>
        <v>8</v>
      </c>
      <c r="N536" s="438">
        <f>+'11'!V623</f>
        <v>8</v>
      </c>
      <c r="O536" s="360">
        <f t="shared" si="9"/>
        <v>100</v>
      </c>
    </row>
    <row r="537" spans="2:16" x14ac:dyDescent="0.2">
      <c r="B537" s="556" t="str">
        <f>+'11'!B624:M624</f>
        <v>Иные выплаты населению</v>
      </c>
      <c r="C537" s="557"/>
      <c r="D537" s="557"/>
      <c r="E537" s="557"/>
      <c r="F537" s="558"/>
      <c r="G537" s="434" t="str">
        <f>+'11'!Q624</f>
        <v>9700004000</v>
      </c>
      <c r="H537" s="434" t="str">
        <f>+'11'!R624</f>
        <v>360</v>
      </c>
      <c r="I537" s="436">
        <f>+'11'!O624</f>
        <v>10</v>
      </c>
      <c r="J537" s="436">
        <f>+'11'!P624</f>
        <v>3</v>
      </c>
      <c r="M537" s="438">
        <f>+'11'!U624</f>
        <v>8</v>
      </c>
      <c r="N537" s="438">
        <f>+'11'!V624</f>
        <v>8</v>
      </c>
      <c r="O537" s="360">
        <f t="shared" si="9"/>
        <v>100</v>
      </c>
    </row>
    <row r="538" spans="2:16" x14ac:dyDescent="0.2">
      <c r="B538" s="556" t="str">
        <f>+'11'!B699:M699</f>
        <v>Непрограммные расходы по предоставлению межбюджетных трансфертов и резервные фонды</v>
      </c>
      <c r="C538" s="557"/>
      <c r="D538" s="557"/>
      <c r="E538" s="557"/>
      <c r="F538" s="558"/>
      <c r="G538" s="434" t="str">
        <f>+'11'!Q699</f>
        <v>9700000000</v>
      </c>
      <c r="H538" s="434">
        <f>+'11'!R699</f>
        <v>0</v>
      </c>
      <c r="I538" s="436">
        <f>+'11'!O699</f>
        <v>14</v>
      </c>
      <c r="J538" s="436">
        <f>+'11'!P699</f>
        <v>1</v>
      </c>
      <c r="M538" s="438">
        <f>+'11'!U699</f>
        <v>14834.3485</v>
      </c>
      <c r="N538" s="438">
        <f>+'11'!V699</f>
        <v>12155.02111</v>
      </c>
      <c r="O538" s="360">
        <f t="shared" si="9"/>
        <v>81.938354825626476</v>
      </c>
    </row>
    <row r="539" spans="2:16" x14ac:dyDescent="0.2">
      <c r="B539" s="556" t="str">
        <f>+'11'!B700:M700</f>
        <v>Дотации на выравнивание бюджетной обеспеченности</v>
      </c>
      <c r="C539" s="557"/>
      <c r="D539" s="557"/>
      <c r="E539" s="557"/>
      <c r="F539" s="558"/>
      <c r="G539" s="434" t="str">
        <f>+'11'!Q700</f>
        <v>9700020010</v>
      </c>
      <c r="H539" s="434">
        <f>+'11'!R700</f>
        <v>0</v>
      </c>
      <c r="I539" s="436">
        <f>+'11'!O700</f>
        <v>14</v>
      </c>
      <c r="J539" s="436">
        <f>+'11'!P700</f>
        <v>1</v>
      </c>
      <c r="M539" s="438">
        <f>+'11'!U700</f>
        <v>14834.3485</v>
      </c>
      <c r="N539" s="438">
        <f>+'11'!V700</f>
        <v>12155.02111</v>
      </c>
      <c r="O539" s="360">
        <f t="shared" si="9"/>
        <v>81.938354825626476</v>
      </c>
    </row>
    <row r="540" spans="2:16" x14ac:dyDescent="0.2">
      <c r="B540" s="556" t="str">
        <f>+'11'!B701:M701</f>
        <v>Межбюджетные трансферты</v>
      </c>
      <c r="C540" s="557"/>
      <c r="D540" s="557"/>
      <c r="E540" s="557"/>
      <c r="F540" s="558"/>
      <c r="G540" s="434" t="str">
        <f>+'11'!Q701</f>
        <v>9700020010</v>
      </c>
      <c r="H540" s="434" t="str">
        <f>+'11'!R701</f>
        <v>500</v>
      </c>
      <c r="I540" s="436">
        <f>+'11'!O701</f>
        <v>14</v>
      </c>
      <c r="J540" s="436">
        <f>+'11'!P701</f>
        <v>1</v>
      </c>
      <c r="M540" s="438">
        <f>+'11'!U701</f>
        <v>14834.3485</v>
      </c>
      <c r="N540" s="438">
        <f>+'11'!V701</f>
        <v>12155.02111</v>
      </c>
      <c r="O540" s="360">
        <f t="shared" si="9"/>
        <v>81.938354825626476</v>
      </c>
    </row>
    <row r="541" spans="2:16" x14ac:dyDescent="0.2">
      <c r="B541" s="556" t="str">
        <f>+'11'!B702:M702</f>
        <v>Дотации</v>
      </c>
      <c r="C541" s="557"/>
      <c r="D541" s="557"/>
      <c r="E541" s="557"/>
      <c r="F541" s="558"/>
      <c r="G541" s="434" t="str">
        <f>+'11'!Q702</f>
        <v>9700020010</v>
      </c>
      <c r="H541" s="434" t="str">
        <f>+'11'!R702</f>
        <v>510</v>
      </c>
      <c r="I541" s="436">
        <f>+'11'!O702</f>
        <v>14</v>
      </c>
      <c r="J541" s="436">
        <f>+'11'!P702</f>
        <v>1</v>
      </c>
      <c r="M541" s="438">
        <f>+'11'!U702</f>
        <v>14834.3485</v>
      </c>
      <c r="N541" s="438">
        <f>+'11'!V702</f>
        <v>12155.02111</v>
      </c>
      <c r="O541" s="360">
        <f t="shared" si="9"/>
        <v>81.938354825626476</v>
      </c>
    </row>
    <row r="542" spans="2:16" x14ac:dyDescent="0.2">
      <c r="B542" s="556" t="str">
        <f>+'11'!B703:M703</f>
        <v>Дотации на выравнивание бюджетной обеспеченности</v>
      </c>
      <c r="C542" s="557"/>
      <c r="D542" s="557"/>
      <c r="E542" s="557"/>
      <c r="F542" s="558"/>
      <c r="G542" s="434" t="str">
        <f>+'11'!Q703</f>
        <v>9700020010</v>
      </c>
      <c r="H542" s="434" t="str">
        <f>+'11'!R703</f>
        <v>511</v>
      </c>
      <c r="I542" s="436">
        <f>+'11'!O703</f>
        <v>14</v>
      </c>
      <c r="J542" s="436">
        <f>+'11'!P703</f>
        <v>1</v>
      </c>
      <c r="M542" s="438">
        <f>+'11'!U703</f>
        <v>14834.3485</v>
      </c>
      <c r="N542" s="438">
        <f>+'11'!V703</f>
        <v>12155.02111</v>
      </c>
      <c r="O542" s="360">
        <f t="shared" si="9"/>
        <v>81.938354825626476</v>
      </c>
    </row>
    <row r="543" spans="2:16" x14ac:dyDescent="0.2">
      <c r="B543" s="556" t="str">
        <f>+'11'!B704:M704</f>
        <v>Иные дотации</v>
      </c>
      <c r="C543" s="557"/>
      <c r="D543" s="557"/>
      <c r="E543" s="557"/>
      <c r="F543" s="558"/>
      <c r="G543" s="434">
        <f>+'11'!Q704</f>
        <v>0</v>
      </c>
      <c r="H543" s="434">
        <f>+'11'!R704</f>
        <v>0</v>
      </c>
      <c r="I543" s="436">
        <f>+'11'!O704</f>
        <v>14</v>
      </c>
      <c r="J543" s="436">
        <f>+'11'!P704</f>
        <v>2</v>
      </c>
      <c r="M543" s="438">
        <f>+'11'!U704</f>
        <v>651.59757000000002</v>
      </c>
      <c r="N543" s="438">
        <f>+'11'!V704</f>
        <v>0</v>
      </c>
      <c r="O543" s="360">
        <f t="shared" si="9"/>
        <v>0</v>
      </c>
    </row>
    <row r="544" spans="2:16" x14ac:dyDescent="0.2">
      <c r="B544" s="556" t="str">
        <f>+'11'!B705:M705</f>
        <v>Непрограммные расходы по предоставлению межбюджетных трансфертов и резервные фонды</v>
      </c>
      <c r="C544" s="557"/>
      <c r="D544" s="557"/>
      <c r="E544" s="557"/>
      <c r="F544" s="558"/>
      <c r="G544" s="434" t="str">
        <f>+'11'!Q705</f>
        <v>9700000000</v>
      </c>
      <c r="H544" s="434">
        <f>+'11'!R705</f>
        <v>0</v>
      </c>
      <c r="I544" s="436">
        <f>+'11'!O705</f>
        <v>14</v>
      </c>
      <c r="J544" s="436">
        <f>+'11'!P705</f>
        <v>2</v>
      </c>
      <c r="M544" s="438">
        <f>+'11'!U705</f>
        <v>651.59757000000002</v>
      </c>
      <c r="N544" s="438">
        <f>+'11'!V705</f>
        <v>0</v>
      </c>
      <c r="O544" s="360">
        <f t="shared" si="9"/>
        <v>0</v>
      </c>
    </row>
    <row r="545" spans="2:16" x14ac:dyDescent="0.2">
      <c r="B545" s="556" t="str">
        <f>+'11'!B706:M706</f>
        <v>Дотации на поддержку мер по обеспечению сбалансированности бюджетов</v>
      </c>
      <c r="C545" s="557"/>
      <c r="D545" s="557"/>
      <c r="E545" s="557"/>
      <c r="F545" s="558"/>
      <c r="G545" s="434" t="str">
        <f>+'11'!Q706</f>
        <v>9700020020</v>
      </c>
      <c r="H545" s="434">
        <f>+'11'!R706</f>
        <v>0</v>
      </c>
      <c r="I545" s="436">
        <f>+'11'!O706</f>
        <v>14</v>
      </c>
      <c r="J545" s="436">
        <f>+'11'!P706</f>
        <v>2</v>
      </c>
      <c r="M545" s="438">
        <f>+'11'!U706</f>
        <v>651.59757000000002</v>
      </c>
      <c r="N545" s="438">
        <f>+'11'!V706</f>
        <v>0</v>
      </c>
      <c r="O545" s="360">
        <f t="shared" si="9"/>
        <v>0</v>
      </c>
    </row>
    <row r="546" spans="2:16" x14ac:dyDescent="0.2">
      <c r="B546" s="556" t="str">
        <f>+'11'!B707:M707</f>
        <v>Межбюджетные трансферты</v>
      </c>
      <c r="C546" s="557"/>
      <c r="D546" s="557"/>
      <c r="E546" s="557"/>
      <c r="F546" s="558"/>
      <c r="G546" s="434" t="str">
        <f>+'11'!Q707</f>
        <v>9700020020</v>
      </c>
      <c r="H546" s="434" t="str">
        <f>+'11'!R707</f>
        <v>500</v>
      </c>
      <c r="I546" s="436">
        <f>+'11'!O707</f>
        <v>14</v>
      </c>
      <c r="J546" s="436">
        <f>+'11'!P707</f>
        <v>2</v>
      </c>
      <c r="M546" s="438">
        <f>+'11'!U707</f>
        <v>651.59757000000002</v>
      </c>
      <c r="N546" s="438">
        <f>+'11'!V707</f>
        <v>0</v>
      </c>
      <c r="O546" s="360">
        <f t="shared" si="9"/>
        <v>0</v>
      </c>
    </row>
    <row r="547" spans="2:16" x14ac:dyDescent="0.2">
      <c r="B547" s="556" t="str">
        <f>+'11'!B708:M708</f>
        <v>Дотации</v>
      </c>
      <c r="C547" s="557"/>
      <c r="D547" s="557"/>
      <c r="E547" s="557"/>
      <c r="F547" s="558"/>
      <c r="G547" s="434" t="str">
        <f>+'11'!Q708</f>
        <v>9700020020</v>
      </c>
      <c r="H547" s="434" t="str">
        <f>+'11'!R708</f>
        <v>510</v>
      </c>
      <c r="I547" s="436">
        <f>+'11'!O708</f>
        <v>14</v>
      </c>
      <c r="J547" s="436">
        <f>+'11'!P708</f>
        <v>2</v>
      </c>
      <c r="M547" s="438">
        <f>+'11'!U708</f>
        <v>651.59757000000002</v>
      </c>
      <c r="N547" s="438">
        <f>+'11'!V708</f>
        <v>0</v>
      </c>
      <c r="O547" s="360">
        <f t="shared" si="9"/>
        <v>0</v>
      </c>
    </row>
    <row r="548" spans="2:16" x14ac:dyDescent="0.2">
      <c r="B548" s="556" t="str">
        <f>+'11'!B709:M709</f>
        <v>Иные дотации</v>
      </c>
      <c r="C548" s="557"/>
      <c r="D548" s="557"/>
      <c r="E548" s="557"/>
      <c r="F548" s="558"/>
      <c r="G548" s="434" t="str">
        <f>+'11'!Q709</f>
        <v>9700020020</v>
      </c>
      <c r="H548" s="434" t="str">
        <f>+'11'!R709</f>
        <v>512</v>
      </c>
      <c r="I548" s="436">
        <f>+'11'!O709</f>
        <v>14</v>
      </c>
      <c r="J548" s="436">
        <f>+'11'!P709</f>
        <v>2</v>
      </c>
      <c r="M548" s="438">
        <f>+'11'!U709</f>
        <v>651.59757000000002</v>
      </c>
      <c r="N548" s="438">
        <f>+'11'!V709</f>
        <v>0</v>
      </c>
      <c r="O548" s="360">
        <f t="shared" si="9"/>
        <v>0</v>
      </c>
    </row>
    <row r="549" spans="2:16" s="414" customFormat="1" x14ac:dyDescent="0.2">
      <c r="B549" s="567" t="str">
        <f>+'11'!B499:M499</f>
        <v>Непрограммные расходы на реализацию переданных полномочий Российской Федерации и субъекта Российской Федерации</v>
      </c>
      <c r="C549" s="568"/>
      <c r="D549" s="568"/>
      <c r="E549" s="568"/>
      <c r="F549" s="569"/>
      <c r="G549" s="439" t="str">
        <f>+'11'!Q499</f>
        <v>9900000000</v>
      </c>
      <c r="H549" s="439">
        <f>+'11'!R499</f>
        <v>0</v>
      </c>
      <c r="I549" s="441">
        <f>+'11'!O499</f>
        <v>2</v>
      </c>
      <c r="J549" s="441">
        <f>+'11'!P499</f>
        <v>3</v>
      </c>
      <c r="K549" s="448"/>
      <c r="L549" s="448"/>
      <c r="M549" s="437">
        <f>+M550+M559+M561+M565+M580+M590+M593+M596+M599+M602</f>
        <v>3416.8471300000001</v>
      </c>
      <c r="N549" s="437">
        <f>+N550+N559+N561+N565+N580+N590+N593+N596+N599+N602</f>
        <v>2248.4411899999996</v>
      </c>
      <c r="O549" s="359">
        <f t="shared" si="9"/>
        <v>65.804559128754448</v>
      </c>
      <c r="P549" s="420">
        <f>+'[1]13+'!$O$243</f>
        <v>3416.8470000000002</v>
      </c>
    </row>
    <row r="550" spans="2:16" x14ac:dyDescent="0.2">
      <c r="B550" s="556" t="str">
        <f>+'11'!B500:M500</f>
        <v>Субвенции на осуществление первичного воинского учета на территориях, где отсутствуют военные комиссариаты</v>
      </c>
      <c r="C550" s="557"/>
      <c r="D550" s="557"/>
      <c r="E550" s="557"/>
      <c r="F550" s="558"/>
      <c r="G550" s="434" t="str">
        <f>+'11'!Q500</f>
        <v>9900051180</v>
      </c>
      <c r="H550" s="434">
        <f>+'11'!R500</f>
        <v>0</v>
      </c>
      <c r="I550" s="436">
        <f>+'11'!O500</f>
        <v>2</v>
      </c>
      <c r="J550" s="436">
        <f>+'11'!P500</f>
        <v>3</v>
      </c>
      <c r="M550" s="438">
        <f>+'11'!U500</f>
        <v>412</v>
      </c>
      <c r="N550" s="438">
        <f>+'11'!V500</f>
        <v>282.34577999999999</v>
      </c>
      <c r="O550" s="360">
        <f t="shared" si="9"/>
        <v>68.530529126213594</v>
      </c>
      <c r="P550" s="358">
        <f>M549-P549</f>
        <v>1.2999999989915523E-4</v>
      </c>
    </row>
    <row r="551" spans="2:16" x14ac:dyDescent="0.2">
      <c r="B551" s="556" t="str">
        <f>+'11'!B501:M501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551" s="557"/>
      <c r="D551" s="557"/>
      <c r="E551" s="557"/>
      <c r="F551" s="558"/>
      <c r="G551" s="434" t="str">
        <f>+'11'!Q501</f>
        <v>9900051180</v>
      </c>
      <c r="H551" s="434" t="str">
        <f>+'11'!R501</f>
        <v>100</v>
      </c>
      <c r="I551" s="436">
        <f>+'11'!O501</f>
        <v>2</v>
      </c>
      <c r="J551" s="436">
        <f>+'11'!P501</f>
        <v>3</v>
      </c>
      <c r="M551" s="438">
        <f>+'11'!U501</f>
        <v>410.23412999999999</v>
      </c>
      <c r="N551" s="438">
        <f>+'11'!V501</f>
        <v>282.34577999999999</v>
      </c>
      <c r="O551" s="360">
        <f t="shared" si="9"/>
        <v>68.825521660033502</v>
      </c>
    </row>
    <row r="552" spans="2:16" x14ac:dyDescent="0.2">
      <c r="B552" s="556" t="str">
        <f>+'11'!B502:M502</f>
        <v>Расходы на выплаты персоналу казенных учреждений</v>
      </c>
      <c r="C552" s="557"/>
      <c r="D552" s="557"/>
      <c r="E552" s="557"/>
      <c r="F552" s="558"/>
      <c r="G552" s="434" t="str">
        <f>+'11'!Q502</f>
        <v>9900051180</v>
      </c>
      <c r="H552" s="434" t="str">
        <f>+'11'!R502</f>
        <v>110</v>
      </c>
      <c r="I552" s="436">
        <f>+'11'!O502</f>
        <v>2</v>
      </c>
      <c r="J552" s="436">
        <f>+'11'!P502</f>
        <v>3</v>
      </c>
      <c r="M552" s="438">
        <f>+'11'!U502</f>
        <v>410.23412999999999</v>
      </c>
      <c r="N552" s="438">
        <f>+'11'!V502</f>
        <v>282.34577999999999</v>
      </c>
      <c r="O552" s="360">
        <f t="shared" si="9"/>
        <v>68.825521660033502</v>
      </c>
    </row>
    <row r="553" spans="2:16" x14ac:dyDescent="0.2">
      <c r="B553" s="556" t="str">
        <f>+'11'!B503:M503</f>
        <v>Фонд оплаты труда учреждений</v>
      </c>
      <c r="C553" s="557"/>
      <c r="D553" s="557"/>
      <c r="E553" s="557"/>
      <c r="F553" s="558"/>
      <c r="G553" s="434" t="str">
        <f>+'11'!Q503</f>
        <v>9900051180</v>
      </c>
      <c r="H553" s="434" t="str">
        <f>+'11'!R503</f>
        <v>111</v>
      </c>
      <c r="I553" s="436">
        <f>+'11'!O503</f>
        <v>2</v>
      </c>
      <c r="J553" s="436">
        <f>+'11'!P503</f>
        <v>3</v>
      </c>
      <c r="M553" s="438">
        <f>+'11'!U503</f>
        <v>307.23511999999999</v>
      </c>
      <c r="N553" s="438">
        <f>+'11'!V503</f>
        <v>216.85543999999999</v>
      </c>
      <c r="O553" s="360">
        <f t="shared" si="9"/>
        <v>70.582894299323598</v>
      </c>
    </row>
    <row r="554" spans="2:16" x14ac:dyDescent="0.2">
      <c r="B554" s="556" t="str">
        <f>+'11'!B504:M504</f>
        <v>Иные выплаты персоналу учреждений, за исключением фонда оплаты труда</v>
      </c>
      <c r="C554" s="557"/>
      <c r="D554" s="557"/>
      <c r="E554" s="557"/>
      <c r="F554" s="558"/>
      <c r="G554" s="434" t="str">
        <f>+'11'!Q504</f>
        <v>9900051180</v>
      </c>
      <c r="H554" s="434" t="str">
        <f>+'11'!R504</f>
        <v>112</v>
      </c>
      <c r="I554" s="436">
        <f>+'11'!O504</f>
        <v>2</v>
      </c>
      <c r="J554" s="436">
        <f>+'11'!P504</f>
        <v>3</v>
      </c>
      <c r="M554" s="438">
        <f>+'11'!U504</f>
        <v>10.3</v>
      </c>
      <c r="N554" s="438">
        <f>+'11'!V504</f>
        <v>0</v>
      </c>
      <c r="O554" s="360">
        <f t="shared" si="9"/>
        <v>0</v>
      </c>
    </row>
    <row r="555" spans="2:16" x14ac:dyDescent="0.2">
      <c r="B555" s="556" t="str">
        <f>+'11'!B505:M505</f>
        <v>Взносы по обязательному социальному страхованию на выплаты по оплате труда работников и иные выплаты работникам учреждений</v>
      </c>
      <c r="C555" s="557"/>
      <c r="D555" s="557"/>
      <c r="E555" s="557"/>
      <c r="F555" s="558"/>
      <c r="G555" s="434" t="str">
        <f>+'11'!Q505</f>
        <v>9900051180</v>
      </c>
      <c r="H555" s="434" t="str">
        <f>+'11'!R505</f>
        <v>119</v>
      </c>
      <c r="I555" s="436">
        <f>+'11'!O505</f>
        <v>2</v>
      </c>
      <c r="J555" s="436">
        <f>+'11'!P505</f>
        <v>3</v>
      </c>
      <c r="M555" s="438">
        <f>+'11'!U505</f>
        <v>92.699010000000001</v>
      </c>
      <c r="N555" s="438">
        <f>+'11'!V505</f>
        <v>65.490340000000003</v>
      </c>
      <c r="O555" s="360">
        <f t="shared" si="9"/>
        <v>70.648370462640329</v>
      </c>
    </row>
    <row r="556" spans="2:16" x14ac:dyDescent="0.2">
      <c r="B556" s="556" t="str">
        <f>+'11'!B506:M506</f>
        <v>Закупка товаров, работ и услуг для обеспечения государственных (муниципальных) нужд</v>
      </c>
      <c r="C556" s="557"/>
      <c r="D556" s="557"/>
      <c r="E556" s="557"/>
      <c r="F556" s="558"/>
      <c r="G556" s="434" t="str">
        <f>+'11'!Q506</f>
        <v>9900051180</v>
      </c>
      <c r="H556" s="434" t="str">
        <f>+'11'!R506</f>
        <v>200</v>
      </c>
      <c r="I556" s="436">
        <f>+'11'!O506</f>
        <v>2</v>
      </c>
      <c r="J556" s="436">
        <f>+'11'!P506</f>
        <v>3</v>
      </c>
      <c r="M556" s="438">
        <f>+'11'!U506</f>
        <v>1.7658700000000001</v>
      </c>
      <c r="N556" s="438">
        <f>+'11'!V506</f>
        <v>0</v>
      </c>
      <c r="O556" s="360">
        <f t="shared" si="9"/>
        <v>0</v>
      </c>
    </row>
    <row r="557" spans="2:16" x14ac:dyDescent="0.2">
      <c r="B557" s="556" t="str">
        <f>+'11'!B507:M507</f>
        <v>Иные закупки товаров, работ и услуг для обеспечения государственных (муниципальных) нужд</v>
      </c>
      <c r="C557" s="557"/>
      <c r="D557" s="557"/>
      <c r="E557" s="557"/>
      <c r="F557" s="558"/>
      <c r="G557" s="434" t="str">
        <f>+'11'!Q507</f>
        <v>9900051180</v>
      </c>
      <c r="H557" s="434" t="str">
        <f>+'11'!R507</f>
        <v>240</v>
      </c>
      <c r="I557" s="436">
        <f>+'11'!O507</f>
        <v>2</v>
      </c>
      <c r="J557" s="436">
        <f>+'11'!P507</f>
        <v>3</v>
      </c>
      <c r="M557" s="438">
        <f>+'11'!U507</f>
        <v>1.7658700000000001</v>
      </c>
      <c r="N557" s="438">
        <f>+'11'!V507</f>
        <v>0</v>
      </c>
      <c r="O557" s="360">
        <f t="shared" si="9"/>
        <v>0</v>
      </c>
    </row>
    <row r="558" spans="2:16" x14ac:dyDescent="0.2">
      <c r="B558" s="556" t="str">
        <f>+'11'!B508:M508</f>
        <v>Прочая закупка товаров, работ и услуг</v>
      </c>
      <c r="C558" s="557"/>
      <c r="D558" s="557"/>
      <c r="E558" s="557"/>
      <c r="F558" s="558"/>
      <c r="G558" s="434" t="str">
        <f>+'11'!Q508</f>
        <v>9900051180</v>
      </c>
      <c r="H558" s="434" t="str">
        <f>+'11'!R508</f>
        <v>244</v>
      </c>
      <c r="I558" s="436">
        <f>+'11'!O508</f>
        <v>2</v>
      </c>
      <c r="J558" s="436">
        <f>+'11'!P508</f>
        <v>3</v>
      </c>
      <c r="M558" s="438">
        <f>+'11'!U508</f>
        <v>1.7658700000000001</v>
      </c>
      <c r="N558" s="438">
        <f>+'11'!V508</f>
        <v>0</v>
      </c>
      <c r="O558" s="360">
        <f t="shared" si="9"/>
        <v>0</v>
      </c>
    </row>
    <row r="559" spans="2:16" x14ac:dyDescent="0.2">
      <c r="B559" s="556" t="str">
        <f>+'11'!B695:M695</f>
        <v>Межбюджетные трансферты</v>
      </c>
      <c r="C559" s="557"/>
      <c r="D559" s="557"/>
      <c r="E559" s="557"/>
      <c r="F559" s="558"/>
      <c r="G559" s="434" t="str">
        <f>+'11'!Q695</f>
        <v>9900051180</v>
      </c>
      <c r="H559" s="434" t="str">
        <f>+'11'!R695</f>
        <v>500</v>
      </c>
      <c r="I559" s="436">
        <f>+'11'!O695</f>
        <v>2</v>
      </c>
      <c r="J559" s="436">
        <f>+'11'!P695</f>
        <v>3</v>
      </c>
      <c r="M559" s="438">
        <f>+'11'!U695</f>
        <v>669.2</v>
      </c>
      <c r="N559" s="438">
        <f>+'11'!V695</f>
        <v>502.64</v>
      </c>
      <c r="O559" s="360">
        <f t="shared" si="9"/>
        <v>75.110579796772257</v>
      </c>
    </row>
    <row r="560" spans="2:16" x14ac:dyDescent="0.2">
      <c r="B560" s="556" t="str">
        <f>+'11'!B696:M696</f>
        <v>Субвенции</v>
      </c>
      <c r="C560" s="557"/>
      <c r="D560" s="557"/>
      <c r="E560" s="557"/>
      <c r="F560" s="558"/>
      <c r="G560" s="434" t="str">
        <f>+'11'!Q696</f>
        <v>9900051180</v>
      </c>
      <c r="H560" s="434" t="str">
        <f>+'11'!R696</f>
        <v>530</v>
      </c>
      <c r="I560" s="436">
        <f>+'11'!O696</f>
        <v>2</v>
      </c>
      <c r="J560" s="436">
        <f>+'11'!P696</f>
        <v>3</v>
      </c>
      <c r="M560" s="438">
        <f>+'11'!U696</f>
        <v>669.2</v>
      </c>
      <c r="N560" s="438">
        <f>+'11'!V696</f>
        <v>502.64</v>
      </c>
      <c r="O560" s="360">
        <f t="shared" si="9"/>
        <v>75.110579796772257</v>
      </c>
    </row>
    <row r="561" spans="2:15" x14ac:dyDescent="0.2">
      <c r="B561" s="556" t="str">
        <f>+'11'!B448:M448</f>
        <v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C561" s="557"/>
      <c r="D561" s="557"/>
      <c r="E561" s="557"/>
      <c r="F561" s="558"/>
      <c r="G561" s="434" t="str">
        <f>+'11'!Q448</f>
        <v>9900051200</v>
      </c>
      <c r="H561" s="434">
        <f>+'11'!R448</f>
        <v>0</v>
      </c>
      <c r="I561" s="436">
        <f>+'11'!O448</f>
        <v>1</v>
      </c>
      <c r="J561" s="436">
        <f>+'11'!P448</f>
        <v>5</v>
      </c>
      <c r="M561" s="438">
        <f>+'11'!U448</f>
        <v>15.9</v>
      </c>
      <c r="N561" s="438">
        <f>+'11'!V448</f>
        <v>0</v>
      </c>
      <c r="O561" s="360">
        <f t="shared" si="9"/>
        <v>0</v>
      </c>
    </row>
    <row r="562" spans="2:15" x14ac:dyDescent="0.2">
      <c r="B562" s="556" t="str">
        <f>+'11'!B449:M449</f>
        <v>Закупка товаров, работ и услуг для обеспечения государственных (муниципальных) нужд</v>
      </c>
      <c r="C562" s="557"/>
      <c r="D562" s="557"/>
      <c r="E562" s="557"/>
      <c r="F562" s="558"/>
      <c r="G562" s="434" t="str">
        <f>+'11'!Q449</f>
        <v>9900051200</v>
      </c>
      <c r="H562" s="434" t="str">
        <f>+'11'!R449</f>
        <v>200</v>
      </c>
      <c r="I562" s="436">
        <f>+'11'!O449</f>
        <v>1</v>
      </c>
      <c r="J562" s="436">
        <f>+'11'!P449</f>
        <v>5</v>
      </c>
      <c r="M562" s="438">
        <f>+'11'!U449</f>
        <v>15.9</v>
      </c>
      <c r="N562" s="438">
        <f>+'11'!V449</f>
        <v>0</v>
      </c>
      <c r="O562" s="360">
        <f t="shared" si="9"/>
        <v>0</v>
      </c>
    </row>
    <row r="563" spans="2:15" x14ac:dyDescent="0.2">
      <c r="B563" s="556" t="str">
        <f>+'11'!B450:M450</f>
        <v>Иные закупки товаров, работ и услуг для обеспечения государственных (муниципальных) нужд</v>
      </c>
      <c r="C563" s="557"/>
      <c r="D563" s="557"/>
      <c r="E563" s="557"/>
      <c r="F563" s="558"/>
      <c r="G563" s="434" t="str">
        <f>+'11'!Q450</f>
        <v>9900051200</v>
      </c>
      <c r="H563" s="434" t="str">
        <f>+'11'!R450</f>
        <v>240</v>
      </c>
      <c r="I563" s="436">
        <f>+'11'!O450</f>
        <v>1</v>
      </c>
      <c r="J563" s="436">
        <f>+'11'!P450</f>
        <v>5</v>
      </c>
      <c r="M563" s="438">
        <f>+'11'!U450</f>
        <v>15.9</v>
      </c>
      <c r="N563" s="438">
        <f>+'11'!V450</f>
        <v>0</v>
      </c>
      <c r="O563" s="360">
        <f t="shared" si="9"/>
        <v>0</v>
      </c>
    </row>
    <row r="564" spans="2:15" x14ac:dyDescent="0.2">
      <c r="B564" s="556" t="str">
        <f>+'11'!B451:M451</f>
        <v>Прочая закупка товаров, работ и услуг</v>
      </c>
      <c r="C564" s="557"/>
      <c r="D564" s="557"/>
      <c r="E564" s="557"/>
      <c r="F564" s="558"/>
      <c r="G564" s="434" t="str">
        <f>+'11'!Q451</f>
        <v>9900051200</v>
      </c>
      <c r="H564" s="434" t="str">
        <f>+'11'!R451</f>
        <v>244</v>
      </c>
      <c r="I564" s="436">
        <f>+'11'!O451</f>
        <v>1</v>
      </c>
      <c r="J564" s="436">
        <f>+'11'!P451</f>
        <v>5</v>
      </c>
      <c r="M564" s="438">
        <f>+'11'!U451</f>
        <v>15.9</v>
      </c>
      <c r="N564" s="438">
        <f>+'11'!V451</f>
        <v>0</v>
      </c>
      <c r="O564" s="360">
        <f t="shared" si="9"/>
        <v>0</v>
      </c>
    </row>
    <row r="565" spans="2:15" x14ac:dyDescent="0.2">
      <c r="B565" s="556" t="str">
        <f>+'11'!B579:M579</f>
        <v>Осуществление государственных полномочий по образованию и организации деятельности комиссий по делам несовершеннолетних</v>
      </c>
      <c r="C565" s="557"/>
      <c r="D565" s="557"/>
      <c r="E565" s="557"/>
      <c r="F565" s="558"/>
      <c r="G565" s="434" t="str">
        <f>+'11'!Q579</f>
        <v>9900076100</v>
      </c>
      <c r="H565" s="434">
        <f>+'11'!R579</f>
        <v>0</v>
      </c>
      <c r="I565" s="436">
        <f>+'11'!O579</f>
        <v>7</v>
      </c>
      <c r="J565" s="436">
        <f>+'11'!P579</f>
        <v>9</v>
      </c>
      <c r="K565" s="436" t="str">
        <f>+'11'!Q579</f>
        <v>9900076100</v>
      </c>
      <c r="L565" s="436">
        <f>+'11'!R579</f>
        <v>0</v>
      </c>
      <c r="M565" s="438">
        <f>+'11'!U579</f>
        <v>467.34902999999997</v>
      </c>
      <c r="N565" s="438">
        <f>+'11'!V579</f>
        <v>343.91402999999997</v>
      </c>
      <c r="O565" s="360">
        <f t="shared" si="9"/>
        <v>73.588262288679616</v>
      </c>
    </row>
    <row r="566" spans="2:15" x14ac:dyDescent="0.2">
      <c r="B566" s="556" t="str">
        <f>+'11'!B580:M580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566" s="557"/>
      <c r="D566" s="557"/>
      <c r="E566" s="557"/>
      <c r="F566" s="558"/>
      <c r="G566" s="434" t="str">
        <f>+'11'!Q580</f>
        <v>9900076100</v>
      </c>
      <c r="H566" s="434" t="str">
        <f>+'11'!R580</f>
        <v>100</v>
      </c>
      <c r="I566" s="436">
        <f>+'11'!O580</f>
        <v>7</v>
      </c>
      <c r="J566" s="436">
        <f>+'11'!P580</f>
        <v>9</v>
      </c>
      <c r="K566" s="436" t="str">
        <f>+'11'!Q580</f>
        <v>9900076100</v>
      </c>
      <c r="L566" s="436" t="str">
        <f>+'11'!R580</f>
        <v>100</v>
      </c>
      <c r="M566" s="438">
        <f>+'11'!U580</f>
        <v>387.00696999999997</v>
      </c>
      <c r="N566" s="438">
        <f>+'11'!V580</f>
        <v>313.76499999999999</v>
      </c>
      <c r="O566" s="360">
        <f t="shared" si="9"/>
        <v>81.074767206389069</v>
      </c>
    </row>
    <row r="567" spans="2:15" x14ac:dyDescent="0.2">
      <c r="B567" s="556" t="str">
        <f>+'11'!B581:M581</f>
        <v>Расходы на выплаты персоналу государственных (муниципальных) органов</v>
      </c>
      <c r="C567" s="557"/>
      <c r="D567" s="557"/>
      <c r="E567" s="557"/>
      <c r="F567" s="558"/>
      <c r="G567" s="434" t="str">
        <f>+'11'!Q581</f>
        <v>9900076100</v>
      </c>
      <c r="H567" s="434" t="str">
        <f>+'11'!R581</f>
        <v>120</v>
      </c>
      <c r="I567" s="436">
        <f>+'11'!O581</f>
        <v>7</v>
      </c>
      <c r="J567" s="436">
        <f>+'11'!P581</f>
        <v>9</v>
      </c>
      <c r="K567" s="436" t="str">
        <f>+'11'!Q581</f>
        <v>9900076100</v>
      </c>
      <c r="L567" s="436" t="str">
        <f>+'11'!R581</f>
        <v>120</v>
      </c>
      <c r="M567" s="438">
        <f>+'11'!U581</f>
        <v>387.00696999999997</v>
      </c>
      <c r="N567" s="438">
        <f>+'11'!V581</f>
        <v>313.76499999999999</v>
      </c>
      <c r="O567" s="360">
        <f t="shared" si="9"/>
        <v>81.074767206389069</v>
      </c>
    </row>
    <row r="568" spans="2:15" x14ac:dyDescent="0.2">
      <c r="B568" s="556" t="str">
        <f>+'11'!B582:M582</f>
        <v>Фонд оплаты труда государственных (муниципальных) органов</v>
      </c>
      <c r="C568" s="557"/>
      <c r="D568" s="557"/>
      <c r="E568" s="557"/>
      <c r="F568" s="558"/>
      <c r="G568" s="434" t="str">
        <f>+'11'!Q582</f>
        <v>9900076100</v>
      </c>
      <c r="H568" s="434" t="str">
        <f>+'11'!R582</f>
        <v>121</v>
      </c>
      <c r="I568" s="436">
        <f>+'11'!O582</f>
        <v>7</v>
      </c>
      <c r="J568" s="436">
        <f>+'11'!P582</f>
        <v>9</v>
      </c>
      <c r="K568" s="436" t="str">
        <f>+'11'!Q582</f>
        <v>9900076100</v>
      </c>
      <c r="L568" s="436" t="str">
        <f>+'11'!R582</f>
        <v>121</v>
      </c>
      <c r="M568" s="438">
        <f>+'11'!U582</f>
        <v>285.41242</v>
      </c>
      <c r="N568" s="438">
        <f>+'11'!V582</f>
        <v>255.34549000000001</v>
      </c>
      <c r="O568" s="360">
        <f t="shared" si="9"/>
        <v>89.465444425999408</v>
      </c>
    </row>
    <row r="569" spans="2:15" x14ac:dyDescent="0.2">
      <c r="B569" s="556" t="str">
        <f>+'11'!B583:M583</f>
        <v>Иные выплаты персоналу государственных (муниципальных) органов, за исключением фонда оплаты труда</v>
      </c>
      <c r="C569" s="557"/>
      <c r="D569" s="557"/>
      <c r="E569" s="557"/>
      <c r="F569" s="558"/>
      <c r="G569" s="434" t="str">
        <f>+'11'!Q583</f>
        <v>9900076100</v>
      </c>
      <c r="H569" s="434" t="str">
        <f>+'11'!R583</f>
        <v>122</v>
      </c>
      <c r="I569" s="436">
        <f>+'11'!O583</f>
        <v>7</v>
      </c>
      <c r="J569" s="436">
        <f>+'11'!P583</f>
        <v>9</v>
      </c>
      <c r="K569" s="436" t="str">
        <f>+'11'!Q583</f>
        <v>9900076100</v>
      </c>
      <c r="L569" s="436" t="str">
        <f>+'11'!R583</f>
        <v>122</v>
      </c>
      <c r="M569" s="438">
        <f>+'11'!U583</f>
        <v>15.4</v>
      </c>
      <c r="N569" s="438">
        <f>+'11'!V583</f>
        <v>0</v>
      </c>
      <c r="O569" s="360">
        <f t="shared" si="9"/>
        <v>0</v>
      </c>
    </row>
    <row r="570" spans="2:15" x14ac:dyDescent="0.2">
      <c r="B570" s="556" t="str">
        <f>+'11'!B584:M584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570" s="557"/>
      <c r="D570" s="557"/>
      <c r="E570" s="557"/>
      <c r="F570" s="558"/>
      <c r="G570" s="434" t="str">
        <f>+'11'!Q584</f>
        <v>9900076100</v>
      </c>
      <c r="H570" s="434" t="str">
        <f>+'11'!R584</f>
        <v>129</v>
      </c>
      <c r="I570" s="436">
        <f>+'11'!O584</f>
        <v>7</v>
      </c>
      <c r="J570" s="436">
        <f>+'11'!P584</f>
        <v>9</v>
      </c>
      <c r="K570" s="436" t="str">
        <f>+'11'!Q584</f>
        <v>9900076100</v>
      </c>
      <c r="L570" s="436" t="str">
        <f>+'11'!R584</f>
        <v>129</v>
      </c>
      <c r="M570" s="438">
        <f>+'11'!U584</f>
        <v>86.194550000000007</v>
      </c>
      <c r="N570" s="438">
        <f>+'11'!V584</f>
        <v>58.419510000000002</v>
      </c>
      <c r="O570" s="360">
        <f t="shared" ref="O570:O612" si="10">N570/M570*100</f>
        <v>67.776338527203862</v>
      </c>
    </row>
    <row r="571" spans="2:15" x14ac:dyDescent="0.2">
      <c r="B571" s="556" t="str">
        <f>+'11'!B585:M585</f>
        <v>Закупка товаров, работ и услуг для обеспечения государственных (муниципальных) нужд</v>
      </c>
      <c r="C571" s="557"/>
      <c r="D571" s="557"/>
      <c r="E571" s="557"/>
      <c r="F571" s="558"/>
      <c r="G571" s="434" t="str">
        <f>+'11'!Q585</f>
        <v>9900076100</v>
      </c>
      <c r="H571" s="434" t="str">
        <f>+'11'!R585</f>
        <v>200</v>
      </c>
      <c r="I571" s="436">
        <f>+'11'!O585</f>
        <v>7</v>
      </c>
      <c r="J571" s="436">
        <f>+'11'!P585</f>
        <v>9</v>
      </c>
      <c r="K571" s="436" t="str">
        <f>+'11'!Q585</f>
        <v>9900076100</v>
      </c>
      <c r="L571" s="436" t="str">
        <f>+'11'!R585</f>
        <v>200</v>
      </c>
      <c r="M571" s="438">
        <f>+'11'!U585</f>
        <v>50.19303</v>
      </c>
      <c r="N571" s="438">
        <f>+'11'!V585</f>
        <v>0</v>
      </c>
      <c r="O571" s="360">
        <f t="shared" si="10"/>
        <v>0</v>
      </c>
    </row>
    <row r="572" spans="2:15" x14ac:dyDescent="0.2">
      <c r="B572" s="556" t="str">
        <f>+'11'!B586:M586</f>
        <v>Иные закупки товаров, работ и услуг для обеспечения государственных (муниципальных) нужд</v>
      </c>
      <c r="C572" s="557"/>
      <c r="D572" s="557"/>
      <c r="E572" s="557"/>
      <c r="F572" s="558"/>
      <c r="G572" s="434" t="str">
        <f>+'11'!Q586</f>
        <v>9900076100</v>
      </c>
      <c r="H572" s="434" t="str">
        <f>+'11'!R586</f>
        <v>240</v>
      </c>
      <c r="I572" s="436">
        <f>+'11'!O586</f>
        <v>7</v>
      </c>
      <c r="J572" s="436">
        <f>+'11'!P586</f>
        <v>9</v>
      </c>
      <c r="K572" s="436" t="str">
        <f>+'11'!Q586</f>
        <v>9900076100</v>
      </c>
      <c r="L572" s="436" t="str">
        <f>+'11'!R586</f>
        <v>240</v>
      </c>
      <c r="M572" s="438">
        <f>+'11'!U586</f>
        <v>50.19303</v>
      </c>
      <c r="N572" s="438">
        <f>+'11'!V586</f>
        <v>0</v>
      </c>
      <c r="O572" s="360">
        <f t="shared" si="10"/>
        <v>0</v>
      </c>
    </row>
    <row r="573" spans="2:15" x14ac:dyDescent="0.2">
      <c r="B573" s="556" t="str">
        <f>+'11'!B587:M587</f>
        <v>Закупка товаров, работ, услуг в сфере информационно-коммуникационных технологий</v>
      </c>
      <c r="C573" s="557"/>
      <c r="D573" s="557"/>
      <c r="E573" s="557"/>
      <c r="F573" s="558"/>
      <c r="G573" s="434" t="str">
        <f>+'11'!Q587</f>
        <v>9900076100</v>
      </c>
      <c r="H573" s="434" t="str">
        <f>+'11'!R587</f>
        <v>242</v>
      </c>
      <c r="I573" s="436">
        <f>+'11'!O587</f>
        <v>7</v>
      </c>
      <c r="J573" s="436">
        <f>+'11'!P587</f>
        <v>9</v>
      </c>
      <c r="K573" s="436" t="str">
        <f>+'11'!Q587</f>
        <v>9900076100</v>
      </c>
      <c r="L573" s="436" t="str">
        <f>+'11'!R587</f>
        <v>242</v>
      </c>
      <c r="M573" s="438">
        <f>+'11'!U587</f>
        <v>21.3</v>
      </c>
      <c r="N573" s="438">
        <f>+'11'!V587</f>
        <v>0</v>
      </c>
      <c r="O573" s="360">
        <f t="shared" si="10"/>
        <v>0</v>
      </c>
    </row>
    <row r="574" spans="2:15" x14ac:dyDescent="0.2">
      <c r="B574" s="556" t="str">
        <f>+'11'!B588:M588</f>
        <v>Прочая закупка товаров, работ и услуг</v>
      </c>
      <c r="C574" s="557"/>
      <c r="D574" s="557"/>
      <c r="E574" s="557"/>
      <c r="F574" s="558"/>
      <c r="G574" s="434" t="str">
        <f>+'11'!Q588</f>
        <v>9900076100</v>
      </c>
      <c r="H574" s="434" t="str">
        <f>+'11'!R588</f>
        <v>244</v>
      </c>
      <c r="I574" s="436">
        <f>+'11'!O588</f>
        <v>7</v>
      </c>
      <c r="J574" s="436">
        <f>+'11'!P588</f>
        <v>9</v>
      </c>
      <c r="K574" s="436" t="str">
        <f>+'11'!Q588</f>
        <v>9900076100</v>
      </c>
      <c r="L574" s="436" t="str">
        <f>+'11'!R588</f>
        <v>244</v>
      </c>
      <c r="M574" s="438">
        <f>+'11'!U588</f>
        <v>28.89303</v>
      </c>
      <c r="N574" s="438">
        <f>+'11'!V588</f>
        <v>0</v>
      </c>
      <c r="O574" s="360">
        <f t="shared" si="10"/>
        <v>0</v>
      </c>
    </row>
    <row r="575" spans="2:15" x14ac:dyDescent="0.2">
      <c r="B575" s="556" t="str">
        <f>+'11'!B589:M589</f>
        <v>Иные бюджетные ассигнования</v>
      </c>
      <c r="C575" s="557"/>
      <c r="D575" s="557"/>
      <c r="E575" s="557"/>
      <c r="F575" s="558"/>
      <c r="G575" s="434" t="str">
        <f>+'11'!Q589</f>
        <v>9900076100</v>
      </c>
      <c r="H575" s="434" t="str">
        <f>+'11'!R589</f>
        <v>800</v>
      </c>
      <c r="I575" s="436">
        <f>+'11'!O589</f>
        <v>7</v>
      </c>
      <c r="J575" s="436">
        <f>+'11'!P589</f>
        <v>9</v>
      </c>
      <c r="K575" s="436" t="str">
        <f>+'11'!Q589</f>
        <v>9900076100</v>
      </c>
      <c r="L575" s="436" t="str">
        <f>+'11'!R589</f>
        <v>800</v>
      </c>
      <c r="M575" s="438">
        <f>+'11'!U589</f>
        <v>30.14903</v>
      </c>
      <c r="N575" s="438">
        <f>+'11'!V589</f>
        <v>30.14903</v>
      </c>
      <c r="O575" s="360">
        <f t="shared" si="10"/>
        <v>100</v>
      </c>
    </row>
    <row r="576" spans="2:15" x14ac:dyDescent="0.2">
      <c r="B576" s="556" t="s">
        <v>569</v>
      </c>
      <c r="C576" s="557"/>
      <c r="D576" s="557"/>
      <c r="E576" s="557"/>
      <c r="F576" s="558"/>
      <c r="G576" s="434" t="str">
        <f>+'11'!Q590</f>
        <v>9900076100</v>
      </c>
      <c r="H576" s="449">
        <v>830</v>
      </c>
      <c r="I576" s="436">
        <f>+'11'!O590</f>
        <v>7</v>
      </c>
      <c r="J576" s="436">
        <f>+'11'!P590</f>
        <v>9</v>
      </c>
      <c r="K576" s="436" t="str">
        <f>+'11'!Q590</f>
        <v>9900076100</v>
      </c>
      <c r="L576" s="436">
        <f>+'11'!R590</f>
        <v>830</v>
      </c>
      <c r="M576" s="438">
        <f>+'11'!U590</f>
        <v>25</v>
      </c>
      <c r="N576" s="438">
        <f>+'11'!V590</f>
        <v>25</v>
      </c>
      <c r="O576" s="360">
        <f t="shared" si="10"/>
        <v>100</v>
      </c>
    </row>
    <row r="577" spans="2:15" x14ac:dyDescent="0.2">
      <c r="B577" s="556" t="s">
        <v>570</v>
      </c>
      <c r="C577" s="557"/>
      <c r="D577" s="557"/>
      <c r="E577" s="557"/>
      <c r="F577" s="558"/>
      <c r="G577" s="434" t="str">
        <f>+'11'!Q591</f>
        <v>9900076100</v>
      </c>
      <c r="H577" s="449">
        <v>831</v>
      </c>
      <c r="I577" s="436">
        <f>+'11'!O591</f>
        <v>7</v>
      </c>
      <c r="J577" s="436">
        <f>+'11'!P591</f>
        <v>9</v>
      </c>
      <c r="K577" s="436" t="str">
        <f>+'11'!Q591</f>
        <v>9900076100</v>
      </c>
      <c r="L577" s="436">
        <f>+'11'!R591</f>
        <v>831</v>
      </c>
      <c r="M577" s="438">
        <f>+'11'!U591</f>
        <v>25</v>
      </c>
      <c r="N577" s="438">
        <f>+'11'!V591</f>
        <v>25</v>
      </c>
      <c r="O577" s="360">
        <f t="shared" si="10"/>
        <v>100</v>
      </c>
    </row>
    <row r="578" spans="2:15" x14ac:dyDescent="0.2">
      <c r="B578" s="556" t="str">
        <f>+'11'!B592:M592</f>
        <v>Уплата налогов, сборов и иных платежей</v>
      </c>
      <c r="C578" s="557"/>
      <c r="D578" s="557"/>
      <c r="E578" s="557"/>
      <c r="F578" s="558"/>
      <c r="G578" s="434" t="str">
        <f>+'11'!Q592</f>
        <v>9900076100</v>
      </c>
      <c r="H578" s="434" t="str">
        <f>+'11'!R592</f>
        <v>850</v>
      </c>
      <c r="I578" s="436">
        <f>+'11'!O592</f>
        <v>7</v>
      </c>
      <c r="J578" s="436">
        <f>+'11'!P592</f>
        <v>9</v>
      </c>
      <c r="K578" s="436" t="str">
        <f>+'11'!Q592</f>
        <v>9900076100</v>
      </c>
      <c r="L578" s="436" t="str">
        <f>+'11'!R592</f>
        <v>850</v>
      </c>
      <c r="M578" s="438">
        <f>+'11'!U592</f>
        <v>5.1490299999999998</v>
      </c>
      <c r="N578" s="438">
        <f>+'11'!V592</f>
        <v>5.1490299999999998</v>
      </c>
      <c r="O578" s="360">
        <f t="shared" si="10"/>
        <v>100</v>
      </c>
    </row>
    <row r="579" spans="2:15" x14ac:dyDescent="0.2">
      <c r="B579" s="556" t="str">
        <f>+'11'!B593:M593</f>
        <v>Уплата иных платежей</v>
      </c>
      <c r="C579" s="557"/>
      <c r="D579" s="557"/>
      <c r="E579" s="557"/>
      <c r="F579" s="558"/>
      <c r="G579" s="434" t="str">
        <f>+'11'!Q593</f>
        <v>9900076100</v>
      </c>
      <c r="H579" s="434" t="str">
        <f>+'11'!R593</f>
        <v>853</v>
      </c>
      <c r="I579" s="436">
        <f>+'11'!O593</f>
        <v>7</v>
      </c>
      <c r="J579" s="436">
        <f>+'11'!P593</f>
        <v>9</v>
      </c>
      <c r="K579" s="436" t="str">
        <f>+'11'!Q593</f>
        <v>9900076100</v>
      </c>
      <c r="L579" s="436" t="str">
        <f>+'11'!R593</f>
        <v>853</v>
      </c>
      <c r="M579" s="438">
        <f>+'11'!U593</f>
        <v>5.1490299999999998</v>
      </c>
      <c r="N579" s="438">
        <f>+'11'!V593</f>
        <v>5.1490299999999998</v>
      </c>
      <c r="O579" s="360">
        <f t="shared" si="10"/>
        <v>100</v>
      </c>
    </row>
    <row r="580" spans="2:15" x14ac:dyDescent="0.2">
      <c r="B580" s="556" t="str">
        <f>+'11'!B66:M66</f>
        <v>Льготы сельским специалистам по жилищно-коммунальным услугам</v>
      </c>
      <c r="C580" s="557"/>
      <c r="D580" s="557"/>
      <c r="E580" s="557"/>
      <c r="F580" s="558"/>
      <c r="G580" s="434" t="str">
        <f>+'11'!Q66</f>
        <v>9900076040</v>
      </c>
      <c r="H580" s="434">
        <f>+'11'!R66</f>
        <v>0</v>
      </c>
      <c r="I580" s="436">
        <f>+'11'!O66</f>
        <v>8</v>
      </c>
      <c r="J580" s="436">
        <f>+'11'!P66</f>
        <v>1</v>
      </c>
      <c r="K580" s="436" t="str">
        <f>+'11'!Q66</f>
        <v>9900076040</v>
      </c>
      <c r="L580" s="436">
        <f>+'11'!R66</f>
        <v>0</v>
      </c>
      <c r="M580" s="438">
        <f>+'11'!U66</f>
        <v>430.79999999999995</v>
      </c>
      <c r="N580" s="438">
        <f>+'11'!V66</f>
        <v>0</v>
      </c>
      <c r="O580" s="360">
        <f t="shared" si="10"/>
        <v>0</v>
      </c>
    </row>
    <row r="581" spans="2:15" hidden="1" x14ac:dyDescent="0.2">
      <c r="B581" s="556" t="str">
        <f>+'11'!B67:M67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581" s="557"/>
      <c r="D581" s="557"/>
      <c r="E581" s="557"/>
      <c r="F581" s="558"/>
      <c r="G581" s="434" t="str">
        <f>+'11'!Q67</f>
        <v>9900076040</v>
      </c>
      <c r="H581" s="434" t="str">
        <f>+'11'!R67</f>
        <v>100</v>
      </c>
      <c r="I581" s="436">
        <f>+'11'!O67</f>
        <v>8</v>
      </c>
      <c r="J581" s="436">
        <f>+'11'!P67</f>
        <v>1</v>
      </c>
      <c r="K581" s="436" t="str">
        <f>+'11'!Q67</f>
        <v>9900076040</v>
      </c>
      <c r="L581" s="436" t="str">
        <f>+'11'!R67</f>
        <v>100</v>
      </c>
      <c r="M581" s="438">
        <f>+'11'!U67</f>
        <v>0</v>
      </c>
      <c r="N581" s="438">
        <f>+'11'!V67</f>
        <v>0</v>
      </c>
      <c r="O581" s="360" t="e">
        <f t="shared" si="10"/>
        <v>#DIV/0!</v>
      </c>
    </row>
    <row r="582" spans="2:15" hidden="1" x14ac:dyDescent="0.2">
      <c r="B582" s="556" t="str">
        <f>+'11'!B68:M68</f>
        <v>Расходы на выплаты персоналу казенных учреждений</v>
      </c>
      <c r="C582" s="557"/>
      <c r="D582" s="557"/>
      <c r="E582" s="557"/>
      <c r="F582" s="558"/>
      <c r="G582" s="434" t="str">
        <f>+'11'!Q68</f>
        <v>9900076040</v>
      </c>
      <c r="H582" s="434" t="str">
        <f>+'11'!R68</f>
        <v>110</v>
      </c>
      <c r="I582" s="436">
        <f>+'11'!O68</f>
        <v>8</v>
      </c>
      <c r="J582" s="436">
        <f>+'11'!P68</f>
        <v>1</v>
      </c>
      <c r="K582" s="436" t="str">
        <f>+'11'!Q68</f>
        <v>9900076040</v>
      </c>
      <c r="L582" s="436" t="str">
        <f>+'11'!R68</f>
        <v>110</v>
      </c>
      <c r="M582" s="438">
        <f>+'11'!U68</f>
        <v>0</v>
      </c>
      <c r="N582" s="438">
        <f>+'11'!V68</f>
        <v>0</v>
      </c>
      <c r="O582" s="360" t="e">
        <f t="shared" si="10"/>
        <v>#DIV/0!</v>
      </c>
    </row>
    <row r="583" spans="2:15" hidden="1" x14ac:dyDescent="0.2">
      <c r="B583" s="556" t="str">
        <f>+'11'!B69:M69</f>
        <v>Иные выплаты персоналу учреждений, за исключением фонда оплаты труда</v>
      </c>
      <c r="C583" s="557"/>
      <c r="D583" s="557"/>
      <c r="E583" s="557"/>
      <c r="F583" s="558"/>
      <c r="G583" s="434" t="str">
        <f>+'11'!Q69</f>
        <v>9900076040</v>
      </c>
      <c r="H583" s="434" t="str">
        <f>+'11'!R69</f>
        <v>112</v>
      </c>
      <c r="I583" s="436">
        <f>+'11'!O69</f>
        <v>8</v>
      </c>
      <c r="J583" s="436">
        <f>+'11'!P69</f>
        <v>1</v>
      </c>
      <c r="K583" s="436" t="str">
        <f>+'11'!Q69</f>
        <v>9900076040</v>
      </c>
      <c r="L583" s="436" t="str">
        <f>+'11'!R69</f>
        <v>112</v>
      </c>
      <c r="M583" s="438">
        <f>+'11'!U69</f>
        <v>0</v>
      </c>
      <c r="N583" s="438">
        <f>+'11'!V69</f>
        <v>0</v>
      </c>
      <c r="O583" s="360" t="e">
        <f t="shared" si="10"/>
        <v>#DIV/0!</v>
      </c>
    </row>
    <row r="584" spans="2:15" x14ac:dyDescent="0.2">
      <c r="B584" s="556" t="str">
        <f>+'11'!B70:M70</f>
        <v>Социальное обеспечение и иные выплаты населению</v>
      </c>
      <c r="C584" s="557"/>
      <c r="D584" s="557"/>
      <c r="E584" s="557"/>
      <c r="F584" s="558"/>
      <c r="G584" s="434" t="str">
        <f>+'11'!Q70</f>
        <v>9900076040</v>
      </c>
      <c r="H584" s="434" t="str">
        <f>+'11'!R70</f>
        <v>300</v>
      </c>
      <c r="I584" s="436">
        <f>+'11'!O70</f>
        <v>8</v>
      </c>
      <c r="J584" s="436">
        <f>+'11'!P70</f>
        <v>1</v>
      </c>
      <c r="K584" s="436" t="str">
        <f>+'11'!Q70</f>
        <v>9900076040</v>
      </c>
      <c r="L584" s="436" t="str">
        <f>+'11'!R70</f>
        <v>300</v>
      </c>
      <c r="M584" s="438">
        <f>+'11'!U70</f>
        <v>9.9</v>
      </c>
      <c r="N584" s="438">
        <f>+'11'!V70</f>
        <v>0</v>
      </c>
      <c r="O584" s="360">
        <f t="shared" si="10"/>
        <v>0</v>
      </c>
    </row>
    <row r="585" spans="2:15" x14ac:dyDescent="0.2">
      <c r="B585" s="556" t="str">
        <f>+'11'!B71:M71</f>
        <v>Социальные выплаты гражданам, кроме публичных нормативных социальных выплат</v>
      </c>
      <c r="C585" s="557"/>
      <c r="D585" s="557"/>
      <c r="E585" s="557"/>
      <c r="F585" s="558"/>
      <c r="G585" s="434" t="str">
        <f>+'11'!Q71</f>
        <v>9900076040</v>
      </c>
      <c r="H585" s="434" t="str">
        <f>+'11'!R71</f>
        <v>320</v>
      </c>
      <c r="I585" s="436">
        <f>+'11'!O71</f>
        <v>8</v>
      </c>
      <c r="J585" s="436">
        <f>+'11'!P71</f>
        <v>1</v>
      </c>
      <c r="K585" s="436" t="str">
        <f>+'11'!Q71</f>
        <v>9900076040</v>
      </c>
      <c r="L585" s="436" t="str">
        <f>+'11'!R71</f>
        <v>320</v>
      </c>
      <c r="M585" s="438">
        <f>+'11'!U71</f>
        <v>9.9</v>
      </c>
      <c r="N585" s="438">
        <f>+'11'!V71</f>
        <v>0</v>
      </c>
      <c r="O585" s="360">
        <f t="shared" si="10"/>
        <v>0</v>
      </c>
    </row>
    <row r="586" spans="2:15" x14ac:dyDescent="0.2">
      <c r="B586" s="556" t="str">
        <f>+'11'!B72:M72</f>
        <v>Пособия, компенсации и иные социальные выплаты гражданам, кроме публичных нормативных обязательств</v>
      </c>
      <c r="C586" s="557"/>
      <c r="D586" s="557"/>
      <c r="E586" s="557"/>
      <c r="F586" s="558"/>
      <c r="G586" s="434" t="str">
        <f>+'11'!Q72</f>
        <v>9900076040</v>
      </c>
      <c r="H586" s="434" t="str">
        <f>+'11'!R72</f>
        <v>321</v>
      </c>
      <c r="I586" s="436">
        <f>+'11'!O72</f>
        <v>8</v>
      </c>
      <c r="J586" s="436">
        <f>+'11'!P72</f>
        <v>1</v>
      </c>
      <c r="K586" s="436" t="str">
        <f>+'11'!Q72</f>
        <v>9900076040</v>
      </c>
      <c r="L586" s="436" t="str">
        <f>+'11'!R72</f>
        <v>321</v>
      </c>
      <c r="M586" s="438">
        <f>+'11'!U72</f>
        <v>9.9</v>
      </c>
      <c r="N586" s="438">
        <f>+'11'!V72</f>
        <v>0</v>
      </c>
      <c r="O586" s="360">
        <f t="shared" si="10"/>
        <v>0</v>
      </c>
    </row>
    <row r="587" spans="2:15" x14ac:dyDescent="0.2">
      <c r="B587" s="556" t="str">
        <f>+'11'!B73:M73</f>
        <v>Предоставление субсидий бюджетным, автономным учреждениям и иным некоммерческим организациям</v>
      </c>
      <c r="C587" s="557"/>
      <c r="D587" s="557"/>
      <c r="E587" s="557"/>
      <c r="F587" s="558"/>
      <c r="G587" s="434" t="str">
        <f>+'11'!Q73</f>
        <v>9900076040</v>
      </c>
      <c r="H587" s="434" t="str">
        <f>+'11'!R73</f>
        <v>600</v>
      </c>
      <c r="I587" s="436">
        <f>+'11'!O73</f>
        <v>8</v>
      </c>
      <c r="J587" s="436">
        <f>+'11'!P73</f>
        <v>1</v>
      </c>
      <c r="K587" s="436" t="str">
        <f>+'11'!Q73</f>
        <v>9900076040</v>
      </c>
      <c r="L587" s="436" t="str">
        <f>+'11'!R73</f>
        <v>600</v>
      </c>
      <c r="M587" s="438">
        <f>+'11'!U73</f>
        <v>420.9</v>
      </c>
      <c r="N587" s="438">
        <f>+'11'!V73</f>
        <v>0</v>
      </c>
      <c r="O587" s="360">
        <f t="shared" si="10"/>
        <v>0</v>
      </c>
    </row>
    <row r="588" spans="2:15" x14ac:dyDescent="0.2">
      <c r="B588" s="556" t="str">
        <f>+'11'!B74:M74</f>
        <v>Субсидии бюджетным учреждениям</v>
      </c>
      <c r="C588" s="557"/>
      <c r="D588" s="557"/>
      <c r="E588" s="557"/>
      <c r="F588" s="558"/>
      <c r="G588" s="434" t="str">
        <f>+'11'!Q74</f>
        <v>9900076040</v>
      </c>
      <c r="H588" s="434" t="str">
        <f>+'11'!R74</f>
        <v>610</v>
      </c>
      <c r="I588" s="436">
        <f>+'11'!O74</f>
        <v>8</v>
      </c>
      <c r="J588" s="436">
        <f>+'11'!P74</f>
        <v>1</v>
      </c>
      <c r="K588" s="436" t="str">
        <f>+'11'!Q74</f>
        <v>9900076040</v>
      </c>
      <c r="L588" s="436" t="str">
        <f>+'11'!R74</f>
        <v>610</v>
      </c>
      <c r="M588" s="438">
        <f>+'11'!U74</f>
        <v>420.9</v>
      </c>
      <c r="N588" s="438">
        <f>+'11'!V74</f>
        <v>0</v>
      </c>
      <c r="O588" s="360">
        <f t="shared" si="10"/>
        <v>0</v>
      </c>
    </row>
    <row r="589" spans="2:15" x14ac:dyDescent="0.2">
      <c r="B589" s="556" t="str">
        <f>+'11'!B75:M75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589" s="557"/>
      <c r="D589" s="557"/>
      <c r="E589" s="557"/>
      <c r="F589" s="558"/>
      <c r="G589" s="434" t="str">
        <f>+'11'!Q75</f>
        <v>9900076040</v>
      </c>
      <c r="H589" s="434" t="str">
        <f>+'11'!R75</f>
        <v>611</v>
      </c>
      <c r="I589" s="436">
        <f>+'11'!O75</f>
        <v>8</v>
      </c>
      <c r="J589" s="436">
        <f>+'11'!P75</f>
        <v>1</v>
      </c>
      <c r="K589" s="436" t="str">
        <f>+'11'!Q75</f>
        <v>9900076040</v>
      </c>
      <c r="L589" s="436" t="str">
        <f>+'11'!R75</f>
        <v>611</v>
      </c>
      <c r="M589" s="438">
        <f>+'11'!U75</f>
        <v>420.9</v>
      </c>
      <c r="N589" s="438">
        <f>+'11'!V75</f>
        <v>0</v>
      </c>
      <c r="O589" s="360">
        <f t="shared" si="10"/>
        <v>0</v>
      </c>
    </row>
    <row r="590" spans="2:15" x14ac:dyDescent="0.2">
      <c r="B590" s="556" t="str">
        <f>+'11'!B712:M712</f>
        <v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v>
      </c>
      <c r="C590" s="557"/>
      <c r="D590" s="557"/>
      <c r="E590" s="557"/>
      <c r="F590" s="558"/>
      <c r="G590" s="434" t="str">
        <f>+'11'!Q712</f>
        <v>9900070020</v>
      </c>
      <c r="H590" s="434">
        <f>+'11'!R712</f>
        <v>0</v>
      </c>
      <c r="I590" s="436">
        <f>+'11'!O712</f>
        <v>14</v>
      </c>
      <c r="J590" s="436">
        <f>+'11'!P712</f>
        <v>3</v>
      </c>
      <c r="M590" s="438">
        <f>+'11'!U712</f>
        <v>461.38</v>
      </c>
      <c r="N590" s="438">
        <f>+'11'!V712</f>
        <v>312.42155000000002</v>
      </c>
      <c r="O590" s="360">
        <f t="shared" si="10"/>
        <v>67.714584507347524</v>
      </c>
    </row>
    <row r="591" spans="2:15" x14ac:dyDescent="0.2">
      <c r="B591" s="556" t="str">
        <f>+'11'!B713:M713</f>
        <v>Межбюджетные трансферты</v>
      </c>
      <c r="C591" s="557"/>
      <c r="D591" s="557"/>
      <c r="E591" s="557"/>
      <c r="F591" s="558"/>
      <c r="G591" s="434" t="str">
        <f>+'11'!Q713</f>
        <v>9900070020</v>
      </c>
      <c r="H591" s="434" t="str">
        <f>+'11'!R713</f>
        <v>500</v>
      </c>
      <c r="I591" s="436">
        <f>+'11'!O713</f>
        <v>14</v>
      </c>
      <c r="J591" s="436">
        <f>+'11'!P713</f>
        <v>3</v>
      </c>
      <c r="M591" s="438">
        <f>+'11'!U713</f>
        <v>461.38</v>
      </c>
      <c r="N591" s="438">
        <f>+'11'!V713</f>
        <v>312.42155000000002</v>
      </c>
      <c r="O591" s="360">
        <f t="shared" si="10"/>
        <v>67.714584507347524</v>
      </c>
    </row>
    <row r="592" spans="2:15" x14ac:dyDescent="0.2">
      <c r="B592" s="556" t="str">
        <f>+'11'!B714:M714</f>
        <v>Иные межбюджетные трансферты</v>
      </c>
      <c r="C592" s="557"/>
      <c r="D592" s="557"/>
      <c r="E592" s="557"/>
      <c r="F592" s="558"/>
      <c r="G592" s="434" t="str">
        <f>+'11'!Q714</f>
        <v>9900070020</v>
      </c>
      <c r="H592" s="434" t="str">
        <f>+'11'!R714</f>
        <v>540</v>
      </c>
      <c r="I592" s="436">
        <f>+'11'!O714</f>
        <v>14</v>
      </c>
      <c r="J592" s="436">
        <f>+'11'!P714</f>
        <v>3</v>
      </c>
      <c r="M592" s="438">
        <f>+'11'!U714</f>
        <v>461.38</v>
      </c>
      <c r="N592" s="438">
        <f>+'11'!V714</f>
        <v>312.42155000000002</v>
      </c>
      <c r="O592" s="360">
        <f t="shared" si="10"/>
        <v>67.714584507347524</v>
      </c>
    </row>
    <row r="593" spans="2:15" x14ac:dyDescent="0.2">
      <c r="B593" s="556" t="str">
        <f>+'11'!B715:M715</f>
        <v>Субсидии на закупку и доставку угля бюджетным учреждениям, расположенным в труднодоступных местностях с ограниченными сроками завоза грузов</v>
      </c>
      <c r="C593" s="557"/>
      <c r="D593" s="557"/>
      <c r="E593" s="557"/>
      <c r="F593" s="558"/>
      <c r="G593" s="434" t="str">
        <f>+'11'!Q715</f>
        <v>9900070060</v>
      </c>
      <c r="H593" s="434">
        <f>+'11'!R715</f>
        <v>0</v>
      </c>
      <c r="I593" s="436">
        <f>+'11'!O715</f>
        <v>14</v>
      </c>
      <c r="J593" s="436">
        <f>+'11'!P715</f>
        <v>3</v>
      </c>
      <c r="M593" s="438">
        <f>+'11'!U715</f>
        <v>502.41809999999998</v>
      </c>
      <c r="N593" s="438">
        <f>+'11'!V715</f>
        <v>502.41809999999998</v>
      </c>
      <c r="O593" s="360">
        <f t="shared" si="10"/>
        <v>100</v>
      </c>
    </row>
    <row r="594" spans="2:15" x14ac:dyDescent="0.2">
      <c r="B594" s="556" t="str">
        <f>+'11'!B716:M716</f>
        <v>Межбюджетные трансферты</v>
      </c>
      <c r="C594" s="557"/>
      <c r="D594" s="557"/>
      <c r="E594" s="557"/>
      <c r="F594" s="558"/>
      <c r="G594" s="434" t="str">
        <f>+'11'!Q716</f>
        <v>9900070060</v>
      </c>
      <c r="H594" s="434" t="str">
        <f>+'11'!R716</f>
        <v>500</v>
      </c>
      <c r="I594" s="436">
        <f>+'11'!O716</f>
        <v>14</v>
      </c>
      <c r="J594" s="436">
        <f>+'11'!P716</f>
        <v>3</v>
      </c>
      <c r="M594" s="438">
        <f>+'11'!U716</f>
        <v>502.41809999999998</v>
      </c>
      <c r="N594" s="438">
        <f>+'11'!V716</f>
        <v>502.41809999999998</v>
      </c>
      <c r="O594" s="360">
        <f t="shared" si="10"/>
        <v>100</v>
      </c>
    </row>
    <row r="595" spans="2:15" x14ac:dyDescent="0.2">
      <c r="B595" s="556" t="str">
        <f>+'11'!B717:M717</f>
        <v>Иные межбюджетные трансферты</v>
      </c>
      <c r="C595" s="557"/>
      <c r="D595" s="557"/>
      <c r="E595" s="557"/>
      <c r="F595" s="558"/>
      <c r="G595" s="434" t="str">
        <f>+'11'!Q717</f>
        <v>9900070060</v>
      </c>
      <c r="H595" s="434" t="str">
        <f>+'11'!R717</f>
        <v>540</v>
      </c>
      <c r="I595" s="436">
        <f>+'11'!O717</f>
        <v>14</v>
      </c>
      <c r="J595" s="436">
        <f>+'11'!P717</f>
        <v>3</v>
      </c>
      <c r="M595" s="438">
        <f>+'11'!U717</f>
        <v>502.41809999999998</v>
      </c>
      <c r="N595" s="438">
        <f>+'11'!V717</f>
        <v>502.41809999999998</v>
      </c>
      <c r="O595" s="360">
        <f t="shared" si="10"/>
        <v>100</v>
      </c>
    </row>
    <row r="596" spans="2:15" x14ac:dyDescent="0.2">
      <c r="B596" s="556" t="str">
        <f>+'11'!B688:M688</f>
        <v>Осуществление государственных полномочий по установлению запрета на розничную продажу алкогольной продукции в Республике Тыва</v>
      </c>
      <c r="C596" s="557"/>
      <c r="D596" s="557"/>
      <c r="E596" s="557"/>
      <c r="F596" s="558"/>
      <c r="G596" s="434" t="str">
        <f>+'11'!Q688</f>
        <v>9900076050</v>
      </c>
      <c r="H596" s="434">
        <f>+'11'!R688</f>
        <v>0</v>
      </c>
      <c r="I596" s="436">
        <f>+'11'!O688</f>
        <v>1</v>
      </c>
      <c r="J596" s="436">
        <f>+'11'!P688</f>
        <v>13</v>
      </c>
      <c r="M596" s="438">
        <f>+'11'!U688</f>
        <v>5</v>
      </c>
      <c r="N596" s="438">
        <f>+'11'!V688</f>
        <v>0</v>
      </c>
      <c r="O596" s="360">
        <f t="shared" si="10"/>
        <v>0</v>
      </c>
    </row>
    <row r="597" spans="2:15" x14ac:dyDescent="0.2">
      <c r="B597" s="556" t="str">
        <f>+'11'!B689:M689</f>
        <v>Межбюджетные трансферты</v>
      </c>
      <c r="C597" s="557"/>
      <c r="D597" s="557"/>
      <c r="E597" s="557"/>
      <c r="F597" s="558"/>
      <c r="G597" s="434" t="str">
        <f>+'11'!Q689</f>
        <v>9900076050</v>
      </c>
      <c r="H597" s="434" t="str">
        <f>+'11'!R689</f>
        <v>500</v>
      </c>
      <c r="I597" s="436">
        <f>+'11'!O689</f>
        <v>1</v>
      </c>
      <c r="J597" s="436">
        <f>+'11'!P689</f>
        <v>13</v>
      </c>
      <c r="M597" s="438">
        <f>+'11'!U689</f>
        <v>5</v>
      </c>
      <c r="N597" s="438">
        <f>+'11'!V689</f>
        <v>0</v>
      </c>
      <c r="O597" s="360">
        <f t="shared" si="10"/>
        <v>0</v>
      </c>
    </row>
    <row r="598" spans="2:15" x14ac:dyDescent="0.2">
      <c r="B598" s="556" t="str">
        <f>+'11'!B690:M690</f>
        <v>Субвенции</v>
      </c>
      <c r="C598" s="557"/>
      <c r="D598" s="557"/>
      <c r="E598" s="557"/>
      <c r="F598" s="558"/>
      <c r="G598" s="434" t="str">
        <f>+'11'!Q690</f>
        <v>9900076050</v>
      </c>
      <c r="H598" s="434" t="str">
        <f>+'11'!R690</f>
        <v>530</v>
      </c>
      <c r="I598" s="436">
        <f>+'11'!O690</f>
        <v>1</v>
      </c>
      <c r="J598" s="436">
        <f>+'11'!P690</f>
        <v>13</v>
      </c>
      <c r="M598" s="438">
        <f>+'11'!U690</f>
        <v>5</v>
      </c>
      <c r="N598" s="438">
        <f>+'11'!V690</f>
        <v>0</v>
      </c>
      <c r="O598" s="360">
        <f t="shared" si="10"/>
        <v>0</v>
      </c>
    </row>
    <row r="599" spans="2:15" x14ac:dyDescent="0.2">
      <c r="B599" s="556" t="str">
        <f>+'11'!B483:M483</f>
        <v>Закупка товаров, работ и услуг для обеспечения государственных (муниципальных) нужд</v>
      </c>
      <c r="C599" s="557"/>
      <c r="D599" s="557"/>
      <c r="E599" s="557"/>
      <c r="F599" s="558"/>
      <c r="G599" s="434" t="str">
        <f>+'11'!Q483</f>
        <v>9900076050</v>
      </c>
      <c r="H599" s="434" t="str">
        <f>+'11'!R483</f>
        <v>200</v>
      </c>
      <c r="I599" s="436">
        <f>+'11'!O483</f>
        <v>1</v>
      </c>
      <c r="J599" s="436">
        <f>+'11'!P483</f>
        <v>13</v>
      </c>
      <c r="M599" s="438">
        <f>+'11'!U483</f>
        <v>1</v>
      </c>
      <c r="N599" s="438">
        <f>+'11'!V483</f>
        <v>0</v>
      </c>
      <c r="O599" s="360">
        <f t="shared" si="10"/>
        <v>0</v>
      </c>
    </row>
    <row r="600" spans="2:15" x14ac:dyDescent="0.2">
      <c r="B600" s="556" t="str">
        <f>+'11'!B484:M484</f>
        <v>Иные закупки товаров, работ и услуг для обеспечения государственных (муниципальных) нужд</v>
      </c>
      <c r="C600" s="557"/>
      <c r="D600" s="557"/>
      <c r="E600" s="557"/>
      <c r="F600" s="558"/>
      <c r="G600" s="434" t="str">
        <f>+'11'!Q484</f>
        <v>9900076050</v>
      </c>
      <c r="H600" s="434" t="str">
        <f>+'11'!R484</f>
        <v>240</v>
      </c>
      <c r="I600" s="436">
        <f>+'11'!O484</f>
        <v>1</v>
      </c>
      <c r="J600" s="436">
        <f>+'11'!P484</f>
        <v>13</v>
      </c>
      <c r="M600" s="438">
        <f>+'11'!U484</f>
        <v>1</v>
      </c>
      <c r="N600" s="438">
        <f>+'11'!V484</f>
        <v>0</v>
      </c>
      <c r="O600" s="360">
        <f t="shared" si="10"/>
        <v>0</v>
      </c>
    </row>
    <row r="601" spans="2:15" x14ac:dyDescent="0.2">
      <c r="B601" s="556" t="str">
        <f>+'11'!B485:M485</f>
        <v>Прочая закупка товаров, работ и услуг</v>
      </c>
      <c r="C601" s="557"/>
      <c r="D601" s="557"/>
      <c r="E601" s="557"/>
      <c r="F601" s="558"/>
      <c r="G601" s="434" t="str">
        <f>+'11'!Q485</f>
        <v>9900076050</v>
      </c>
      <c r="H601" s="434" t="str">
        <f>+'11'!R485</f>
        <v>244</v>
      </c>
      <c r="I601" s="436">
        <f>+'11'!O485</f>
        <v>1</v>
      </c>
      <c r="J601" s="436">
        <f>+'11'!P485</f>
        <v>13</v>
      </c>
      <c r="M601" s="438">
        <f>+'11'!U485</f>
        <v>1</v>
      </c>
      <c r="N601" s="438">
        <f>+'11'!V485</f>
        <v>0</v>
      </c>
      <c r="O601" s="360">
        <f t="shared" si="10"/>
        <v>0</v>
      </c>
    </row>
    <row r="602" spans="2:15" x14ac:dyDescent="0.2">
      <c r="B602" s="556" t="str">
        <f>+'11'!B486:M486</f>
        <v>Осуществление государственных полномочий по созданию, организации и обеспечению деятельности административных комиссий</v>
      </c>
      <c r="C602" s="557"/>
      <c r="D602" s="557"/>
      <c r="E602" s="557"/>
      <c r="F602" s="558"/>
      <c r="G602" s="434" t="str">
        <f>+'11'!Q486</f>
        <v>9900076130</v>
      </c>
      <c r="H602" s="434">
        <f>+'11'!R486</f>
        <v>0</v>
      </c>
      <c r="I602" s="436">
        <f>+'11'!O486</f>
        <v>1</v>
      </c>
      <c r="J602" s="436">
        <f>+'11'!P486</f>
        <v>13</v>
      </c>
      <c r="M602" s="438">
        <f>+'11'!U486</f>
        <v>451.8</v>
      </c>
      <c r="N602" s="438">
        <f>+'11'!V486</f>
        <v>304.70173</v>
      </c>
      <c r="O602" s="360">
        <f t="shared" si="10"/>
        <v>67.441728640991585</v>
      </c>
    </row>
    <row r="603" spans="2:15" x14ac:dyDescent="0.2">
      <c r="B603" s="556" t="str">
        <f>+'11'!B487:M487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603" s="557"/>
      <c r="D603" s="557"/>
      <c r="E603" s="557"/>
      <c r="F603" s="558"/>
      <c r="G603" s="434" t="str">
        <f>+'11'!Q487</f>
        <v>9900076130</v>
      </c>
      <c r="H603" s="434" t="str">
        <f>+'11'!R487</f>
        <v>100</v>
      </c>
      <c r="I603" s="436">
        <f>+'11'!O487</f>
        <v>1</v>
      </c>
      <c r="J603" s="436">
        <f>+'11'!P487</f>
        <v>13</v>
      </c>
      <c r="M603" s="438">
        <f>+'11'!U487</f>
        <v>429.62655000000001</v>
      </c>
      <c r="N603" s="438">
        <f>+'11'!V487</f>
        <v>304.70173</v>
      </c>
      <c r="O603" s="360">
        <f t="shared" si="10"/>
        <v>70.922462776101696</v>
      </c>
    </row>
    <row r="604" spans="2:15" x14ac:dyDescent="0.2">
      <c r="B604" s="556" t="str">
        <f>+'11'!B488:M488</f>
        <v>Расходы на выплаты персоналу государственных (муниципальных) органов</v>
      </c>
      <c r="C604" s="557"/>
      <c r="D604" s="557"/>
      <c r="E604" s="557"/>
      <c r="F604" s="558"/>
      <c r="G604" s="434" t="str">
        <f>+'11'!Q488</f>
        <v>9900076130</v>
      </c>
      <c r="H604" s="434" t="str">
        <f>+'11'!R488</f>
        <v>120</v>
      </c>
      <c r="I604" s="436">
        <f>+'11'!O488</f>
        <v>1</v>
      </c>
      <c r="J604" s="436">
        <f>+'11'!P488</f>
        <v>13</v>
      </c>
      <c r="M604" s="438">
        <f>+'11'!U488</f>
        <v>429.62655000000001</v>
      </c>
      <c r="N604" s="438">
        <f>+'11'!V488</f>
        <v>304.70173</v>
      </c>
      <c r="O604" s="360">
        <f t="shared" si="10"/>
        <v>70.922462776101696</v>
      </c>
    </row>
    <row r="605" spans="2:15" x14ac:dyDescent="0.2">
      <c r="B605" s="556" t="str">
        <f>+'11'!B489:M489</f>
        <v>Фонд оплаты труда государственных (муниципальных) органов</v>
      </c>
      <c r="C605" s="557"/>
      <c r="D605" s="557"/>
      <c r="E605" s="557"/>
      <c r="F605" s="558"/>
      <c r="G605" s="434" t="str">
        <f>+'11'!Q489</f>
        <v>9900076130</v>
      </c>
      <c r="H605" s="434" t="str">
        <f>+'11'!R489</f>
        <v>121</v>
      </c>
      <c r="I605" s="436">
        <f>+'11'!O489</f>
        <v>1</v>
      </c>
      <c r="J605" s="436">
        <f>+'11'!P489</f>
        <v>13</v>
      </c>
      <c r="M605" s="438">
        <f>+'11'!U489</f>
        <v>329.97431</v>
      </c>
      <c r="N605" s="438">
        <f>+'11'!V489</f>
        <v>234.35374999999999</v>
      </c>
      <c r="O605" s="360">
        <f t="shared" si="10"/>
        <v>71.021816819618465</v>
      </c>
    </row>
    <row r="606" spans="2:15" x14ac:dyDescent="0.2">
      <c r="B606" s="556" t="str">
        <f>+'11'!B490:M490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606" s="557"/>
      <c r="D606" s="557"/>
      <c r="E606" s="557"/>
      <c r="F606" s="558"/>
      <c r="G606" s="434" t="str">
        <f>+'11'!Q490</f>
        <v>9900076130</v>
      </c>
      <c r="H606" s="434" t="str">
        <f>+'11'!R490</f>
        <v>129</v>
      </c>
      <c r="I606" s="436">
        <f>+'11'!O490</f>
        <v>1</v>
      </c>
      <c r="J606" s="436">
        <f>+'11'!P490</f>
        <v>13</v>
      </c>
      <c r="M606" s="438">
        <f>+'11'!U490</f>
        <v>99.652240000000006</v>
      </c>
      <c r="N606" s="438">
        <f>+'11'!V490</f>
        <v>70.347980000000007</v>
      </c>
      <c r="O606" s="360">
        <f t="shared" si="10"/>
        <v>70.593475871691396</v>
      </c>
    </row>
    <row r="607" spans="2:15" x14ac:dyDescent="0.2">
      <c r="B607" s="556" t="str">
        <f>+'11'!B491:M491</f>
        <v>Закупка товаров, работ и услуг для обеспечения государственных (муниципальных) нужд</v>
      </c>
      <c r="C607" s="557"/>
      <c r="D607" s="557"/>
      <c r="E607" s="557"/>
      <c r="F607" s="558"/>
      <c r="G607" s="434" t="str">
        <f>+'11'!Q491</f>
        <v>9900076130</v>
      </c>
      <c r="H607" s="434" t="str">
        <f>+'11'!R491</f>
        <v>200</v>
      </c>
      <c r="I607" s="436">
        <f>+'11'!O491</f>
        <v>1</v>
      </c>
      <c r="J607" s="436">
        <f>+'11'!P491</f>
        <v>13</v>
      </c>
      <c r="M607" s="438">
        <f>+'11'!U491</f>
        <v>12.073449999999999</v>
      </c>
      <c r="N607" s="438">
        <f>+'11'!V491</f>
        <v>0</v>
      </c>
      <c r="O607" s="360">
        <f t="shared" si="10"/>
        <v>0</v>
      </c>
    </row>
    <row r="608" spans="2:15" x14ac:dyDescent="0.2">
      <c r="B608" s="556" t="str">
        <f>+'11'!B492:M492</f>
        <v>Иные закупки товаров, работ и услуг для обеспечения государственных (муниципальных) нужд</v>
      </c>
      <c r="C608" s="557"/>
      <c r="D608" s="557"/>
      <c r="E608" s="557"/>
      <c r="F608" s="558"/>
      <c r="G608" s="434" t="str">
        <f>+'11'!Q492</f>
        <v>9900076130</v>
      </c>
      <c r="H608" s="434" t="str">
        <f>+'11'!R492</f>
        <v>240</v>
      </c>
      <c r="I608" s="436">
        <f>+'11'!O492</f>
        <v>1</v>
      </c>
      <c r="J608" s="436">
        <f>+'11'!P492</f>
        <v>13</v>
      </c>
      <c r="M608" s="438">
        <f>+'11'!U492</f>
        <v>12.073449999999999</v>
      </c>
      <c r="N608" s="438">
        <f>+'11'!V492</f>
        <v>0</v>
      </c>
      <c r="O608" s="360">
        <f t="shared" si="10"/>
        <v>0</v>
      </c>
    </row>
    <row r="609" spans="2:15" x14ac:dyDescent="0.2">
      <c r="B609" s="556" t="str">
        <f>+'11'!B493:M493</f>
        <v>Прочая закупка товаров, работ и услуг</v>
      </c>
      <c r="C609" s="557"/>
      <c r="D609" s="557"/>
      <c r="E609" s="557"/>
      <c r="F609" s="558"/>
      <c r="G609" s="434" t="str">
        <f>+'11'!Q493</f>
        <v>9900076130</v>
      </c>
      <c r="H609" s="434" t="str">
        <f>+'11'!R493</f>
        <v>244</v>
      </c>
      <c r="I609" s="436">
        <f>+'11'!O493</f>
        <v>1</v>
      </c>
      <c r="J609" s="436">
        <f>+'11'!P493</f>
        <v>13</v>
      </c>
      <c r="M609" s="438">
        <f>+'11'!U493</f>
        <v>12.073449999999999</v>
      </c>
      <c r="N609" s="438">
        <f>+'11'!V493</f>
        <v>0</v>
      </c>
      <c r="O609" s="360">
        <f t="shared" si="10"/>
        <v>0</v>
      </c>
    </row>
    <row r="610" spans="2:15" x14ac:dyDescent="0.2">
      <c r="B610" s="556" t="str">
        <f>+'11'!B494:M494</f>
        <v>Иные бюджетные ассигнования</v>
      </c>
      <c r="C610" s="557"/>
      <c r="D610" s="557"/>
      <c r="E610" s="557"/>
      <c r="F610" s="558"/>
      <c r="G610" s="434" t="str">
        <f>+'11'!Q494</f>
        <v>9900076130</v>
      </c>
      <c r="H610" s="434" t="str">
        <f>+'11'!R494</f>
        <v>800</v>
      </c>
      <c r="I610" s="436">
        <f>+'11'!O494</f>
        <v>1</v>
      </c>
      <c r="J610" s="436">
        <f>+'11'!P494</f>
        <v>13</v>
      </c>
      <c r="M610" s="438">
        <f>+'11'!U494</f>
        <v>10.1</v>
      </c>
      <c r="N610" s="438">
        <f>+'11'!V494</f>
        <v>0</v>
      </c>
      <c r="O610" s="360">
        <f t="shared" si="10"/>
        <v>0</v>
      </c>
    </row>
    <row r="611" spans="2:15" x14ac:dyDescent="0.2">
      <c r="B611" s="556" t="str">
        <f>+'11'!B495:M495</f>
        <v>Уплата налогов, сборов и иных платежей</v>
      </c>
      <c r="C611" s="557"/>
      <c r="D611" s="557"/>
      <c r="E611" s="557"/>
      <c r="F611" s="558"/>
      <c r="G611" s="434" t="str">
        <f>+'11'!Q495</f>
        <v>9900076130</v>
      </c>
      <c r="H611" s="434" t="str">
        <f>+'11'!R495</f>
        <v>850</v>
      </c>
      <c r="I611" s="436">
        <f>+'11'!O495</f>
        <v>1</v>
      </c>
      <c r="J611" s="436">
        <f>+'11'!P495</f>
        <v>13</v>
      </c>
      <c r="M611" s="438">
        <f>+'11'!U495</f>
        <v>10.1</v>
      </c>
      <c r="N611" s="438">
        <f>+'11'!V495</f>
        <v>0</v>
      </c>
      <c r="O611" s="360">
        <f t="shared" si="10"/>
        <v>0</v>
      </c>
    </row>
    <row r="612" spans="2:15" x14ac:dyDescent="0.2">
      <c r="B612" s="556" t="str">
        <f>+'11'!B496:M496</f>
        <v>Уплата иных платежей</v>
      </c>
      <c r="C612" s="557"/>
      <c r="D612" s="557"/>
      <c r="E612" s="557"/>
      <c r="F612" s="558"/>
      <c r="G612" s="434" t="str">
        <f>+'11'!Q496</f>
        <v>9900076130</v>
      </c>
      <c r="H612" s="434" t="str">
        <f>+'11'!R496</f>
        <v>853</v>
      </c>
      <c r="I612" s="436">
        <f>+'11'!O496</f>
        <v>1</v>
      </c>
      <c r="J612" s="436">
        <f>+'11'!P496</f>
        <v>13</v>
      </c>
      <c r="M612" s="438">
        <f>+'11'!U496</f>
        <v>10.1</v>
      </c>
      <c r="N612" s="438">
        <f>+'11'!V496</f>
        <v>0</v>
      </c>
      <c r="O612" s="360">
        <f t="shared" si="10"/>
        <v>0</v>
      </c>
    </row>
  </sheetData>
  <mergeCells count="740">
    <mergeCell ref="B612:F612"/>
    <mergeCell ref="B603:F603"/>
    <mergeCell ref="B604:F604"/>
    <mergeCell ref="B605:F605"/>
    <mergeCell ref="B606:F606"/>
    <mergeCell ref="B607:F607"/>
    <mergeCell ref="B608:F608"/>
    <mergeCell ref="B609:F609"/>
    <mergeCell ref="B610:F610"/>
    <mergeCell ref="B611:F611"/>
    <mergeCell ref="B594:F594"/>
    <mergeCell ref="B595:F595"/>
    <mergeCell ref="B596:F596"/>
    <mergeCell ref="B597:F597"/>
    <mergeCell ref="B598:F598"/>
    <mergeCell ref="B599:F599"/>
    <mergeCell ref="B600:F600"/>
    <mergeCell ref="B601:F601"/>
    <mergeCell ref="B602:F602"/>
    <mergeCell ref="B585:F585"/>
    <mergeCell ref="B586:F586"/>
    <mergeCell ref="B587:F587"/>
    <mergeCell ref="B588:F588"/>
    <mergeCell ref="B589:F589"/>
    <mergeCell ref="B590:F590"/>
    <mergeCell ref="B591:F591"/>
    <mergeCell ref="B592:F592"/>
    <mergeCell ref="B593:F593"/>
    <mergeCell ref="B576:F576"/>
    <mergeCell ref="B577:F577"/>
    <mergeCell ref="B578:F578"/>
    <mergeCell ref="B579:F579"/>
    <mergeCell ref="B580:F580"/>
    <mergeCell ref="B581:F581"/>
    <mergeCell ref="B582:F582"/>
    <mergeCell ref="B583:F583"/>
    <mergeCell ref="B584:F584"/>
    <mergeCell ref="B567:F567"/>
    <mergeCell ref="B568:F568"/>
    <mergeCell ref="B569:F569"/>
    <mergeCell ref="B570:F570"/>
    <mergeCell ref="B571:F571"/>
    <mergeCell ref="B572:F572"/>
    <mergeCell ref="B573:F573"/>
    <mergeCell ref="B574:F574"/>
    <mergeCell ref="B575:F575"/>
    <mergeCell ref="B558:F558"/>
    <mergeCell ref="B559:F559"/>
    <mergeCell ref="B560:F560"/>
    <mergeCell ref="B561:F561"/>
    <mergeCell ref="B562:F562"/>
    <mergeCell ref="B563:F563"/>
    <mergeCell ref="B564:F564"/>
    <mergeCell ref="B565:F565"/>
    <mergeCell ref="B566:F566"/>
    <mergeCell ref="B549:F549"/>
    <mergeCell ref="B550:F550"/>
    <mergeCell ref="B551:F551"/>
    <mergeCell ref="B552:F552"/>
    <mergeCell ref="B553:F553"/>
    <mergeCell ref="B554:F554"/>
    <mergeCell ref="B555:F555"/>
    <mergeCell ref="B556:F556"/>
    <mergeCell ref="B557:F557"/>
    <mergeCell ref="B541:F541"/>
    <mergeCell ref="B542:F542"/>
    <mergeCell ref="B543:F543"/>
    <mergeCell ref="B544:F544"/>
    <mergeCell ref="B545:F545"/>
    <mergeCell ref="B546:F546"/>
    <mergeCell ref="B547:F547"/>
    <mergeCell ref="B548:F548"/>
    <mergeCell ref="B532:F532"/>
    <mergeCell ref="B533:F533"/>
    <mergeCell ref="B534:F534"/>
    <mergeCell ref="B535:F535"/>
    <mergeCell ref="B536:F536"/>
    <mergeCell ref="B537:F537"/>
    <mergeCell ref="B538:F538"/>
    <mergeCell ref="B539:F539"/>
    <mergeCell ref="B540:F540"/>
    <mergeCell ref="B524:F524"/>
    <mergeCell ref="B525:F525"/>
    <mergeCell ref="B526:F526"/>
    <mergeCell ref="B527:F527"/>
    <mergeCell ref="B528:F528"/>
    <mergeCell ref="B529:F529"/>
    <mergeCell ref="B530:F530"/>
    <mergeCell ref="B531:F531"/>
    <mergeCell ref="B515:F515"/>
    <mergeCell ref="B516:F516"/>
    <mergeCell ref="B517:F517"/>
    <mergeCell ref="B518:F518"/>
    <mergeCell ref="B519:F519"/>
    <mergeCell ref="B520:F520"/>
    <mergeCell ref="B521:F521"/>
    <mergeCell ref="B522:F522"/>
    <mergeCell ref="B523:F523"/>
    <mergeCell ref="B506:F506"/>
    <mergeCell ref="B507:F507"/>
    <mergeCell ref="B508:F508"/>
    <mergeCell ref="B509:F509"/>
    <mergeCell ref="B510:F510"/>
    <mergeCell ref="B511:F511"/>
    <mergeCell ref="B512:F512"/>
    <mergeCell ref="B513:F513"/>
    <mergeCell ref="B514:F514"/>
    <mergeCell ref="B497:F497"/>
    <mergeCell ref="B498:F498"/>
    <mergeCell ref="B499:F499"/>
    <mergeCell ref="B500:F500"/>
    <mergeCell ref="B501:F501"/>
    <mergeCell ref="B502:F502"/>
    <mergeCell ref="B503:F503"/>
    <mergeCell ref="B504:F504"/>
    <mergeCell ref="B505:F505"/>
    <mergeCell ref="B487:F487"/>
    <mergeCell ref="B488:F488"/>
    <mergeCell ref="B489:F489"/>
    <mergeCell ref="B490:F490"/>
    <mergeCell ref="B491:F491"/>
    <mergeCell ref="B492:F492"/>
    <mergeCell ref="B493:F493"/>
    <mergeCell ref="B494:F494"/>
    <mergeCell ref="B496:F496"/>
    <mergeCell ref="B479:F479"/>
    <mergeCell ref="B480:F480"/>
    <mergeCell ref="B481:F481"/>
    <mergeCell ref="B482:F482"/>
    <mergeCell ref="B483:F483"/>
    <mergeCell ref="B484:F484"/>
    <mergeCell ref="B485:F485"/>
    <mergeCell ref="B486:F486"/>
    <mergeCell ref="B470:F470"/>
    <mergeCell ref="B471:F471"/>
    <mergeCell ref="B472:F472"/>
    <mergeCell ref="B473:F473"/>
    <mergeCell ref="B474:F474"/>
    <mergeCell ref="B475:F475"/>
    <mergeCell ref="B476:F476"/>
    <mergeCell ref="B477:F477"/>
    <mergeCell ref="B478:F478"/>
    <mergeCell ref="B461:F461"/>
    <mergeCell ref="B462:F462"/>
    <mergeCell ref="B463:F463"/>
    <mergeCell ref="B464:F464"/>
    <mergeCell ref="B465:F465"/>
    <mergeCell ref="B466:F466"/>
    <mergeCell ref="B467:F467"/>
    <mergeCell ref="B468:F468"/>
    <mergeCell ref="B469:F469"/>
    <mergeCell ref="B452:F452"/>
    <mergeCell ref="B453:F453"/>
    <mergeCell ref="B454:F454"/>
    <mergeCell ref="B455:F455"/>
    <mergeCell ref="B456:F456"/>
    <mergeCell ref="B457:F457"/>
    <mergeCell ref="B458:F458"/>
    <mergeCell ref="B459:F459"/>
    <mergeCell ref="B460:F460"/>
    <mergeCell ref="B443:F443"/>
    <mergeCell ref="B444:F444"/>
    <mergeCell ref="B445:F445"/>
    <mergeCell ref="B446:F446"/>
    <mergeCell ref="B447:F447"/>
    <mergeCell ref="B448:F448"/>
    <mergeCell ref="B449:F449"/>
    <mergeCell ref="B450:F450"/>
    <mergeCell ref="B451:F451"/>
    <mergeCell ref="B433:F433"/>
    <mergeCell ref="B434:F434"/>
    <mergeCell ref="B435:F435"/>
    <mergeCell ref="B436:F436"/>
    <mergeCell ref="B438:F438"/>
    <mergeCell ref="B439:F439"/>
    <mergeCell ref="B440:F440"/>
    <mergeCell ref="B441:F441"/>
    <mergeCell ref="B442:F442"/>
    <mergeCell ref="B424:F424"/>
    <mergeCell ref="B425:F425"/>
    <mergeCell ref="B426:F426"/>
    <mergeCell ref="B427:F427"/>
    <mergeCell ref="B428:F428"/>
    <mergeCell ref="B429:F429"/>
    <mergeCell ref="B430:F430"/>
    <mergeCell ref="B431:F431"/>
    <mergeCell ref="B432:F432"/>
    <mergeCell ref="B415:F415"/>
    <mergeCell ref="B416:F416"/>
    <mergeCell ref="B417:F417"/>
    <mergeCell ref="B418:F418"/>
    <mergeCell ref="B419:F419"/>
    <mergeCell ref="B420:F420"/>
    <mergeCell ref="B421:F421"/>
    <mergeCell ref="B422:F422"/>
    <mergeCell ref="B423:F423"/>
    <mergeCell ref="B407:F407"/>
    <mergeCell ref="B408:F408"/>
    <mergeCell ref="B409:F409"/>
    <mergeCell ref="B410:F410"/>
    <mergeCell ref="B411:F411"/>
    <mergeCell ref="B412:F412"/>
    <mergeCell ref="B413:F413"/>
    <mergeCell ref="B414:F414"/>
    <mergeCell ref="B398:F398"/>
    <mergeCell ref="B399:F399"/>
    <mergeCell ref="B400:F400"/>
    <mergeCell ref="B401:F401"/>
    <mergeCell ref="B402:F402"/>
    <mergeCell ref="B403:F403"/>
    <mergeCell ref="B404:F404"/>
    <mergeCell ref="B405:F405"/>
    <mergeCell ref="B406:F406"/>
    <mergeCell ref="B389:F389"/>
    <mergeCell ref="B390:F390"/>
    <mergeCell ref="B391:F391"/>
    <mergeCell ref="B392:F392"/>
    <mergeCell ref="B393:F393"/>
    <mergeCell ref="B394:F394"/>
    <mergeCell ref="B395:F395"/>
    <mergeCell ref="B396:F396"/>
    <mergeCell ref="B397:F397"/>
    <mergeCell ref="B380:F380"/>
    <mergeCell ref="B381:F381"/>
    <mergeCell ref="B382:F382"/>
    <mergeCell ref="B383:F383"/>
    <mergeCell ref="B384:F384"/>
    <mergeCell ref="B385:F385"/>
    <mergeCell ref="B386:F386"/>
    <mergeCell ref="B387:F387"/>
    <mergeCell ref="B388:F388"/>
    <mergeCell ref="B376:F376"/>
    <mergeCell ref="B377:F377"/>
    <mergeCell ref="B378:F378"/>
    <mergeCell ref="B379:F379"/>
    <mergeCell ref="B369:F369"/>
    <mergeCell ref="B370:F370"/>
    <mergeCell ref="B371:F371"/>
    <mergeCell ref="B372:F372"/>
    <mergeCell ref="B373:F373"/>
    <mergeCell ref="B374:F374"/>
    <mergeCell ref="B375:F375"/>
    <mergeCell ref="B360:F360"/>
    <mergeCell ref="B361:F361"/>
    <mergeCell ref="B362:F362"/>
    <mergeCell ref="B363:F363"/>
    <mergeCell ref="B364:F364"/>
    <mergeCell ref="B365:F365"/>
    <mergeCell ref="B366:F366"/>
    <mergeCell ref="B367:F367"/>
    <mergeCell ref="B368:F368"/>
    <mergeCell ref="B351:F351"/>
    <mergeCell ref="B352:F352"/>
    <mergeCell ref="B353:F353"/>
    <mergeCell ref="B354:F354"/>
    <mergeCell ref="B355:F355"/>
    <mergeCell ref="B356:F356"/>
    <mergeCell ref="B357:F357"/>
    <mergeCell ref="B358:F358"/>
    <mergeCell ref="B359:F359"/>
    <mergeCell ref="B342:F342"/>
    <mergeCell ref="B343:F343"/>
    <mergeCell ref="B344:F344"/>
    <mergeCell ref="B345:F345"/>
    <mergeCell ref="B346:F346"/>
    <mergeCell ref="B347:F347"/>
    <mergeCell ref="B348:F348"/>
    <mergeCell ref="B349:F349"/>
    <mergeCell ref="B350:F350"/>
    <mergeCell ref="B333:F333"/>
    <mergeCell ref="B334:F334"/>
    <mergeCell ref="B335:F335"/>
    <mergeCell ref="B336:F336"/>
    <mergeCell ref="B337:F337"/>
    <mergeCell ref="B338:F338"/>
    <mergeCell ref="B339:F339"/>
    <mergeCell ref="B340:F340"/>
    <mergeCell ref="B341:F341"/>
    <mergeCell ref="B332:F332"/>
    <mergeCell ref="B326:F326"/>
    <mergeCell ref="B327:F327"/>
    <mergeCell ref="B328:F328"/>
    <mergeCell ref="B329:F329"/>
    <mergeCell ref="B330:F330"/>
    <mergeCell ref="B331:F331"/>
    <mergeCell ref="B317:F317"/>
    <mergeCell ref="B318:F318"/>
    <mergeCell ref="B319:F319"/>
    <mergeCell ref="B320:F320"/>
    <mergeCell ref="B321:F321"/>
    <mergeCell ref="B322:F322"/>
    <mergeCell ref="B323:F323"/>
    <mergeCell ref="B324:F324"/>
    <mergeCell ref="B325:F325"/>
    <mergeCell ref="B308:F308"/>
    <mergeCell ref="B309:F309"/>
    <mergeCell ref="B310:F310"/>
    <mergeCell ref="B311:F311"/>
    <mergeCell ref="B312:F312"/>
    <mergeCell ref="B313:F313"/>
    <mergeCell ref="B314:F314"/>
    <mergeCell ref="B315:F315"/>
    <mergeCell ref="B316:F316"/>
    <mergeCell ref="B299:F299"/>
    <mergeCell ref="B300:F300"/>
    <mergeCell ref="B301:F301"/>
    <mergeCell ref="B302:F302"/>
    <mergeCell ref="B303:F303"/>
    <mergeCell ref="B304:F304"/>
    <mergeCell ref="B305:F305"/>
    <mergeCell ref="B306:F306"/>
    <mergeCell ref="B307:F307"/>
    <mergeCell ref="B290:F290"/>
    <mergeCell ref="B291:F291"/>
    <mergeCell ref="B292:F292"/>
    <mergeCell ref="B293:F293"/>
    <mergeCell ref="B294:F294"/>
    <mergeCell ref="B295:F295"/>
    <mergeCell ref="B296:F296"/>
    <mergeCell ref="B297:F297"/>
    <mergeCell ref="B298:F298"/>
    <mergeCell ref="B281:F281"/>
    <mergeCell ref="B282:F282"/>
    <mergeCell ref="B283:F283"/>
    <mergeCell ref="B284:F284"/>
    <mergeCell ref="B285:F285"/>
    <mergeCell ref="B286:F286"/>
    <mergeCell ref="B287:F287"/>
    <mergeCell ref="B288:F288"/>
    <mergeCell ref="B289:F289"/>
    <mergeCell ref="B277:F277"/>
    <mergeCell ref="B278:F278"/>
    <mergeCell ref="B279:F279"/>
    <mergeCell ref="B280:F280"/>
    <mergeCell ref="B268:F268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59:F259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26:F226"/>
    <mergeCell ref="B227:F227"/>
    <mergeCell ref="B228:F228"/>
    <mergeCell ref="B229:F229"/>
    <mergeCell ref="B230:F230"/>
    <mergeCell ref="B231:F231"/>
    <mergeCell ref="B232:F232"/>
    <mergeCell ref="B221:F221"/>
    <mergeCell ref="B222:F222"/>
    <mergeCell ref="B223:F223"/>
    <mergeCell ref="B224:F224"/>
    <mergeCell ref="B225:F225"/>
    <mergeCell ref="B218:F218"/>
    <mergeCell ref="B219:F219"/>
    <mergeCell ref="B220:F220"/>
    <mergeCell ref="B209:F209"/>
    <mergeCell ref="B210:F210"/>
    <mergeCell ref="B211:F211"/>
    <mergeCell ref="B212:F212"/>
    <mergeCell ref="B213:F213"/>
    <mergeCell ref="B214:F214"/>
    <mergeCell ref="B215:F215"/>
    <mergeCell ref="B216:F216"/>
    <mergeCell ref="B217:F217"/>
    <mergeCell ref="B202:F202"/>
    <mergeCell ref="B203:F203"/>
    <mergeCell ref="B204:F204"/>
    <mergeCell ref="B205:F205"/>
    <mergeCell ref="B206:F206"/>
    <mergeCell ref="B207:F207"/>
    <mergeCell ref="B208:F208"/>
    <mergeCell ref="B196:F196"/>
    <mergeCell ref="B197:F197"/>
    <mergeCell ref="B195:F195"/>
    <mergeCell ref="K195:L195"/>
    <mergeCell ref="B193:F193"/>
    <mergeCell ref="K193:L193"/>
    <mergeCell ref="B194:F194"/>
    <mergeCell ref="K194:L194"/>
    <mergeCell ref="B189:F189"/>
    <mergeCell ref="K189:L189"/>
    <mergeCell ref="B190:F190"/>
    <mergeCell ref="K190:L190"/>
    <mergeCell ref="B187:F187"/>
    <mergeCell ref="K187:L187"/>
    <mergeCell ref="B188:F188"/>
    <mergeCell ref="K188:L188"/>
    <mergeCell ref="B185:F185"/>
    <mergeCell ref="K185:L185"/>
    <mergeCell ref="B186:F186"/>
    <mergeCell ref="K186:L186"/>
    <mergeCell ref="B183:F183"/>
    <mergeCell ref="K183:L183"/>
    <mergeCell ref="B184:F184"/>
    <mergeCell ref="K184:L184"/>
    <mergeCell ref="B181:F181"/>
    <mergeCell ref="K181:L181"/>
    <mergeCell ref="B182:F182"/>
    <mergeCell ref="K182:L182"/>
    <mergeCell ref="B179:F179"/>
    <mergeCell ref="K179:L179"/>
    <mergeCell ref="B180:F180"/>
    <mergeCell ref="K180:L180"/>
    <mergeCell ref="B177:F177"/>
    <mergeCell ref="K177:L177"/>
    <mergeCell ref="B178:F178"/>
    <mergeCell ref="K178:L178"/>
    <mergeCell ref="B175:F175"/>
    <mergeCell ref="K175:L175"/>
    <mergeCell ref="B176:F176"/>
    <mergeCell ref="K176:L176"/>
    <mergeCell ref="B173:F173"/>
    <mergeCell ref="K173:L173"/>
    <mergeCell ref="B174:F174"/>
    <mergeCell ref="K174:L174"/>
    <mergeCell ref="B171:F171"/>
    <mergeCell ref="K171:L171"/>
    <mergeCell ref="B169:F169"/>
    <mergeCell ref="K169:L169"/>
    <mergeCell ref="B170:F170"/>
    <mergeCell ref="K170:L170"/>
    <mergeCell ref="B168:F168"/>
    <mergeCell ref="K168:L168"/>
    <mergeCell ref="B166:F166"/>
    <mergeCell ref="K166:L166"/>
    <mergeCell ref="B167:F167"/>
    <mergeCell ref="K167:L167"/>
    <mergeCell ref="B164:F164"/>
    <mergeCell ref="K164:L164"/>
    <mergeCell ref="B165:F165"/>
    <mergeCell ref="K165:L165"/>
    <mergeCell ref="B162:F162"/>
    <mergeCell ref="K162:L162"/>
    <mergeCell ref="B163:F163"/>
    <mergeCell ref="K163:L163"/>
    <mergeCell ref="B160:F160"/>
    <mergeCell ref="K160:L160"/>
    <mergeCell ref="B161:F161"/>
    <mergeCell ref="K161:L161"/>
    <mergeCell ref="K158:L158"/>
    <mergeCell ref="B159:F159"/>
    <mergeCell ref="K159:L159"/>
    <mergeCell ref="B156:F156"/>
    <mergeCell ref="K156:L156"/>
    <mergeCell ref="B157:F157"/>
    <mergeCell ref="K157:L157"/>
    <mergeCell ref="B154:F154"/>
    <mergeCell ref="K154:L154"/>
    <mergeCell ref="B155:F155"/>
    <mergeCell ref="K155:L155"/>
    <mergeCell ref="K152:L152"/>
    <mergeCell ref="B153:F153"/>
    <mergeCell ref="K153:L153"/>
    <mergeCell ref="B150:F150"/>
    <mergeCell ref="K150:L150"/>
    <mergeCell ref="B151:F151"/>
    <mergeCell ref="K151:L151"/>
    <mergeCell ref="B144:F144"/>
    <mergeCell ref="K144:L144"/>
    <mergeCell ref="B149:F149"/>
    <mergeCell ref="K149:L149"/>
    <mergeCell ref="K142:L142"/>
    <mergeCell ref="B143:F143"/>
    <mergeCell ref="K143:L143"/>
    <mergeCell ref="B140:F140"/>
    <mergeCell ref="K140:L140"/>
    <mergeCell ref="B141:F141"/>
    <mergeCell ref="K141:L141"/>
    <mergeCell ref="B138:F138"/>
    <mergeCell ref="K138:L138"/>
    <mergeCell ref="B139:F139"/>
    <mergeCell ref="K139:L139"/>
    <mergeCell ref="K137:L137"/>
    <mergeCell ref="B134:F134"/>
    <mergeCell ref="K134:L134"/>
    <mergeCell ref="B135:F135"/>
    <mergeCell ref="K135:L135"/>
    <mergeCell ref="B132:F132"/>
    <mergeCell ref="K132:L132"/>
    <mergeCell ref="B133:F133"/>
    <mergeCell ref="K133:L133"/>
    <mergeCell ref="K124:L124"/>
    <mergeCell ref="B125:F125"/>
    <mergeCell ref="K125:L125"/>
    <mergeCell ref="B191:F191"/>
    <mergeCell ref="B192:F192"/>
    <mergeCell ref="B172:F172"/>
    <mergeCell ref="B122:F122"/>
    <mergeCell ref="K122:L122"/>
    <mergeCell ref="B123:F123"/>
    <mergeCell ref="K123:L123"/>
    <mergeCell ref="B130:F130"/>
    <mergeCell ref="K130:L130"/>
    <mergeCell ref="B131:F131"/>
    <mergeCell ref="K131:L131"/>
    <mergeCell ref="B128:F128"/>
    <mergeCell ref="K128:L128"/>
    <mergeCell ref="B129:F129"/>
    <mergeCell ref="K129:L129"/>
    <mergeCell ref="B126:F126"/>
    <mergeCell ref="K126:L126"/>
    <mergeCell ref="B127:F127"/>
    <mergeCell ref="K127:L127"/>
    <mergeCell ref="B136:F136"/>
    <mergeCell ref="K136:L136"/>
    <mergeCell ref="K120:L120"/>
    <mergeCell ref="B121:F121"/>
    <mergeCell ref="K121:L121"/>
    <mergeCell ref="B118:F118"/>
    <mergeCell ref="K118:L118"/>
    <mergeCell ref="B119:F119"/>
    <mergeCell ref="K119:L119"/>
    <mergeCell ref="B116:F116"/>
    <mergeCell ref="K116:L116"/>
    <mergeCell ref="B117:F117"/>
    <mergeCell ref="K117:L117"/>
    <mergeCell ref="K114:L114"/>
    <mergeCell ref="B115:F115"/>
    <mergeCell ref="K115:L115"/>
    <mergeCell ref="B112:F112"/>
    <mergeCell ref="K112:L112"/>
    <mergeCell ref="B113:F113"/>
    <mergeCell ref="K113:L113"/>
    <mergeCell ref="B110:F110"/>
    <mergeCell ref="K110:L110"/>
    <mergeCell ref="B111:F111"/>
    <mergeCell ref="K111:L111"/>
    <mergeCell ref="K108:L108"/>
    <mergeCell ref="B109:F109"/>
    <mergeCell ref="K109:L109"/>
    <mergeCell ref="B106:F106"/>
    <mergeCell ref="K106:L106"/>
    <mergeCell ref="B107:F107"/>
    <mergeCell ref="K107:L107"/>
    <mergeCell ref="B100:F100"/>
    <mergeCell ref="K100:L100"/>
    <mergeCell ref="B105:F105"/>
    <mergeCell ref="K105:L105"/>
    <mergeCell ref="K98:L98"/>
    <mergeCell ref="B99:F99"/>
    <mergeCell ref="K99:L99"/>
    <mergeCell ref="B96:F96"/>
    <mergeCell ref="K96:L96"/>
    <mergeCell ref="B97:F97"/>
    <mergeCell ref="K97:L97"/>
    <mergeCell ref="B94:F94"/>
    <mergeCell ref="K94:L94"/>
    <mergeCell ref="B95:F95"/>
    <mergeCell ref="K95:L95"/>
    <mergeCell ref="K92:L92"/>
    <mergeCell ref="B93:F93"/>
    <mergeCell ref="K93:L93"/>
    <mergeCell ref="B90:F90"/>
    <mergeCell ref="K90:L90"/>
    <mergeCell ref="B91:F91"/>
    <mergeCell ref="K91:L91"/>
    <mergeCell ref="B88:F88"/>
    <mergeCell ref="K88:L88"/>
    <mergeCell ref="B89:F89"/>
    <mergeCell ref="K89:L89"/>
    <mergeCell ref="K85:L85"/>
    <mergeCell ref="B86:F86"/>
    <mergeCell ref="K86:L86"/>
    <mergeCell ref="B83:F83"/>
    <mergeCell ref="K83:L83"/>
    <mergeCell ref="B84:F84"/>
    <mergeCell ref="K84:L84"/>
    <mergeCell ref="B81:F81"/>
    <mergeCell ref="K81:L81"/>
    <mergeCell ref="B82:F82"/>
    <mergeCell ref="K82:L82"/>
    <mergeCell ref="K63:L63"/>
    <mergeCell ref="B80:F80"/>
    <mergeCell ref="K80:L80"/>
    <mergeCell ref="B61:F61"/>
    <mergeCell ref="K61:L61"/>
    <mergeCell ref="B62:F62"/>
    <mergeCell ref="K62:L62"/>
    <mergeCell ref="B59:F59"/>
    <mergeCell ref="K59:L59"/>
    <mergeCell ref="B60:F60"/>
    <mergeCell ref="K60:L60"/>
    <mergeCell ref="B64:F64"/>
    <mergeCell ref="B65:F65"/>
    <mergeCell ref="B66:F66"/>
    <mergeCell ref="B67:F67"/>
    <mergeCell ref="B68:F68"/>
    <mergeCell ref="B69:F69"/>
    <mergeCell ref="B70:F70"/>
    <mergeCell ref="B75:F75"/>
    <mergeCell ref="B76:F76"/>
    <mergeCell ref="B77:F77"/>
    <mergeCell ref="B78:F78"/>
    <mergeCell ref="B79:F79"/>
    <mergeCell ref="B71:F71"/>
    <mergeCell ref="K57:L57"/>
    <mergeCell ref="B58:F58"/>
    <mergeCell ref="K58:L58"/>
    <mergeCell ref="B55:F55"/>
    <mergeCell ref="K55:L55"/>
    <mergeCell ref="B56:F56"/>
    <mergeCell ref="K56:L56"/>
    <mergeCell ref="B53:F53"/>
    <mergeCell ref="K53:L53"/>
    <mergeCell ref="B54:F54"/>
    <mergeCell ref="K54:L54"/>
    <mergeCell ref="B57:F57"/>
    <mergeCell ref="K51:L51"/>
    <mergeCell ref="B52:F52"/>
    <mergeCell ref="K52:L52"/>
    <mergeCell ref="B49:F49"/>
    <mergeCell ref="K49:L49"/>
    <mergeCell ref="B50:F50"/>
    <mergeCell ref="K50:L50"/>
    <mergeCell ref="B47:F47"/>
    <mergeCell ref="K47:L47"/>
    <mergeCell ref="B48:F48"/>
    <mergeCell ref="K48:L48"/>
    <mergeCell ref="B51:F51"/>
    <mergeCell ref="K45:L45"/>
    <mergeCell ref="B46:F46"/>
    <mergeCell ref="K46:L46"/>
    <mergeCell ref="B43:F43"/>
    <mergeCell ref="K43:L43"/>
    <mergeCell ref="B44:F44"/>
    <mergeCell ref="K44:L44"/>
    <mergeCell ref="B41:F41"/>
    <mergeCell ref="K41:L41"/>
    <mergeCell ref="B42:F42"/>
    <mergeCell ref="K42:L42"/>
    <mergeCell ref="B45:F45"/>
    <mergeCell ref="K39:L39"/>
    <mergeCell ref="B40:F40"/>
    <mergeCell ref="K40:L40"/>
    <mergeCell ref="B37:F37"/>
    <mergeCell ref="K37:L37"/>
    <mergeCell ref="B38:F38"/>
    <mergeCell ref="K38:L38"/>
    <mergeCell ref="B35:F35"/>
    <mergeCell ref="K35:L35"/>
    <mergeCell ref="B36:F36"/>
    <mergeCell ref="K36:L36"/>
    <mergeCell ref="B39:F39"/>
    <mergeCell ref="K33:L33"/>
    <mergeCell ref="B34:F34"/>
    <mergeCell ref="K34:L34"/>
    <mergeCell ref="B31:F31"/>
    <mergeCell ref="K31:L31"/>
    <mergeCell ref="B32:F32"/>
    <mergeCell ref="K32:L32"/>
    <mergeCell ref="B29:F29"/>
    <mergeCell ref="K29:L29"/>
    <mergeCell ref="B30:F30"/>
    <mergeCell ref="K30:L30"/>
    <mergeCell ref="B33:F33"/>
    <mergeCell ref="K27:L27"/>
    <mergeCell ref="B28:F28"/>
    <mergeCell ref="K28:L28"/>
    <mergeCell ref="B25:F25"/>
    <mergeCell ref="K25:L25"/>
    <mergeCell ref="B26:F26"/>
    <mergeCell ref="K26:L26"/>
    <mergeCell ref="B23:F23"/>
    <mergeCell ref="K23:L23"/>
    <mergeCell ref="B24:F24"/>
    <mergeCell ref="K24:L24"/>
    <mergeCell ref="B27:F27"/>
    <mergeCell ref="K22:L22"/>
    <mergeCell ref="M1:O1"/>
    <mergeCell ref="M2:O2"/>
    <mergeCell ref="G3:O3"/>
    <mergeCell ref="G4:O4"/>
    <mergeCell ref="G5:O5"/>
    <mergeCell ref="A8:O8"/>
    <mergeCell ref="A9:O9"/>
    <mergeCell ref="A10:O10"/>
    <mergeCell ref="A11:O11"/>
    <mergeCell ref="B22:F22"/>
    <mergeCell ref="B63:F63"/>
    <mergeCell ref="B85:F85"/>
    <mergeCell ref="B198:F198"/>
    <mergeCell ref="B199:F199"/>
    <mergeCell ref="B200:F200"/>
    <mergeCell ref="B201:F201"/>
    <mergeCell ref="B72:F72"/>
    <mergeCell ref="B73:F73"/>
    <mergeCell ref="B74:F74"/>
    <mergeCell ref="B101:F101"/>
    <mergeCell ref="B102:F102"/>
    <mergeCell ref="B103:F103"/>
    <mergeCell ref="B104:F104"/>
    <mergeCell ref="B92:F92"/>
    <mergeCell ref="B98:F98"/>
    <mergeCell ref="B87:F87"/>
    <mergeCell ref="B108:F108"/>
    <mergeCell ref="B114:F114"/>
    <mergeCell ref="B120:F120"/>
    <mergeCell ref="B124:F124"/>
    <mergeCell ref="B137:F137"/>
    <mergeCell ref="B142:F142"/>
    <mergeCell ref="B152:F152"/>
    <mergeCell ref="B158:F158"/>
  </mergeCells>
  <pageMargins left="0.39370078740157499" right="0.39370078740157499" top="0.999999984981507" bottom="0.999999984981507" header="0.499999992490753" footer="0.499999992490753"/>
  <pageSetup paperSize="9" scale="86" fitToHeight="0" orientation="portrait" r:id="rId1"/>
  <headerFooter alignWithMargins="0">
    <oddHeader>&amp;CСтраница &amp;P из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21"/>
  <sheetViews>
    <sheetView view="pageBreakPreview" workbookViewId="0">
      <selection activeCell="D17" sqref="D17"/>
    </sheetView>
  </sheetViews>
  <sheetFormatPr defaultRowHeight="12.75" x14ac:dyDescent="0.2"/>
  <cols>
    <col min="1" max="1" width="6.85546875" style="226" customWidth="1"/>
    <col min="2" max="2" width="34.140625" style="226" customWidth="1"/>
    <col min="3" max="5" width="14.85546875" style="226" customWidth="1"/>
    <col min="6" max="256" width="9.140625" style="226"/>
    <col min="257" max="257" width="6.85546875" style="226" customWidth="1"/>
    <col min="258" max="258" width="34.140625" style="226" customWidth="1"/>
    <col min="259" max="261" width="14.85546875" style="226" customWidth="1"/>
    <col min="262" max="512" width="9.140625" style="226"/>
    <col min="513" max="513" width="6.85546875" style="226" customWidth="1"/>
    <col min="514" max="514" width="34.140625" style="226" customWidth="1"/>
    <col min="515" max="517" width="14.85546875" style="226" customWidth="1"/>
    <col min="518" max="768" width="9.140625" style="226"/>
    <col min="769" max="769" width="6.85546875" style="226" customWidth="1"/>
    <col min="770" max="770" width="34.140625" style="226" customWidth="1"/>
    <col min="771" max="773" width="14.85546875" style="226" customWidth="1"/>
    <col min="774" max="1024" width="9.140625" style="226"/>
    <col min="1025" max="1025" width="6.85546875" style="226" customWidth="1"/>
    <col min="1026" max="1026" width="34.140625" style="226" customWidth="1"/>
    <col min="1027" max="1029" width="14.85546875" style="226" customWidth="1"/>
    <col min="1030" max="1280" width="9.140625" style="226"/>
    <col min="1281" max="1281" width="6.85546875" style="226" customWidth="1"/>
    <col min="1282" max="1282" width="34.140625" style="226" customWidth="1"/>
    <col min="1283" max="1285" width="14.85546875" style="226" customWidth="1"/>
    <col min="1286" max="1536" width="9.140625" style="226"/>
    <col min="1537" max="1537" width="6.85546875" style="226" customWidth="1"/>
    <col min="1538" max="1538" width="34.140625" style="226" customWidth="1"/>
    <col min="1539" max="1541" width="14.85546875" style="226" customWidth="1"/>
    <col min="1542" max="1792" width="9.140625" style="226"/>
    <col min="1793" max="1793" width="6.85546875" style="226" customWidth="1"/>
    <col min="1794" max="1794" width="34.140625" style="226" customWidth="1"/>
    <col min="1795" max="1797" width="14.85546875" style="226" customWidth="1"/>
    <col min="1798" max="2048" width="9.140625" style="226"/>
    <col min="2049" max="2049" width="6.85546875" style="226" customWidth="1"/>
    <col min="2050" max="2050" width="34.140625" style="226" customWidth="1"/>
    <col min="2051" max="2053" width="14.85546875" style="226" customWidth="1"/>
    <col min="2054" max="2304" width="9.140625" style="226"/>
    <col min="2305" max="2305" width="6.85546875" style="226" customWidth="1"/>
    <col min="2306" max="2306" width="34.140625" style="226" customWidth="1"/>
    <col min="2307" max="2309" width="14.85546875" style="226" customWidth="1"/>
    <col min="2310" max="2560" width="9.140625" style="226"/>
    <col min="2561" max="2561" width="6.85546875" style="226" customWidth="1"/>
    <col min="2562" max="2562" width="34.140625" style="226" customWidth="1"/>
    <col min="2563" max="2565" width="14.85546875" style="226" customWidth="1"/>
    <col min="2566" max="2816" width="9.140625" style="226"/>
    <col min="2817" max="2817" width="6.85546875" style="226" customWidth="1"/>
    <col min="2818" max="2818" width="34.140625" style="226" customWidth="1"/>
    <col min="2819" max="2821" width="14.85546875" style="226" customWidth="1"/>
    <col min="2822" max="3072" width="9.140625" style="226"/>
    <col min="3073" max="3073" width="6.85546875" style="226" customWidth="1"/>
    <col min="3074" max="3074" width="34.140625" style="226" customWidth="1"/>
    <col min="3075" max="3077" width="14.85546875" style="226" customWidth="1"/>
    <col min="3078" max="3328" width="9.140625" style="226"/>
    <col min="3329" max="3329" width="6.85546875" style="226" customWidth="1"/>
    <col min="3330" max="3330" width="34.140625" style="226" customWidth="1"/>
    <col min="3331" max="3333" width="14.85546875" style="226" customWidth="1"/>
    <col min="3334" max="3584" width="9.140625" style="226"/>
    <col min="3585" max="3585" width="6.85546875" style="226" customWidth="1"/>
    <col min="3586" max="3586" width="34.140625" style="226" customWidth="1"/>
    <col min="3587" max="3589" width="14.85546875" style="226" customWidth="1"/>
    <col min="3590" max="3840" width="9.140625" style="226"/>
    <col min="3841" max="3841" width="6.85546875" style="226" customWidth="1"/>
    <col min="3842" max="3842" width="34.140625" style="226" customWidth="1"/>
    <col min="3843" max="3845" width="14.85546875" style="226" customWidth="1"/>
    <col min="3846" max="4096" width="9.140625" style="226"/>
    <col min="4097" max="4097" width="6.85546875" style="226" customWidth="1"/>
    <col min="4098" max="4098" width="34.140625" style="226" customWidth="1"/>
    <col min="4099" max="4101" width="14.85546875" style="226" customWidth="1"/>
    <col min="4102" max="4352" width="9.140625" style="226"/>
    <col min="4353" max="4353" width="6.85546875" style="226" customWidth="1"/>
    <col min="4354" max="4354" width="34.140625" style="226" customWidth="1"/>
    <col min="4355" max="4357" width="14.85546875" style="226" customWidth="1"/>
    <col min="4358" max="4608" width="9.140625" style="226"/>
    <col min="4609" max="4609" width="6.85546875" style="226" customWidth="1"/>
    <col min="4610" max="4610" width="34.140625" style="226" customWidth="1"/>
    <col min="4611" max="4613" width="14.85546875" style="226" customWidth="1"/>
    <col min="4614" max="4864" width="9.140625" style="226"/>
    <col min="4865" max="4865" width="6.85546875" style="226" customWidth="1"/>
    <col min="4866" max="4866" width="34.140625" style="226" customWidth="1"/>
    <col min="4867" max="4869" width="14.85546875" style="226" customWidth="1"/>
    <col min="4870" max="5120" width="9.140625" style="226"/>
    <col min="5121" max="5121" width="6.85546875" style="226" customWidth="1"/>
    <col min="5122" max="5122" width="34.140625" style="226" customWidth="1"/>
    <col min="5123" max="5125" width="14.85546875" style="226" customWidth="1"/>
    <col min="5126" max="5376" width="9.140625" style="226"/>
    <col min="5377" max="5377" width="6.85546875" style="226" customWidth="1"/>
    <col min="5378" max="5378" width="34.140625" style="226" customWidth="1"/>
    <col min="5379" max="5381" width="14.85546875" style="226" customWidth="1"/>
    <col min="5382" max="5632" width="9.140625" style="226"/>
    <col min="5633" max="5633" width="6.85546875" style="226" customWidth="1"/>
    <col min="5634" max="5634" width="34.140625" style="226" customWidth="1"/>
    <col min="5635" max="5637" width="14.85546875" style="226" customWidth="1"/>
    <col min="5638" max="5888" width="9.140625" style="226"/>
    <col min="5889" max="5889" width="6.85546875" style="226" customWidth="1"/>
    <col min="5890" max="5890" width="34.140625" style="226" customWidth="1"/>
    <col min="5891" max="5893" width="14.85546875" style="226" customWidth="1"/>
    <col min="5894" max="6144" width="9.140625" style="226"/>
    <col min="6145" max="6145" width="6.85546875" style="226" customWidth="1"/>
    <col min="6146" max="6146" width="34.140625" style="226" customWidth="1"/>
    <col min="6147" max="6149" width="14.85546875" style="226" customWidth="1"/>
    <col min="6150" max="6400" width="9.140625" style="226"/>
    <col min="6401" max="6401" width="6.85546875" style="226" customWidth="1"/>
    <col min="6402" max="6402" width="34.140625" style="226" customWidth="1"/>
    <col min="6403" max="6405" width="14.85546875" style="226" customWidth="1"/>
    <col min="6406" max="6656" width="9.140625" style="226"/>
    <col min="6657" max="6657" width="6.85546875" style="226" customWidth="1"/>
    <col min="6658" max="6658" width="34.140625" style="226" customWidth="1"/>
    <col min="6659" max="6661" width="14.85546875" style="226" customWidth="1"/>
    <col min="6662" max="6912" width="9.140625" style="226"/>
    <col min="6913" max="6913" width="6.85546875" style="226" customWidth="1"/>
    <col min="6914" max="6914" width="34.140625" style="226" customWidth="1"/>
    <col min="6915" max="6917" width="14.85546875" style="226" customWidth="1"/>
    <col min="6918" max="7168" width="9.140625" style="226"/>
    <col min="7169" max="7169" width="6.85546875" style="226" customWidth="1"/>
    <col min="7170" max="7170" width="34.140625" style="226" customWidth="1"/>
    <col min="7171" max="7173" width="14.85546875" style="226" customWidth="1"/>
    <col min="7174" max="7424" width="9.140625" style="226"/>
    <col min="7425" max="7425" width="6.85546875" style="226" customWidth="1"/>
    <col min="7426" max="7426" width="34.140625" style="226" customWidth="1"/>
    <col min="7427" max="7429" width="14.85546875" style="226" customWidth="1"/>
    <col min="7430" max="7680" width="9.140625" style="226"/>
    <col min="7681" max="7681" width="6.85546875" style="226" customWidth="1"/>
    <col min="7682" max="7682" width="34.140625" style="226" customWidth="1"/>
    <col min="7683" max="7685" width="14.85546875" style="226" customWidth="1"/>
    <col min="7686" max="7936" width="9.140625" style="226"/>
    <col min="7937" max="7937" width="6.85546875" style="226" customWidth="1"/>
    <col min="7938" max="7938" width="34.140625" style="226" customWidth="1"/>
    <col min="7939" max="7941" width="14.85546875" style="226" customWidth="1"/>
    <col min="7942" max="8192" width="9.140625" style="226"/>
    <col min="8193" max="8193" width="6.85546875" style="226" customWidth="1"/>
    <col min="8194" max="8194" width="34.140625" style="226" customWidth="1"/>
    <col min="8195" max="8197" width="14.85546875" style="226" customWidth="1"/>
    <col min="8198" max="8448" width="9.140625" style="226"/>
    <col min="8449" max="8449" width="6.85546875" style="226" customWidth="1"/>
    <col min="8450" max="8450" width="34.140625" style="226" customWidth="1"/>
    <col min="8451" max="8453" width="14.85546875" style="226" customWidth="1"/>
    <col min="8454" max="8704" width="9.140625" style="226"/>
    <col min="8705" max="8705" width="6.85546875" style="226" customWidth="1"/>
    <col min="8706" max="8706" width="34.140625" style="226" customWidth="1"/>
    <col min="8707" max="8709" width="14.85546875" style="226" customWidth="1"/>
    <col min="8710" max="8960" width="9.140625" style="226"/>
    <col min="8961" max="8961" width="6.85546875" style="226" customWidth="1"/>
    <col min="8962" max="8962" width="34.140625" style="226" customWidth="1"/>
    <col min="8963" max="8965" width="14.85546875" style="226" customWidth="1"/>
    <col min="8966" max="9216" width="9.140625" style="226"/>
    <col min="9217" max="9217" width="6.85546875" style="226" customWidth="1"/>
    <col min="9218" max="9218" width="34.140625" style="226" customWidth="1"/>
    <col min="9219" max="9221" width="14.85546875" style="226" customWidth="1"/>
    <col min="9222" max="9472" width="9.140625" style="226"/>
    <col min="9473" max="9473" width="6.85546875" style="226" customWidth="1"/>
    <col min="9474" max="9474" width="34.140625" style="226" customWidth="1"/>
    <col min="9475" max="9477" width="14.85546875" style="226" customWidth="1"/>
    <col min="9478" max="9728" width="9.140625" style="226"/>
    <col min="9729" max="9729" width="6.85546875" style="226" customWidth="1"/>
    <col min="9730" max="9730" width="34.140625" style="226" customWidth="1"/>
    <col min="9731" max="9733" width="14.85546875" style="226" customWidth="1"/>
    <col min="9734" max="9984" width="9.140625" style="226"/>
    <col min="9985" max="9985" width="6.85546875" style="226" customWidth="1"/>
    <col min="9986" max="9986" width="34.140625" style="226" customWidth="1"/>
    <col min="9987" max="9989" width="14.85546875" style="226" customWidth="1"/>
    <col min="9990" max="10240" width="9.140625" style="226"/>
    <col min="10241" max="10241" width="6.85546875" style="226" customWidth="1"/>
    <col min="10242" max="10242" width="34.140625" style="226" customWidth="1"/>
    <col min="10243" max="10245" width="14.85546875" style="226" customWidth="1"/>
    <col min="10246" max="10496" width="9.140625" style="226"/>
    <col min="10497" max="10497" width="6.85546875" style="226" customWidth="1"/>
    <col min="10498" max="10498" width="34.140625" style="226" customWidth="1"/>
    <col min="10499" max="10501" width="14.85546875" style="226" customWidth="1"/>
    <col min="10502" max="10752" width="9.140625" style="226"/>
    <col min="10753" max="10753" width="6.85546875" style="226" customWidth="1"/>
    <col min="10754" max="10754" width="34.140625" style="226" customWidth="1"/>
    <col min="10755" max="10757" width="14.85546875" style="226" customWidth="1"/>
    <col min="10758" max="11008" width="9.140625" style="226"/>
    <col min="11009" max="11009" width="6.85546875" style="226" customWidth="1"/>
    <col min="11010" max="11010" width="34.140625" style="226" customWidth="1"/>
    <col min="11011" max="11013" width="14.85546875" style="226" customWidth="1"/>
    <col min="11014" max="11264" width="9.140625" style="226"/>
    <col min="11265" max="11265" width="6.85546875" style="226" customWidth="1"/>
    <col min="11266" max="11266" width="34.140625" style="226" customWidth="1"/>
    <col min="11267" max="11269" width="14.85546875" style="226" customWidth="1"/>
    <col min="11270" max="11520" width="9.140625" style="226"/>
    <col min="11521" max="11521" width="6.85546875" style="226" customWidth="1"/>
    <col min="11522" max="11522" width="34.140625" style="226" customWidth="1"/>
    <col min="11523" max="11525" width="14.85546875" style="226" customWidth="1"/>
    <col min="11526" max="11776" width="9.140625" style="226"/>
    <col min="11777" max="11777" width="6.85546875" style="226" customWidth="1"/>
    <col min="11778" max="11778" width="34.140625" style="226" customWidth="1"/>
    <col min="11779" max="11781" width="14.85546875" style="226" customWidth="1"/>
    <col min="11782" max="12032" width="9.140625" style="226"/>
    <col min="12033" max="12033" width="6.85546875" style="226" customWidth="1"/>
    <col min="12034" max="12034" width="34.140625" style="226" customWidth="1"/>
    <col min="12035" max="12037" width="14.85546875" style="226" customWidth="1"/>
    <col min="12038" max="12288" width="9.140625" style="226"/>
    <col min="12289" max="12289" width="6.85546875" style="226" customWidth="1"/>
    <col min="12290" max="12290" width="34.140625" style="226" customWidth="1"/>
    <col min="12291" max="12293" width="14.85546875" style="226" customWidth="1"/>
    <col min="12294" max="12544" width="9.140625" style="226"/>
    <col min="12545" max="12545" width="6.85546875" style="226" customWidth="1"/>
    <col min="12546" max="12546" width="34.140625" style="226" customWidth="1"/>
    <col min="12547" max="12549" width="14.85546875" style="226" customWidth="1"/>
    <col min="12550" max="12800" width="9.140625" style="226"/>
    <col min="12801" max="12801" width="6.85546875" style="226" customWidth="1"/>
    <col min="12802" max="12802" width="34.140625" style="226" customWidth="1"/>
    <col min="12803" max="12805" width="14.85546875" style="226" customWidth="1"/>
    <col min="12806" max="13056" width="9.140625" style="226"/>
    <col min="13057" max="13057" width="6.85546875" style="226" customWidth="1"/>
    <col min="13058" max="13058" width="34.140625" style="226" customWidth="1"/>
    <col min="13059" max="13061" width="14.85546875" style="226" customWidth="1"/>
    <col min="13062" max="13312" width="9.140625" style="226"/>
    <col min="13313" max="13313" width="6.85546875" style="226" customWidth="1"/>
    <col min="13314" max="13314" width="34.140625" style="226" customWidth="1"/>
    <col min="13315" max="13317" width="14.85546875" style="226" customWidth="1"/>
    <col min="13318" max="13568" width="9.140625" style="226"/>
    <col min="13569" max="13569" width="6.85546875" style="226" customWidth="1"/>
    <col min="13570" max="13570" width="34.140625" style="226" customWidth="1"/>
    <col min="13571" max="13573" width="14.85546875" style="226" customWidth="1"/>
    <col min="13574" max="13824" width="9.140625" style="226"/>
    <col min="13825" max="13825" width="6.85546875" style="226" customWidth="1"/>
    <col min="13826" max="13826" width="34.140625" style="226" customWidth="1"/>
    <col min="13827" max="13829" width="14.85546875" style="226" customWidth="1"/>
    <col min="13830" max="14080" width="9.140625" style="226"/>
    <col min="14081" max="14081" width="6.85546875" style="226" customWidth="1"/>
    <col min="14082" max="14082" width="34.140625" style="226" customWidth="1"/>
    <col min="14083" max="14085" width="14.85546875" style="226" customWidth="1"/>
    <col min="14086" max="14336" width="9.140625" style="226"/>
    <col min="14337" max="14337" width="6.85546875" style="226" customWidth="1"/>
    <col min="14338" max="14338" width="34.140625" style="226" customWidth="1"/>
    <col min="14339" max="14341" width="14.85546875" style="226" customWidth="1"/>
    <col min="14342" max="14592" width="9.140625" style="226"/>
    <col min="14593" max="14593" width="6.85546875" style="226" customWidth="1"/>
    <col min="14594" max="14594" width="34.140625" style="226" customWidth="1"/>
    <col min="14595" max="14597" width="14.85546875" style="226" customWidth="1"/>
    <col min="14598" max="14848" width="9.140625" style="226"/>
    <col min="14849" max="14849" width="6.85546875" style="226" customWidth="1"/>
    <col min="14850" max="14850" width="34.140625" style="226" customWidth="1"/>
    <col min="14851" max="14853" width="14.85546875" style="226" customWidth="1"/>
    <col min="14854" max="15104" width="9.140625" style="226"/>
    <col min="15105" max="15105" width="6.85546875" style="226" customWidth="1"/>
    <col min="15106" max="15106" width="34.140625" style="226" customWidth="1"/>
    <col min="15107" max="15109" width="14.85546875" style="226" customWidth="1"/>
    <col min="15110" max="15360" width="9.140625" style="226"/>
    <col min="15361" max="15361" width="6.85546875" style="226" customWidth="1"/>
    <col min="15362" max="15362" width="34.140625" style="226" customWidth="1"/>
    <col min="15363" max="15365" width="14.85546875" style="226" customWidth="1"/>
    <col min="15366" max="15616" width="9.140625" style="226"/>
    <col min="15617" max="15617" width="6.85546875" style="226" customWidth="1"/>
    <col min="15618" max="15618" width="34.140625" style="226" customWidth="1"/>
    <col min="15619" max="15621" width="14.85546875" style="226" customWidth="1"/>
    <col min="15622" max="15872" width="9.140625" style="226"/>
    <col min="15873" max="15873" width="6.85546875" style="226" customWidth="1"/>
    <col min="15874" max="15874" width="34.140625" style="226" customWidth="1"/>
    <col min="15875" max="15877" width="14.85546875" style="226" customWidth="1"/>
    <col min="15878" max="16128" width="9.140625" style="226"/>
    <col min="16129" max="16129" width="6.85546875" style="226" customWidth="1"/>
    <col min="16130" max="16130" width="34.140625" style="226" customWidth="1"/>
    <col min="16131" max="16133" width="14.85546875" style="226" customWidth="1"/>
    <col min="16134" max="16384" width="9.140625" style="226"/>
  </cols>
  <sheetData>
    <row r="1" spans="1:5" x14ac:dyDescent="0.2">
      <c r="B1" s="227"/>
      <c r="C1" s="227"/>
      <c r="D1" s="228"/>
      <c r="E1" s="228" t="s">
        <v>589</v>
      </c>
    </row>
    <row r="2" spans="1:5" x14ac:dyDescent="0.2">
      <c r="B2" s="227"/>
      <c r="C2" s="227"/>
      <c r="D2" s="228"/>
      <c r="E2" s="228" t="s">
        <v>128</v>
      </c>
    </row>
    <row r="3" spans="1:5" x14ac:dyDescent="0.2">
      <c r="B3" s="570" t="s">
        <v>590</v>
      </c>
      <c r="C3" s="570"/>
      <c r="D3" s="570"/>
      <c r="E3" s="570"/>
    </row>
    <row r="4" spans="1:5" x14ac:dyDescent="0.2">
      <c r="B4" s="227"/>
      <c r="C4" s="227"/>
      <c r="D4" s="228"/>
      <c r="E4" s="228" t="s">
        <v>171</v>
      </c>
    </row>
    <row r="5" spans="1:5" x14ac:dyDescent="0.2">
      <c r="B5" s="227"/>
      <c r="C5" s="227"/>
      <c r="D5" s="228"/>
      <c r="E5" s="228" t="s">
        <v>167</v>
      </c>
    </row>
    <row r="6" spans="1:5" ht="14.25" customHeight="1" x14ac:dyDescent="0.2">
      <c r="C6" s="228"/>
    </row>
    <row r="7" spans="1:5" ht="14.25" customHeight="1" x14ac:dyDescent="0.2">
      <c r="B7" s="571" t="s">
        <v>591</v>
      </c>
      <c r="C7" s="571"/>
      <c r="D7" s="571"/>
      <c r="E7" s="571"/>
    </row>
    <row r="8" spans="1:5" ht="30.75" customHeight="1" x14ac:dyDescent="0.2">
      <c r="A8" s="229"/>
      <c r="B8" s="572" t="s">
        <v>724</v>
      </c>
      <c r="C8" s="572"/>
      <c r="D8" s="572"/>
      <c r="E8" s="572"/>
    </row>
    <row r="9" spans="1:5" ht="14.25" customHeight="1" x14ac:dyDescent="0.2">
      <c r="C9" s="228"/>
    </row>
    <row r="10" spans="1:5" ht="18.75" customHeight="1" x14ac:dyDescent="0.2">
      <c r="C10" s="230"/>
      <c r="D10" s="230"/>
      <c r="E10" s="231" t="s">
        <v>115</v>
      </c>
    </row>
    <row r="11" spans="1:5" ht="22.5" customHeight="1" x14ac:dyDescent="0.2">
      <c r="A11" s="232" t="s">
        <v>592</v>
      </c>
      <c r="B11" s="232" t="s">
        <v>593</v>
      </c>
      <c r="C11" s="233" t="s">
        <v>168</v>
      </c>
      <c r="D11" s="234" t="s">
        <v>586</v>
      </c>
      <c r="E11" s="234" t="s">
        <v>587</v>
      </c>
    </row>
    <row r="12" spans="1:5" ht="24" customHeight="1" x14ac:dyDescent="0.2">
      <c r="A12" s="235" t="s">
        <v>594</v>
      </c>
      <c r="B12" s="236" t="s">
        <v>595</v>
      </c>
      <c r="C12" s="237">
        <v>3206.4363699999999</v>
      </c>
      <c r="D12" s="237">
        <v>2466.54657</v>
      </c>
      <c r="E12" s="264">
        <f>D12/C12*100</f>
        <v>76.924856300828452</v>
      </c>
    </row>
    <row r="13" spans="1:5" s="241" customFormat="1" ht="16.5" customHeight="1" x14ac:dyDescent="0.2">
      <c r="A13" s="239" t="s">
        <v>596</v>
      </c>
      <c r="B13" s="240" t="s">
        <v>597</v>
      </c>
      <c r="C13" s="237">
        <v>3184.4101500000002</v>
      </c>
      <c r="D13" s="237">
        <v>2558.7270800000001</v>
      </c>
      <c r="E13" s="264">
        <f t="shared" ref="E13:E17" si="0">D13/C13*100</f>
        <v>80.351680828551565</v>
      </c>
    </row>
    <row r="14" spans="1:5" s="241" customFormat="1" ht="27.75" customHeight="1" x14ac:dyDescent="0.2">
      <c r="A14" s="239" t="s">
        <v>598</v>
      </c>
      <c r="B14" s="242" t="s">
        <v>599</v>
      </c>
      <c r="C14" s="237">
        <v>3162.5057099999999</v>
      </c>
      <c r="D14" s="237">
        <v>2756.7783899999999</v>
      </c>
      <c r="E14" s="264">
        <f t="shared" si="0"/>
        <v>87.170700792189237</v>
      </c>
    </row>
    <row r="15" spans="1:5" s="241" customFormat="1" x14ac:dyDescent="0.2">
      <c r="A15" s="239" t="s">
        <v>600</v>
      </c>
      <c r="B15" s="242" t="s">
        <v>601</v>
      </c>
      <c r="C15" s="237">
        <v>2818.9622800000002</v>
      </c>
      <c r="D15" s="237">
        <v>2265.2031099999999</v>
      </c>
      <c r="E15" s="264">
        <f t="shared" si="0"/>
        <v>80.355921257662217</v>
      </c>
    </row>
    <row r="16" spans="1:5" ht="18.75" customHeight="1" x14ac:dyDescent="0.2">
      <c r="A16" s="239" t="s">
        <v>602</v>
      </c>
      <c r="B16" s="242" t="s">
        <v>603</v>
      </c>
      <c r="C16" s="243">
        <v>2462.0339899999999</v>
      </c>
      <c r="D16" s="243">
        <v>2107.7659600000002</v>
      </c>
      <c r="E16" s="264">
        <f t="shared" si="0"/>
        <v>85.610757957082484</v>
      </c>
    </row>
    <row r="17" spans="1:5" s="249" customFormat="1" ht="18.75" customHeight="1" x14ac:dyDescent="0.2">
      <c r="A17" s="245"/>
      <c r="B17" s="246" t="s">
        <v>604</v>
      </c>
      <c r="C17" s="247">
        <f>SUM(C12:C16)</f>
        <v>14834.3485</v>
      </c>
      <c r="D17" s="247">
        <f>SUM(D12:D16)</f>
        <v>12155.021110000001</v>
      </c>
      <c r="E17" s="265">
        <f t="shared" si="0"/>
        <v>81.93835482562649</v>
      </c>
    </row>
    <row r="20" spans="1:5" x14ac:dyDescent="0.2">
      <c r="C20" s="250"/>
      <c r="D20" s="250">
        <f>+'11'!V703</f>
        <v>12155.02111</v>
      </c>
      <c r="E20" s="250"/>
    </row>
    <row r="21" spans="1:5" x14ac:dyDescent="0.2">
      <c r="D21" s="251">
        <f>D20-D17</f>
        <v>0</v>
      </c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20"/>
  <sheetViews>
    <sheetView view="pageBreakPreview" workbookViewId="0">
      <selection activeCell="H12" sqref="H12"/>
    </sheetView>
  </sheetViews>
  <sheetFormatPr defaultRowHeight="12.75" x14ac:dyDescent="0.2"/>
  <cols>
    <col min="1" max="1" width="6.85546875" style="226" customWidth="1"/>
    <col min="2" max="2" width="40.85546875" style="226" customWidth="1"/>
    <col min="3" max="5" width="14.85546875" style="226" customWidth="1"/>
    <col min="6" max="256" width="9.140625" style="226"/>
    <col min="257" max="257" width="6.85546875" style="226" customWidth="1"/>
    <col min="258" max="258" width="40.85546875" style="226" customWidth="1"/>
    <col min="259" max="261" width="14.85546875" style="226" customWidth="1"/>
    <col min="262" max="512" width="9.140625" style="226"/>
    <col min="513" max="513" width="6.85546875" style="226" customWidth="1"/>
    <col min="514" max="514" width="40.85546875" style="226" customWidth="1"/>
    <col min="515" max="517" width="14.85546875" style="226" customWidth="1"/>
    <col min="518" max="768" width="9.140625" style="226"/>
    <col min="769" max="769" width="6.85546875" style="226" customWidth="1"/>
    <col min="770" max="770" width="40.85546875" style="226" customWidth="1"/>
    <col min="771" max="773" width="14.85546875" style="226" customWidth="1"/>
    <col min="774" max="1024" width="9.140625" style="226"/>
    <col min="1025" max="1025" width="6.85546875" style="226" customWidth="1"/>
    <col min="1026" max="1026" width="40.85546875" style="226" customWidth="1"/>
    <col min="1027" max="1029" width="14.85546875" style="226" customWidth="1"/>
    <col min="1030" max="1280" width="9.140625" style="226"/>
    <col min="1281" max="1281" width="6.85546875" style="226" customWidth="1"/>
    <col min="1282" max="1282" width="40.85546875" style="226" customWidth="1"/>
    <col min="1283" max="1285" width="14.85546875" style="226" customWidth="1"/>
    <col min="1286" max="1536" width="9.140625" style="226"/>
    <col min="1537" max="1537" width="6.85546875" style="226" customWidth="1"/>
    <col min="1538" max="1538" width="40.85546875" style="226" customWidth="1"/>
    <col min="1539" max="1541" width="14.85546875" style="226" customWidth="1"/>
    <col min="1542" max="1792" width="9.140625" style="226"/>
    <col min="1793" max="1793" width="6.85546875" style="226" customWidth="1"/>
    <col min="1794" max="1794" width="40.85546875" style="226" customWidth="1"/>
    <col min="1795" max="1797" width="14.85546875" style="226" customWidth="1"/>
    <col min="1798" max="2048" width="9.140625" style="226"/>
    <col min="2049" max="2049" width="6.85546875" style="226" customWidth="1"/>
    <col min="2050" max="2050" width="40.85546875" style="226" customWidth="1"/>
    <col min="2051" max="2053" width="14.85546875" style="226" customWidth="1"/>
    <col min="2054" max="2304" width="9.140625" style="226"/>
    <col min="2305" max="2305" width="6.85546875" style="226" customWidth="1"/>
    <col min="2306" max="2306" width="40.85546875" style="226" customWidth="1"/>
    <col min="2307" max="2309" width="14.85546875" style="226" customWidth="1"/>
    <col min="2310" max="2560" width="9.140625" style="226"/>
    <col min="2561" max="2561" width="6.85546875" style="226" customWidth="1"/>
    <col min="2562" max="2562" width="40.85546875" style="226" customWidth="1"/>
    <col min="2563" max="2565" width="14.85546875" style="226" customWidth="1"/>
    <col min="2566" max="2816" width="9.140625" style="226"/>
    <col min="2817" max="2817" width="6.85546875" style="226" customWidth="1"/>
    <col min="2818" max="2818" width="40.85546875" style="226" customWidth="1"/>
    <col min="2819" max="2821" width="14.85546875" style="226" customWidth="1"/>
    <col min="2822" max="3072" width="9.140625" style="226"/>
    <col min="3073" max="3073" width="6.85546875" style="226" customWidth="1"/>
    <col min="3074" max="3074" width="40.85546875" style="226" customWidth="1"/>
    <col min="3075" max="3077" width="14.85546875" style="226" customWidth="1"/>
    <col min="3078" max="3328" width="9.140625" style="226"/>
    <col min="3329" max="3329" width="6.85546875" style="226" customWidth="1"/>
    <col min="3330" max="3330" width="40.85546875" style="226" customWidth="1"/>
    <col min="3331" max="3333" width="14.85546875" style="226" customWidth="1"/>
    <col min="3334" max="3584" width="9.140625" style="226"/>
    <col min="3585" max="3585" width="6.85546875" style="226" customWidth="1"/>
    <col min="3586" max="3586" width="40.85546875" style="226" customWidth="1"/>
    <col min="3587" max="3589" width="14.85546875" style="226" customWidth="1"/>
    <col min="3590" max="3840" width="9.140625" style="226"/>
    <col min="3841" max="3841" width="6.85546875" style="226" customWidth="1"/>
    <col min="3842" max="3842" width="40.85546875" style="226" customWidth="1"/>
    <col min="3843" max="3845" width="14.85546875" style="226" customWidth="1"/>
    <col min="3846" max="4096" width="9.140625" style="226"/>
    <col min="4097" max="4097" width="6.85546875" style="226" customWidth="1"/>
    <col min="4098" max="4098" width="40.85546875" style="226" customWidth="1"/>
    <col min="4099" max="4101" width="14.85546875" style="226" customWidth="1"/>
    <col min="4102" max="4352" width="9.140625" style="226"/>
    <col min="4353" max="4353" width="6.85546875" style="226" customWidth="1"/>
    <col min="4354" max="4354" width="40.85546875" style="226" customWidth="1"/>
    <col min="4355" max="4357" width="14.85546875" style="226" customWidth="1"/>
    <col min="4358" max="4608" width="9.140625" style="226"/>
    <col min="4609" max="4609" width="6.85546875" style="226" customWidth="1"/>
    <col min="4610" max="4610" width="40.85546875" style="226" customWidth="1"/>
    <col min="4611" max="4613" width="14.85546875" style="226" customWidth="1"/>
    <col min="4614" max="4864" width="9.140625" style="226"/>
    <col min="4865" max="4865" width="6.85546875" style="226" customWidth="1"/>
    <col min="4866" max="4866" width="40.85546875" style="226" customWidth="1"/>
    <col min="4867" max="4869" width="14.85546875" style="226" customWidth="1"/>
    <col min="4870" max="5120" width="9.140625" style="226"/>
    <col min="5121" max="5121" width="6.85546875" style="226" customWidth="1"/>
    <col min="5122" max="5122" width="40.85546875" style="226" customWidth="1"/>
    <col min="5123" max="5125" width="14.85546875" style="226" customWidth="1"/>
    <col min="5126" max="5376" width="9.140625" style="226"/>
    <col min="5377" max="5377" width="6.85546875" style="226" customWidth="1"/>
    <col min="5378" max="5378" width="40.85546875" style="226" customWidth="1"/>
    <col min="5379" max="5381" width="14.85546875" style="226" customWidth="1"/>
    <col min="5382" max="5632" width="9.140625" style="226"/>
    <col min="5633" max="5633" width="6.85546875" style="226" customWidth="1"/>
    <col min="5634" max="5634" width="40.85546875" style="226" customWidth="1"/>
    <col min="5635" max="5637" width="14.85546875" style="226" customWidth="1"/>
    <col min="5638" max="5888" width="9.140625" style="226"/>
    <col min="5889" max="5889" width="6.85546875" style="226" customWidth="1"/>
    <col min="5890" max="5890" width="40.85546875" style="226" customWidth="1"/>
    <col min="5891" max="5893" width="14.85546875" style="226" customWidth="1"/>
    <col min="5894" max="6144" width="9.140625" style="226"/>
    <col min="6145" max="6145" width="6.85546875" style="226" customWidth="1"/>
    <col min="6146" max="6146" width="40.85546875" style="226" customWidth="1"/>
    <col min="6147" max="6149" width="14.85546875" style="226" customWidth="1"/>
    <col min="6150" max="6400" width="9.140625" style="226"/>
    <col min="6401" max="6401" width="6.85546875" style="226" customWidth="1"/>
    <col min="6402" max="6402" width="40.85546875" style="226" customWidth="1"/>
    <col min="6403" max="6405" width="14.85546875" style="226" customWidth="1"/>
    <col min="6406" max="6656" width="9.140625" style="226"/>
    <col min="6657" max="6657" width="6.85546875" style="226" customWidth="1"/>
    <col min="6658" max="6658" width="40.85546875" style="226" customWidth="1"/>
    <col min="6659" max="6661" width="14.85546875" style="226" customWidth="1"/>
    <col min="6662" max="6912" width="9.140625" style="226"/>
    <col min="6913" max="6913" width="6.85546875" style="226" customWidth="1"/>
    <col min="6914" max="6914" width="40.85546875" style="226" customWidth="1"/>
    <col min="6915" max="6917" width="14.85546875" style="226" customWidth="1"/>
    <col min="6918" max="7168" width="9.140625" style="226"/>
    <col min="7169" max="7169" width="6.85546875" style="226" customWidth="1"/>
    <col min="7170" max="7170" width="40.85546875" style="226" customWidth="1"/>
    <col min="7171" max="7173" width="14.85546875" style="226" customWidth="1"/>
    <col min="7174" max="7424" width="9.140625" style="226"/>
    <col min="7425" max="7425" width="6.85546875" style="226" customWidth="1"/>
    <col min="7426" max="7426" width="40.85546875" style="226" customWidth="1"/>
    <col min="7427" max="7429" width="14.85546875" style="226" customWidth="1"/>
    <col min="7430" max="7680" width="9.140625" style="226"/>
    <col min="7681" max="7681" width="6.85546875" style="226" customWidth="1"/>
    <col min="7682" max="7682" width="40.85546875" style="226" customWidth="1"/>
    <col min="7683" max="7685" width="14.85546875" style="226" customWidth="1"/>
    <col min="7686" max="7936" width="9.140625" style="226"/>
    <col min="7937" max="7937" width="6.85546875" style="226" customWidth="1"/>
    <col min="7938" max="7938" width="40.85546875" style="226" customWidth="1"/>
    <col min="7939" max="7941" width="14.85546875" style="226" customWidth="1"/>
    <col min="7942" max="8192" width="9.140625" style="226"/>
    <col min="8193" max="8193" width="6.85546875" style="226" customWidth="1"/>
    <col min="8194" max="8194" width="40.85546875" style="226" customWidth="1"/>
    <col min="8195" max="8197" width="14.85546875" style="226" customWidth="1"/>
    <col min="8198" max="8448" width="9.140625" style="226"/>
    <col min="8449" max="8449" width="6.85546875" style="226" customWidth="1"/>
    <col min="8450" max="8450" width="40.85546875" style="226" customWidth="1"/>
    <col min="8451" max="8453" width="14.85546875" style="226" customWidth="1"/>
    <col min="8454" max="8704" width="9.140625" style="226"/>
    <col min="8705" max="8705" width="6.85546875" style="226" customWidth="1"/>
    <col min="8706" max="8706" width="40.85546875" style="226" customWidth="1"/>
    <col min="8707" max="8709" width="14.85546875" style="226" customWidth="1"/>
    <col min="8710" max="8960" width="9.140625" style="226"/>
    <col min="8961" max="8961" width="6.85546875" style="226" customWidth="1"/>
    <col min="8962" max="8962" width="40.85546875" style="226" customWidth="1"/>
    <col min="8963" max="8965" width="14.85546875" style="226" customWidth="1"/>
    <col min="8966" max="9216" width="9.140625" style="226"/>
    <col min="9217" max="9217" width="6.85546875" style="226" customWidth="1"/>
    <col min="9218" max="9218" width="40.85546875" style="226" customWidth="1"/>
    <col min="9219" max="9221" width="14.85546875" style="226" customWidth="1"/>
    <col min="9222" max="9472" width="9.140625" style="226"/>
    <col min="9473" max="9473" width="6.85546875" style="226" customWidth="1"/>
    <col min="9474" max="9474" width="40.85546875" style="226" customWidth="1"/>
    <col min="9475" max="9477" width="14.85546875" style="226" customWidth="1"/>
    <col min="9478" max="9728" width="9.140625" style="226"/>
    <col min="9729" max="9729" width="6.85546875" style="226" customWidth="1"/>
    <col min="9730" max="9730" width="40.85546875" style="226" customWidth="1"/>
    <col min="9731" max="9733" width="14.85546875" style="226" customWidth="1"/>
    <col min="9734" max="9984" width="9.140625" style="226"/>
    <col min="9985" max="9985" width="6.85546875" style="226" customWidth="1"/>
    <col min="9986" max="9986" width="40.85546875" style="226" customWidth="1"/>
    <col min="9987" max="9989" width="14.85546875" style="226" customWidth="1"/>
    <col min="9990" max="10240" width="9.140625" style="226"/>
    <col min="10241" max="10241" width="6.85546875" style="226" customWidth="1"/>
    <col min="10242" max="10242" width="40.85546875" style="226" customWidth="1"/>
    <col min="10243" max="10245" width="14.85546875" style="226" customWidth="1"/>
    <col min="10246" max="10496" width="9.140625" style="226"/>
    <col min="10497" max="10497" width="6.85546875" style="226" customWidth="1"/>
    <col min="10498" max="10498" width="40.85546875" style="226" customWidth="1"/>
    <col min="10499" max="10501" width="14.85546875" style="226" customWidth="1"/>
    <col min="10502" max="10752" width="9.140625" style="226"/>
    <col min="10753" max="10753" width="6.85546875" style="226" customWidth="1"/>
    <col min="10754" max="10754" width="40.85546875" style="226" customWidth="1"/>
    <col min="10755" max="10757" width="14.85546875" style="226" customWidth="1"/>
    <col min="10758" max="11008" width="9.140625" style="226"/>
    <col min="11009" max="11009" width="6.85546875" style="226" customWidth="1"/>
    <col min="11010" max="11010" width="40.85546875" style="226" customWidth="1"/>
    <col min="11011" max="11013" width="14.85546875" style="226" customWidth="1"/>
    <col min="11014" max="11264" width="9.140625" style="226"/>
    <col min="11265" max="11265" width="6.85546875" style="226" customWidth="1"/>
    <col min="11266" max="11266" width="40.85546875" style="226" customWidth="1"/>
    <col min="11267" max="11269" width="14.85546875" style="226" customWidth="1"/>
    <col min="11270" max="11520" width="9.140625" style="226"/>
    <col min="11521" max="11521" width="6.85546875" style="226" customWidth="1"/>
    <col min="11522" max="11522" width="40.85546875" style="226" customWidth="1"/>
    <col min="11523" max="11525" width="14.85546875" style="226" customWidth="1"/>
    <col min="11526" max="11776" width="9.140625" style="226"/>
    <col min="11777" max="11777" width="6.85546875" style="226" customWidth="1"/>
    <col min="11778" max="11778" width="40.85546875" style="226" customWidth="1"/>
    <col min="11779" max="11781" width="14.85546875" style="226" customWidth="1"/>
    <col min="11782" max="12032" width="9.140625" style="226"/>
    <col min="12033" max="12033" width="6.85546875" style="226" customWidth="1"/>
    <col min="12034" max="12034" width="40.85546875" style="226" customWidth="1"/>
    <col min="12035" max="12037" width="14.85546875" style="226" customWidth="1"/>
    <col min="12038" max="12288" width="9.140625" style="226"/>
    <col min="12289" max="12289" width="6.85546875" style="226" customWidth="1"/>
    <col min="12290" max="12290" width="40.85546875" style="226" customWidth="1"/>
    <col min="12291" max="12293" width="14.85546875" style="226" customWidth="1"/>
    <col min="12294" max="12544" width="9.140625" style="226"/>
    <col min="12545" max="12545" width="6.85546875" style="226" customWidth="1"/>
    <col min="12546" max="12546" width="40.85546875" style="226" customWidth="1"/>
    <col min="12547" max="12549" width="14.85546875" style="226" customWidth="1"/>
    <col min="12550" max="12800" width="9.140625" style="226"/>
    <col min="12801" max="12801" width="6.85546875" style="226" customWidth="1"/>
    <col min="12802" max="12802" width="40.85546875" style="226" customWidth="1"/>
    <col min="12803" max="12805" width="14.85546875" style="226" customWidth="1"/>
    <col min="12806" max="13056" width="9.140625" style="226"/>
    <col min="13057" max="13057" width="6.85546875" style="226" customWidth="1"/>
    <col min="13058" max="13058" width="40.85546875" style="226" customWidth="1"/>
    <col min="13059" max="13061" width="14.85546875" style="226" customWidth="1"/>
    <col min="13062" max="13312" width="9.140625" style="226"/>
    <col min="13313" max="13313" width="6.85546875" style="226" customWidth="1"/>
    <col min="13314" max="13314" width="40.85546875" style="226" customWidth="1"/>
    <col min="13315" max="13317" width="14.85546875" style="226" customWidth="1"/>
    <col min="13318" max="13568" width="9.140625" style="226"/>
    <col min="13569" max="13569" width="6.85546875" style="226" customWidth="1"/>
    <col min="13570" max="13570" width="40.85546875" style="226" customWidth="1"/>
    <col min="13571" max="13573" width="14.85546875" style="226" customWidth="1"/>
    <col min="13574" max="13824" width="9.140625" style="226"/>
    <col min="13825" max="13825" width="6.85546875" style="226" customWidth="1"/>
    <col min="13826" max="13826" width="40.85546875" style="226" customWidth="1"/>
    <col min="13827" max="13829" width="14.85546875" style="226" customWidth="1"/>
    <col min="13830" max="14080" width="9.140625" style="226"/>
    <col min="14081" max="14081" width="6.85546875" style="226" customWidth="1"/>
    <col min="14082" max="14082" width="40.85546875" style="226" customWidth="1"/>
    <col min="14083" max="14085" width="14.85546875" style="226" customWidth="1"/>
    <col min="14086" max="14336" width="9.140625" style="226"/>
    <col min="14337" max="14337" width="6.85546875" style="226" customWidth="1"/>
    <col min="14338" max="14338" width="40.85546875" style="226" customWidth="1"/>
    <col min="14339" max="14341" width="14.85546875" style="226" customWidth="1"/>
    <col min="14342" max="14592" width="9.140625" style="226"/>
    <col min="14593" max="14593" width="6.85546875" style="226" customWidth="1"/>
    <col min="14594" max="14594" width="40.85546875" style="226" customWidth="1"/>
    <col min="14595" max="14597" width="14.85546875" style="226" customWidth="1"/>
    <col min="14598" max="14848" width="9.140625" style="226"/>
    <col min="14849" max="14849" width="6.85546875" style="226" customWidth="1"/>
    <col min="14850" max="14850" width="40.85546875" style="226" customWidth="1"/>
    <col min="14851" max="14853" width="14.85546875" style="226" customWidth="1"/>
    <col min="14854" max="15104" width="9.140625" style="226"/>
    <col min="15105" max="15105" width="6.85546875" style="226" customWidth="1"/>
    <col min="15106" max="15106" width="40.85546875" style="226" customWidth="1"/>
    <col min="15107" max="15109" width="14.85546875" style="226" customWidth="1"/>
    <col min="15110" max="15360" width="9.140625" style="226"/>
    <col min="15361" max="15361" width="6.85546875" style="226" customWidth="1"/>
    <col min="15362" max="15362" width="40.85546875" style="226" customWidth="1"/>
    <col min="15363" max="15365" width="14.85546875" style="226" customWidth="1"/>
    <col min="15366" max="15616" width="9.140625" style="226"/>
    <col min="15617" max="15617" width="6.85546875" style="226" customWidth="1"/>
    <col min="15618" max="15618" width="40.85546875" style="226" customWidth="1"/>
    <col min="15619" max="15621" width="14.85546875" style="226" customWidth="1"/>
    <col min="15622" max="15872" width="9.140625" style="226"/>
    <col min="15873" max="15873" width="6.85546875" style="226" customWidth="1"/>
    <col min="15874" max="15874" width="40.85546875" style="226" customWidth="1"/>
    <col min="15875" max="15877" width="14.85546875" style="226" customWidth="1"/>
    <col min="15878" max="16128" width="9.140625" style="226"/>
    <col min="16129" max="16129" width="6.85546875" style="226" customWidth="1"/>
    <col min="16130" max="16130" width="40.85546875" style="226" customWidth="1"/>
    <col min="16131" max="16133" width="14.85546875" style="226" customWidth="1"/>
    <col min="16134" max="16384" width="9.140625" style="226"/>
  </cols>
  <sheetData>
    <row r="1" spans="1:5" x14ac:dyDescent="0.2">
      <c r="B1" s="227"/>
      <c r="C1" s="227"/>
      <c r="D1" s="228"/>
      <c r="E1" s="228" t="s">
        <v>605</v>
      </c>
    </row>
    <row r="2" spans="1:5" x14ac:dyDescent="0.2">
      <c r="B2" s="227"/>
      <c r="C2" s="227"/>
      <c r="D2" s="228"/>
      <c r="E2" s="228" t="s">
        <v>128</v>
      </c>
    </row>
    <row r="3" spans="1:5" x14ac:dyDescent="0.2">
      <c r="B3" s="570" t="s">
        <v>606</v>
      </c>
      <c r="C3" s="570"/>
      <c r="D3" s="570"/>
      <c r="E3" s="570"/>
    </row>
    <row r="4" spans="1:5" x14ac:dyDescent="0.2">
      <c r="B4" s="227"/>
      <c r="C4" s="227"/>
      <c r="D4" s="228"/>
      <c r="E4" s="228" t="s">
        <v>171</v>
      </c>
    </row>
    <row r="5" spans="1:5" x14ac:dyDescent="0.2">
      <c r="B5" s="227"/>
      <c r="C5" s="227"/>
      <c r="D5" s="228"/>
      <c r="E5" s="228" t="s">
        <v>167</v>
      </c>
    </row>
    <row r="6" spans="1:5" ht="14.25" customHeight="1" x14ac:dyDescent="0.2">
      <c r="C6" s="228"/>
    </row>
    <row r="7" spans="1:5" ht="14.25" customHeight="1" x14ac:dyDescent="0.2">
      <c r="B7" s="571" t="s">
        <v>591</v>
      </c>
      <c r="C7" s="571"/>
      <c r="D7" s="571"/>
      <c r="E7" s="571"/>
    </row>
    <row r="8" spans="1:5" ht="54" customHeight="1" x14ac:dyDescent="0.2">
      <c r="A8" s="229"/>
      <c r="B8" s="572" t="s">
        <v>725</v>
      </c>
      <c r="C8" s="572"/>
      <c r="D8" s="572"/>
      <c r="E8" s="572"/>
    </row>
    <row r="9" spans="1:5" ht="14.25" customHeight="1" x14ac:dyDescent="0.2">
      <c r="C9" s="228"/>
    </row>
    <row r="10" spans="1:5" ht="18.75" customHeight="1" x14ac:dyDescent="0.2">
      <c r="C10" s="230"/>
      <c r="D10" s="230"/>
      <c r="E10" s="231" t="s">
        <v>115</v>
      </c>
    </row>
    <row r="11" spans="1:5" ht="22.5" customHeight="1" x14ac:dyDescent="0.2">
      <c r="A11" s="232" t="s">
        <v>592</v>
      </c>
      <c r="B11" s="232" t="s">
        <v>593</v>
      </c>
      <c r="C11" s="233" t="s">
        <v>168</v>
      </c>
      <c r="D11" s="234" t="s">
        <v>586</v>
      </c>
      <c r="E11" s="234" t="s">
        <v>587</v>
      </c>
    </row>
    <row r="12" spans="1:5" ht="18" customHeight="1" x14ac:dyDescent="0.2">
      <c r="A12" s="235" t="s">
        <v>594</v>
      </c>
      <c r="B12" s="236" t="s">
        <v>595</v>
      </c>
      <c r="C12" s="238">
        <v>1</v>
      </c>
      <c r="D12" s="237"/>
      <c r="E12" s="264">
        <f t="shared" ref="E12:E17" si="0">D12/C12*100</f>
        <v>0</v>
      </c>
    </row>
    <row r="13" spans="1:5" s="241" customFormat="1" ht="16.5" customHeight="1" x14ac:dyDescent="0.2">
      <c r="A13" s="239" t="s">
        <v>596</v>
      </c>
      <c r="B13" s="240" t="s">
        <v>597</v>
      </c>
      <c r="C13" s="248">
        <v>1</v>
      </c>
      <c r="D13" s="237"/>
      <c r="E13" s="264">
        <f t="shared" si="0"/>
        <v>0</v>
      </c>
    </row>
    <row r="14" spans="1:5" s="241" customFormat="1" ht="27.75" customHeight="1" x14ac:dyDescent="0.2">
      <c r="A14" s="239" t="s">
        <v>598</v>
      </c>
      <c r="B14" s="242" t="s">
        <v>599</v>
      </c>
      <c r="C14" s="238">
        <v>1</v>
      </c>
      <c r="D14" s="237"/>
      <c r="E14" s="264">
        <f t="shared" si="0"/>
        <v>0</v>
      </c>
    </row>
    <row r="15" spans="1:5" s="241" customFormat="1" x14ac:dyDescent="0.2">
      <c r="A15" s="239" t="s">
        <v>600</v>
      </c>
      <c r="B15" s="242" t="s">
        <v>601</v>
      </c>
      <c r="C15" s="238">
        <v>1</v>
      </c>
      <c r="D15" s="237"/>
      <c r="E15" s="264">
        <f t="shared" si="0"/>
        <v>0</v>
      </c>
    </row>
    <row r="16" spans="1:5" ht="18.75" customHeight="1" x14ac:dyDescent="0.2">
      <c r="A16" s="239" t="s">
        <v>602</v>
      </c>
      <c r="B16" s="242" t="s">
        <v>603</v>
      </c>
      <c r="C16" s="244">
        <v>1</v>
      </c>
      <c r="D16" s="237"/>
      <c r="E16" s="264">
        <f t="shared" si="0"/>
        <v>0</v>
      </c>
    </row>
    <row r="17" spans="1:5" ht="18.75" customHeight="1" x14ac:dyDescent="0.2">
      <c r="A17" s="252"/>
      <c r="B17" s="246" t="s">
        <v>604</v>
      </c>
      <c r="C17" s="238">
        <f>SUM(C12:C16)</f>
        <v>5</v>
      </c>
      <c r="D17" s="237">
        <f>SUM(D12:D16)</f>
        <v>0</v>
      </c>
      <c r="E17" s="264">
        <f t="shared" si="0"/>
        <v>0</v>
      </c>
    </row>
    <row r="20" spans="1:5" x14ac:dyDescent="0.2">
      <c r="C20" s="250"/>
      <c r="D20" s="250"/>
      <c r="E20" s="250"/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21"/>
  <sheetViews>
    <sheetView view="pageBreakPreview" topLeftCell="A10" workbookViewId="0">
      <selection activeCell="D17" sqref="D17"/>
    </sheetView>
  </sheetViews>
  <sheetFormatPr defaultRowHeight="12.75" x14ac:dyDescent="0.2"/>
  <cols>
    <col min="1" max="1" width="6.85546875" style="226" customWidth="1"/>
    <col min="2" max="2" width="32.42578125" style="226" customWidth="1"/>
    <col min="3" max="4" width="14.85546875" style="226" customWidth="1"/>
    <col min="5" max="5" width="14.5703125" style="226" customWidth="1"/>
    <col min="6" max="256" width="9.140625" style="226"/>
    <col min="257" max="257" width="6.85546875" style="226" customWidth="1"/>
    <col min="258" max="258" width="32.42578125" style="226" customWidth="1"/>
    <col min="259" max="260" width="14.85546875" style="226" customWidth="1"/>
    <col min="261" max="261" width="14.5703125" style="226" customWidth="1"/>
    <col min="262" max="512" width="9.140625" style="226"/>
    <col min="513" max="513" width="6.85546875" style="226" customWidth="1"/>
    <col min="514" max="514" width="32.42578125" style="226" customWidth="1"/>
    <col min="515" max="516" width="14.85546875" style="226" customWidth="1"/>
    <col min="517" max="517" width="14.5703125" style="226" customWidth="1"/>
    <col min="518" max="768" width="9.140625" style="226"/>
    <col min="769" max="769" width="6.85546875" style="226" customWidth="1"/>
    <col min="770" max="770" width="32.42578125" style="226" customWidth="1"/>
    <col min="771" max="772" width="14.85546875" style="226" customWidth="1"/>
    <col min="773" max="773" width="14.5703125" style="226" customWidth="1"/>
    <col min="774" max="1024" width="9.140625" style="226"/>
    <col min="1025" max="1025" width="6.85546875" style="226" customWidth="1"/>
    <col min="1026" max="1026" width="32.42578125" style="226" customWidth="1"/>
    <col min="1027" max="1028" width="14.85546875" style="226" customWidth="1"/>
    <col min="1029" max="1029" width="14.5703125" style="226" customWidth="1"/>
    <col min="1030" max="1280" width="9.140625" style="226"/>
    <col min="1281" max="1281" width="6.85546875" style="226" customWidth="1"/>
    <col min="1282" max="1282" width="32.42578125" style="226" customWidth="1"/>
    <col min="1283" max="1284" width="14.85546875" style="226" customWidth="1"/>
    <col min="1285" max="1285" width="14.5703125" style="226" customWidth="1"/>
    <col min="1286" max="1536" width="9.140625" style="226"/>
    <col min="1537" max="1537" width="6.85546875" style="226" customWidth="1"/>
    <col min="1538" max="1538" width="32.42578125" style="226" customWidth="1"/>
    <col min="1539" max="1540" width="14.85546875" style="226" customWidth="1"/>
    <col min="1541" max="1541" width="14.5703125" style="226" customWidth="1"/>
    <col min="1542" max="1792" width="9.140625" style="226"/>
    <col min="1793" max="1793" width="6.85546875" style="226" customWidth="1"/>
    <col min="1794" max="1794" width="32.42578125" style="226" customWidth="1"/>
    <col min="1795" max="1796" width="14.85546875" style="226" customWidth="1"/>
    <col min="1797" max="1797" width="14.5703125" style="226" customWidth="1"/>
    <col min="1798" max="2048" width="9.140625" style="226"/>
    <col min="2049" max="2049" width="6.85546875" style="226" customWidth="1"/>
    <col min="2050" max="2050" width="32.42578125" style="226" customWidth="1"/>
    <col min="2051" max="2052" width="14.85546875" style="226" customWidth="1"/>
    <col min="2053" max="2053" width="14.5703125" style="226" customWidth="1"/>
    <col min="2054" max="2304" width="9.140625" style="226"/>
    <col min="2305" max="2305" width="6.85546875" style="226" customWidth="1"/>
    <col min="2306" max="2306" width="32.42578125" style="226" customWidth="1"/>
    <col min="2307" max="2308" width="14.85546875" style="226" customWidth="1"/>
    <col min="2309" max="2309" width="14.5703125" style="226" customWidth="1"/>
    <col min="2310" max="2560" width="9.140625" style="226"/>
    <col min="2561" max="2561" width="6.85546875" style="226" customWidth="1"/>
    <col min="2562" max="2562" width="32.42578125" style="226" customWidth="1"/>
    <col min="2563" max="2564" width="14.85546875" style="226" customWidth="1"/>
    <col min="2565" max="2565" width="14.5703125" style="226" customWidth="1"/>
    <col min="2566" max="2816" width="9.140625" style="226"/>
    <col min="2817" max="2817" width="6.85546875" style="226" customWidth="1"/>
    <col min="2818" max="2818" width="32.42578125" style="226" customWidth="1"/>
    <col min="2819" max="2820" width="14.85546875" style="226" customWidth="1"/>
    <col min="2821" max="2821" width="14.5703125" style="226" customWidth="1"/>
    <col min="2822" max="3072" width="9.140625" style="226"/>
    <col min="3073" max="3073" width="6.85546875" style="226" customWidth="1"/>
    <col min="3074" max="3074" width="32.42578125" style="226" customWidth="1"/>
    <col min="3075" max="3076" width="14.85546875" style="226" customWidth="1"/>
    <col min="3077" max="3077" width="14.5703125" style="226" customWidth="1"/>
    <col min="3078" max="3328" width="9.140625" style="226"/>
    <col min="3329" max="3329" width="6.85546875" style="226" customWidth="1"/>
    <col min="3330" max="3330" width="32.42578125" style="226" customWidth="1"/>
    <col min="3331" max="3332" width="14.85546875" style="226" customWidth="1"/>
    <col min="3333" max="3333" width="14.5703125" style="226" customWidth="1"/>
    <col min="3334" max="3584" width="9.140625" style="226"/>
    <col min="3585" max="3585" width="6.85546875" style="226" customWidth="1"/>
    <col min="3586" max="3586" width="32.42578125" style="226" customWidth="1"/>
    <col min="3587" max="3588" width="14.85546875" style="226" customWidth="1"/>
    <col min="3589" max="3589" width="14.5703125" style="226" customWidth="1"/>
    <col min="3590" max="3840" width="9.140625" style="226"/>
    <col min="3841" max="3841" width="6.85546875" style="226" customWidth="1"/>
    <col min="3842" max="3842" width="32.42578125" style="226" customWidth="1"/>
    <col min="3843" max="3844" width="14.85546875" style="226" customWidth="1"/>
    <col min="3845" max="3845" width="14.5703125" style="226" customWidth="1"/>
    <col min="3846" max="4096" width="9.140625" style="226"/>
    <col min="4097" max="4097" width="6.85546875" style="226" customWidth="1"/>
    <col min="4098" max="4098" width="32.42578125" style="226" customWidth="1"/>
    <col min="4099" max="4100" width="14.85546875" style="226" customWidth="1"/>
    <col min="4101" max="4101" width="14.5703125" style="226" customWidth="1"/>
    <col min="4102" max="4352" width="9.140625" style="226"/>
    <col min="4353" max="4353" width="6.85546875" style="226" customWidth="1"/>
    <col min="4354" max="4354" width="32.42578125" style="226" customWidth="1"/>
    <col min="4355" max="4356" width="14.85546875" style="226" customWidth="1"/>
    <col min="4357" max="4357" width="14.5703125" style="226" customWidth="1"/>
    <col min="4358" max="4608" width="9.140625" style="226"/>
    <col min="4609" max="4609" width="6.85546875" style="226" customWidth="1"/>
    <col min="4610" max="4610" width="32.42578125" style="226" customWidth="1"/>
    <col min="4611" max="4612" width="14.85546875" style="226" customWidth="1"/>
    <col min="4613" max="4613" width="14.5703125" style="226" customWidth="1"/>
    <col min="4614" max="4864" width="9.140625" style="226"/>
    <col min="4865" max="4865" width="6.85546875" style="226" customWidth="1"/>
    <col min="4866" max="4866" width="32.42578125" style="226" customWidth="1"/>
    <col min="4867" max="4868" width="14.85546875" style="226" customWidth="1"/>
    <col min="4869" max="4869" width="14.5703125" style="226" customWidth="1"/>
    <col min="4870" max="5120" width="9.140625" style="226"/>
    <col min="5121" max="5121" width="6.85546875" style="226" customWidth="1"/>
    <col min="5122" max="5122" width="32.42578125" style="226" customWidth="1"/>
    <col min="5123" max="5124" width="14.85546875" style="226" customWidth="1"/>
    <col min="5125" max="5125" width="14.5703125" style="226" customWidth="1"/>
    <col min="5126" max="5376" width="9.140625" style="226"/>
    <col min="5377" max="5377" width="6.85546875" style="226" customWidth="1"/>
    <col min="5378" max="5378" width="32.42578125" style="226" customWidth="1"/>
    <col min="5379" max="5380" width="14.85546875" style="226" customWidth="1"/>
    <col min="5381" max="5381" width="14.5703125" style="226" customWidth="1"/>
    <col min="5382" max="5632" width="9.140625" style="226"/>
    <col min="5633" max="5633" width="6.85546875" style="226" customWidth="1"/>
    <col min="5634" max="5634" width="32.42578125" style="226" customWidth="1"/>
    <col min="5635" max="5636" width="14.85546875" style="226" customWidth="1"/>
    <col min="5637" max="5637" width="14.5703125" style="226" customWidth="1"/>
    <col min="5638" max="5888" width="9.140625" style="226"/>
    <col min="5889" max="5889" width="6.85546875" style="226" customWidth="1"/>
    <col min="5890" max="5890" width="32.42578125" style="226" customWidth="1"/>
    <col min="5891" max="5892" width="14.85546875" style="226" customWidth="1"/>
    <col min="5893" max="5893" width="14.5703125" style="226" customWidth="1"/>
    <col min="5894" max="6144" width="9.140625" style="226"/>
    <col min="6145" max="6145" width="6.85546875" style="226" customWidth="1"/>
    <col min="6146" max="6146" width="32.42578125" style="226" customWidth="1"/>
    <col min="6147" max="6148" width="14.85546875" style="226" customWidth="1"/>
    <col min="6149" max="6149" width="14.5703125" style="226" customWidth="1"/>
    <col min="6150" max="6400" width="9.140625" style="226"/>
    <col min="6401" max="6401" width="6.85546875" style="226" customWidth="1"/>
    <col min="6402" max="6402" width="32.42578125" style="226" customWidth="1"/>
    <col min="6403" max="6404" width="14.85546875" style="226" customWidth="1"/>
    <col min="6405" max="6405" width="14.5703125" style="226" customWidth="1"/>
    <col min="6406" max="6656" width="9.140625" style="226"/>
    <col min="6657" max="6657" width="6.85546875" style="226" customWidth="1"/>
    <col min="6658" max="6658" width="32.42578125" style="226" customWidth="1"/>
    <col min="6659" max="6660" width="14.85546875" style="226" customWidth="1"/>
    <col min="6661" max="6661" width="14.5703125" style="226" customWidth="1"/>
    <col min="6662" max="6912" width="9.140625" style="226"/>
    <col min="6913" max="6913" width="6.85546875" style="226" customWidth="1"/>
    <col min="6914" max="6914" width="32.42578125" style="226" customWidth="1"/>
    <col min="6915" max="6916" width="14.85546875" style="226" customWidth="1"/>
    <col min="6917" max="6917" width="14.5703125" style="226" customWidth="1"/>
    <col min="6918" max="7168" width="9.140625" style="226"/>
    <col min="7169" max="7169" width="6.85546875" style="226" customWidth="1"/>
    <col min="7170" max="7170" width="32.42578125" style="226" customWidth="1"/>
    <col min="7171" max="7172" width="14.85546875" style="226" customWidth="1"/>
    <col min="7173" max="7173" width="14.5703125" style="226" customWidth="1"/>
    <col min="7174" max="7424" width="9.140625" style="226"/>
    <col min="7425" max="7425" width="6.85546875" style="226" customWidth="1"/>
    <col min="7426" max="7426" width="32.42578125" style="226" customWidth="1"/>
    <col min="7427" max="7428" width="14.85546875" style="226" customWidth="1"/>
    <col min="7429" max="7429" width="14.5703125" style="226" customWidth="1"/>
    <col min="7430" max="7680" width="9.140625" style="226"/>
    <col min="7681" max="7681" width="6.85546875" style="226" customWidth="1"/>
    <col min="7682" max="7682" width="32.42578125" style="226" customWidth="1"/>
    <col min="7683" max="7684" width="14.85546875" style="226" customWidth="1"/>
    <col min="7685" max="7685" width="14.5703125" style="226" customWidth="1"/>
    <col min="7686" max="7936" width="9.140625" style="226"/>
    <col min="7937" max="7937" width="6.85546875" style="226" customWidth="1"/>
    <col min="7938" max="7938" width="32.42578125" style="226" customWidth="1"/>
    <col min="7939" max="7940" width="14.85546875" style="226" customWidth="1"/>
    <col min="7941" max="7941" width="14.5703125" style="226" customWidth="1"/>
    <col min="7942" max="8192" width="9.140625" style="226"/>
    <col min="8193" max="8193" width="6.85546875" style="226" customWidth="1"/>
    <col min="8194" max="8194" width="32.42578125" style="226" customWidth="1"/>
    <col min="8195" max="8196" width="14.85546875" style="226" customWidth="1"/>
    <col min="8197" max="8197" width="14.5703125" style="226" customWidth="1"/>
    <col min="8198" max="8448" width="9.140625" style="226"/>
    <col min="8449" max="8449" width="6.85546875" style="226" customWidth="1"/>
    <col min="8450" max="8450" width="32.42578125" style="226" customWidth="1"/>
    <col min="8451" max="8452" width="14.85546875" style="226" customWidth="1"/>
    <col min="8453" max="8453" width="14.5703125" style="226" customWidth="1"/>
    <col min="8454" max="8704" width="9.140625" style="226"/>
    <col min="8705" max="8705" width="6.85546875" style="226" customWidth="1"/>
    <col min="8706" max="8706" width="32.42578125" style="226" customWidth="1"/>
    <col min="8707" max="8708" width="14.85546875" style="226" customWidth="1"/>
    <col min="8709" max="8709" width="14.5703125" style="226" customWidth="1"/>
    <col min="8710" max="8960" width="9.140625" style="226"/>
    <col min="8961" max="8961" width="6.85546875" style="226" customWidth="1"/>
    <col min="8962" max="8962" width="32.42578125" style="226" customWidth="1"/>
    <col min="8963" max="8964" width="14.85546875" style="226" customWidth="1"/>
    <col min="8965" max="8965" width="14.5703125" style="226" customWidth="1"/>
    <col min="8966" max="9216" width="9.140625" style="226"/>
    <col min="9217" max="9217" width="6.85546875" style="226" customWidth="1"/>
    <col min="9218" max="9218" width="32.42578125" style="226" customWidth="1"/>
    <col min="9219" max="9220" width="14.85546875" style="226" customWidth="1"/>
    <col min="9221" max="9221" width="14.5703125" style="226" customWidth="1"/>
    <col min="9222" max="9472" width="9.140625" style="226"/>
    <col min="9473" max="9473" width="6.85546875" style="226" customWidth="1"/>
    <col min="9474" max="9474" width="32.42578125" style="226" customWidth="1"/>
    <col min="9475" max="9476" width="14.85546875" style="226" customWidth="1"/>
    <col min="9477" max="9477" width="14.5703125" style="226" customWidth="1"/>
    <col min="9478" max="9728" width="9.140625" style="226"/>
    <col min="9729" max="9729" width="6.85546875" style="226" customWidth="1"/>
    <col min="9730" max="9730" width="32.42578125" style="226" customWidth="1"/>
    <col min="9731" max="9732" width="14.85546875" style="226" customWidth="1"/>
    <col min="9733" max="9733" width="14.5703125" style="226" customWidth="1"/>
    <col min="9734" max="9984" width="9.140625" style="226"/>
    <col min="9985" max="9985" width="6.85546875" style="226" customWidth="1"/>
    <col min="9986" max="9986" width="32.42578125" style="226" customWidth="1"/>
    <col min="9987" max="9988" width="14.85546875" style="226" customWidth="1"/>
    <col min="9989" max="9989" width="14.5703125" style="226" customWidth="1"/>
    <col min="9990" max="10240" width="9.140625" style="226"/>
    <col min="10241" max="10241" width="6.85546875" style="226" customWidth="1"/>
    <col min="10242" max="10242" width="32.42578125" style="226" customWidth="1"/>
    <col min="10243" max="10244" width="14.85546875" style="226" customWidth="1"/>
    <col min="10245" max="10245" width="14.5703125" style="226" customWidth="1"/>
    <col min="10246" max="10496" width="9.140625" style="226"/>
    <col min="10497" max="10497" width="6.85546875" style="226" customWidth="1"/>
    <col min="10498" max="10498" width="32.42578125" style="226" customWidth="1"/>
    <col min="10499" max="10500" width="14.85546875" style="226" customWidth="1"/>
    <col min="10501" max="10501" width="14.5703125" style="226" customWidth="1"/>
    <col min="10502" max="10752" width="9.140625" style="226"/>
    <col min="10753" max="10753" width="6.85546875" style="226" customWidth="1"/>
    <col min="10754" max="10754" width="32.42578125" style="226" customWidth="1"/>
    <col min="10755" max="10756" width="14.85546875" style="226" customWidth="1"/>
    <col min="10757" max="10757" width="14.5703125" style="226" customWidth="1"/>
    <col min="10758" max="11008" width="9.140625" style="226"/>
    <col min="11009" max="11009" width="6.85546875" style="226" customWidth="1"/>
    <col min="11010" max="11010" width="32.42578125" style="226" customWidth="1"/>
    <col min="11011" max="11012" width="14.85546875" style="226" customWidth="1"/>
    <col min="11013" max="11013" width="14.5703125" style="226" customWidth="1"/>
    <col min="11014" max="11264" width="9.140625" style="226"/>
    <col min="11265" max="11265" width="6.85546875" style="226" customWidth="1"/>
    <col min="11266" max="11266" width="32.42578125" style="226" customWidth="1"/>
    <col min="11267" max="11268" width="14.85546875" style="226" customWidth="1"/>
    <col min="11269" max="11269" width="14.5703125" style="226" customWidth="1"/>
    <col min="11270" max="11520" width="9.140625" style="226"/>
    <col min="11521" max="11521" width="6.85546875" style="226" customWidth="1"/>
    <col min="11522" max="11522" width="32.42578125" style="226" customWidth="1"/>
    <col min="11523" max="11524" width="14.85546875" style="226" customWidth="1"/>
    <col min="11525" max="11525" width="14.5703125" style="226" customWidth="1"/>
    <col min="11526" max="11776" width="9.140625" style="226"/>
    <col min="11777" max="11777" width="6.85546875" style="226" customWidth="1"/>
    <col min="11778" max="11778" width="32.42578125" style="226" customWidth="1"/>
    <col min="11779" max="11780" width="14.85546875" style="226" customWidth="1"/>
    <col min="11781" max="11781" width="14.5703125" style="226" customWidth="1"/>
    <col min="11782" max="12032" width="9.140625" style="226"/>
    <col min="12033" max="12033" width="6.85546875" style="226" customWidth="1"/>
    <col min="12034" max="12034" width="32.42578125" style="226" customWidth="1"/>
    <col min="12035" max="12036" width="14.85546875" style="226" customWidth="1"/>
    <col min="12037" max="12037" width="14.5703125" style="226" customWidth="1"/>
    <col min="12038" max="12288" width="9.140625" style="226"/>
    <col min="12289" max="12289" width="6.85546875" style="226" customWidth="1"/>
    <col min="12290" max="12290" width="32.42578125" style="226" customWidth="1"/>
    <col min="12291" max="12292" width="14.85546875" style="226" customWidth="1"/>
    <col min="12293" max="12293" width="14.5703125" style="226" customWidth="1"/>
    <col min="12294" max="12544" width="9.140625" style="226"/>
    <col min="12545" max="12545" width="6.85546875" style="226" customWidth="1"/>
    <col min="12546" max="12546" width="32.42578125" style="226" customWidth="1"/>
    <col min="12547" max="12548" width="14.85546875" style="226" customWidth="1"/>
    <col min="12549" max="12549" width="14.5703125" style="226" customWidth="1"/>
    <col min="12550" max="12800" width="9.140625" style="226"/>
    <col min="12801" max="12801" width="6.85546875" style="226" customWidth="1"/>
    <col min="12802" max="12802" width="32.42578125" style="226" customWidth="1"/>
    <col min="12803" max="12804" width="14.85546875" style="226" customWidth="1"/>
    <col min="12805" max="12805" width="14.5703125" style="226" customWidth="1"/>
    <col min="12806" max="13056" width="9.140625" style="226"/>
    <col min="13057" max="13057" width="6.85546875" style="226" customWidth="1"/>
    <col min="13058" max="13058" width="32.42578125" style="226" customWidth="1"/>
    <col min="13059" max="13060" width="14.85546875" style="226" customWidth="1"/>
    <col min="13061" max="13061" width="14.5703125" style="226" customWidth="1"/>
    <col min="13062" max="13312" width="9.140625" style="226"/>
    <col min="13313" max="13313" width="6.85546875" style="226" customWidth="1"/>
    <col min="13314" max="13314" width="32.42578125" style="226" customWidth="1"/>
    <col min="13315" max="13316" width="14.85546875" style="226" customWidth="1"/>
    <col min="13317" max="13317" width="14.5703125" style="226" customWidth="1"/>
    <col min="13318" max="13568" width="9.140625" style="226"/>
    <col min="13569" max="13569" width="6.85546875" style="226" customWidth="1"/>
    <col min="13570" max="13570" width="32.42578125" style="226" customWidth="1"/>
    <col min="13571" max="13572" width="14.85546875" style="226" customWidth="1"/>
    <col min="13573" max="13573" width="14.5703125" style="226" customWidth="1"/>
    <col min="13574" max="13824" width="9.140625" style="226"/>
    <col min="13825" max="13825" width="6.85546875" style="226" customWidth="1"/>
    <col min="13826" max="13826" width="32.42578125" style="226" customWidth="1"/>
    <col min="13827" max="13828" width="14.85546875" style="226" customWidth="1"/>
    <col min="13829" max="13829" width="14.5703125" style="226" customWidth="1"/>
    <col min="13830" max="14080" width="9.140625" style="226"/>
    <col min="14081" max="14081" width="6.85546875" style="226" customWidth="1"/>
    <col min="14082" max="14082" width="32.42578125" style="226" customWidth="1"/>
    <col min="14083" max="14084" width="14.85546875" style="226" customWidth="1"/>
    <col min="14085" max="14085" width="14.5703125" style="226" customWidth="1"/>
    <col min="14086" max="14336" width="9.140625" style="226"/>
    <col min="14337" max="14337" width="6.85546875" style="226" customWidth="1"/>
    <col min="14338" max="14338" width="32.42578125" style="226" customWidth="1"/>
    <col min="14339" max="14340" width="14.85546875" style="226" customWidth="1"/>
    <col min="14341" max="14341" width="14.5703125" style="226" customWidth="1"/>
    <col min="14342" max="14592" width="9.140625" style="226"/>
    <col min="14593" max="14593" width="6.85546875" style="226" customWidth="1"/>
    <col min="14594" max="14594" width="32.42578125" style="226" customWidth="1"/>
    <col min="14595" max="14596" width="14.85546875" style="226" customWidth="1"/>
    <col min="14597" max="14597" width="14.5703125" style="226" customWidth="1"/>
    <col min="14598" max="14848" width="9.140625" style="226"/>
    <col min="14849" max="14849" width="6.85546875" style="226" customWidth="1"/>
    <col min="14850" max="14850" width="32.42578125" style="226" customWidth="1"/>
    <col min="14851" max="14852" width="14.85546875" style="226" customWidth="1"/>
    <col min="14853" max="14853" width="14.5703125" style="226" customWidth="1"/>
    <col min="14854" max="15104" width="9.140625" style="226"/>
    <col min="15105" max="15105" width="6.85546875" style="226" customWidth="1"/>
    <col min="15106" max="15106" width="32.42578125" style="226" customWidth="1"/>
    <col min="15107" max="15108" width="14.85546875" style="226" customWidth="1"/>
    <col min="15109" max="15109" width="14.5703125" style="226" customWidth="1"/>
    <col min="15110" max="15360" width="9.140625" style="226"/>
    <col min="15361" max="15361" width="6.85546875" style="226" customWidth="1"/>
    <col min="15362" max="15362" width="32.42578125" style="226" customWidth="1"/>
    <col min="15363" max="15364" width="14.85546875" style="226" customWidth="1"/>
    <col min="15365" max="15365" width="14.5703125" style="226" customWidth="1"/>
    <col min="15366" max="15616" width="9.140625" style="226"/>
    <col min="15617" max="15617" width="6.85546875" style="226" customWidth="1"/>
    <col min="15618" max="15618" width="32.42578125" style="226" customWidth="1"/>
    <col min="15619" max="15620" width="14.85546875" style="226" customWidth="1"/>
    <col min="15621" max="15621" width="14.5703125" style="226" customWidth="1"/>
    <col min="15622" max="15872" width="9.140625" style="226"/>
    <col min="15873" max="15873" width="6.85546875" style="226" customWidth="1"/>
    <col min="15874" max="15874" width="32.42578125" style="226" customWidth="1"/>
    <col min="15875" max="15876" width="14.85546875" style="226" customWidth="1"/>
    <col min="15877" max="15877" width="14.5703125" style="226" customWidth="1"/>
    <col min="15878" max="16128" width="9.140625" style="226"/>
    <col min="16129" max="16129" width="6.85546875" style="226" customWidth="1"/>
    <col min="16130" max="16130" width="32.42578125" style="226" customWidth="1"/>
    <col min="16131" max="16132" width="14.85546875" style="226" customWidth="1"/>
    <col min="16133" max="16133" width="14.5703125" style="226" customWidth="1"/>
    <col min="16134" max="16384" width="9.140625" style="226"/>
  </cols>
  <sheetData>
    <row r="1" spans="1:5" x14ac:dyDescent="0.2">
      <c r="B1" s="227"/>
      <c r="C1" s="227"/>
      <c r="D1" s="228"/>
      <c r="E1" s="228" t="s">
        <v>607</v>
      </c>
    </row>
    <row r="2" spans="1:5" x14ac:dyDescent="0.2">
      <c r="B2" s="227"/>
      <c r="C2" s="227"/>
      <c r="D2" s="228"/>
      <c r="E2" s="228" t="s">
        <v>128</v>
      </c>
    </row>
    <row r="3" spans="1:5" x14ac:dyDescent="0.2">
      <c r="B3" s="570" t="s">
        <v>171</v>
      </c>
      <c r="C3" s="570"/>
      <c r="D3" s="570"/>
      <c r="E3" s="570"/>
    </row>
    <row r="4" spans="1:5" x14ac:dyDescent="0.2">
      <c r="B4" s="227"/>
      <c r="C4" s="227"/>
      <c r="D4" s="228"/>
      <c r="E4" s="228" t="s">
        <v>171</v>
      </c>
    </row>
    <row r="5" spans="1:5" x14ac:dyDescent="0.2">
      <c r="B5" s="227"/>
      <c r="C5" s="227"/>
      <c r="D5" s="228"/>
      <c r="E5" s="228" t="s">
        <v>167</v>
      </c>
    </row>
    <row r="6" spans="1:5" ht="14.25" customHeight="1" x14ac:dyDescent="0.2">
      <c r="C6" s="228"/>
    </row>
    <row r="7" spans="1:5" ht="14.25" customHeight="1" x14ac:dyDescent="0.2">
      <c r="B7" s="571" t="s">
        <v>591</v>
      </c>
      <c r="C7" s="571"/>
      <c r="D7" s="571"/>
      <c r="E7" s="571"/>
    </row>
    <row r="8" spans="1:5" ht="53.25" customHeight="1" x14ac:dyDescent="0.2">
      <c r="A8" s="229"/>
      <c r="B8" s="572" t="s">
        <v>726</v>
      </c>
      <c r="C8" s="572"/>
      <c r="D8" s="572"/>
      <c r="E8" s="572"/>
    </row>
    <row r="9" spans="1:5" ht="14.25" customHeight="1" x14ac:dyDescent="0.2">
      <c r="C9" s="228"/>
    </row>
    <row r="10" spans="1:5" ht="18.75" customHeight="1" x14ac:dyDescent="0.2">
      <c r="C10" s="230"/>
      <c r="D10" s="230"/>
      <c r="E10" s="231" t="s">
        <v>115</v>
      </c>
    </row>
    <row r="11" spans="1:5" ht="22.5" customHeight="1" x14ac:dyDescent="0.2">
      <c r="A11" s="232" t="s">
        <v>592</v>
      </c>
      <c r="B11" s="232" t="s">
        <v>593</v>
      </c>
      <c r="C11" s="233" t="s">
        <v>168</v>
      </c>
      <c r="D11" s="62" t="s">
        <v>586</v>
      </c>
      <c r="E11" s="62" t="s">
        <v>587</v>
      </c>
    </row>
    <row r="12" spans="1:5" ht="16.5" customHeight="1" x14ac:dyDescent="0.2">
      <c r="A12" s="235" t="s">
        <v>594</v>
      </c>
      <c r="B12" s="236" t="s">
        <v>595</v>
      </c>
      <c r="C12" s="238">
        <v>148</v>
      </c>
      <c r="D12" s="237">
        <v>111.16</v>
      </c>
      <c r="E12" s="264">
        <f t="shared" ref="E12:E17" si="0">D12/C12*100</f>
        <v>75.108108108108112</v>
      </c>
    </row>
    <row r="13" spans="1:5" s="241" customFormat="1" ht="16.5" customHeight="1" x14ac:dyDescent="0.2">
      <c r="A13" s="239" t="s">
        <v>596</v>
      </c>
      <c r="B13" s="240" t="s">
        <v>597</v>
      </c>
      <c r="C13" s="238">
        <v>148</v>
      </c>
      <c r="D13" s="237">
        <v>111.16</v>
      </c>
      <c r="E13" s="264">
        <f t="shared" si="0"/>
        <v>75.108108108108112</v>
      </c>
    </row>
    <row r="14" spans="1:5" s="241" customFormat="1" ht="27.75" customHeight="1" x14ac:dyDescent="0.2">
      <c r="A14" s="239" t="s">
        <v>598</v>
      </c>
      <c r="B14" s="242" t="s">
        <v>599</v>
      </c>
      <c r="C14" s="238">
        <v>148</v>
      </c>
      <c r="D14" s="237">
        <v>111.16</v>
      </c>
      <c r="E14" s="264">
        <f t="shared" si="0"/>
        <v>75.108108108108112</v>
      </c>
    </row>
    <row r="15" spans="1:5" s="241" customFormat="1" x14ac:dyDescent="0.2">
      <c r="A15" s="239" t="s">
        <v>600</v>
      </c>
      <c r="B15" s="242" t="s">
        <v>601</v>
      </c>
      <c r="C15" s="238">
        <v>112.6</v>
      </c>
      <c r="D15" s="237">
        <v>84.58</v>
      </c>
      <c r="E15" s="264">
        <f t="shared" si="0"/>
        <v>75.115452930728239</v>
      </c>
    </row>
    <row r="16" spans="1:5" ht="18.75" customHeight="1" x14ac:dyDescent="0.2">
      <c r="A16" s="239" t="s">
        <v>602</v>
      </c>
      <c r="B16" s="242" t="s">
        <v>603</v>
      </c>
      <c r="C16" s="238">
        <v>112.6</v>
      </c>
      <c r="D16" s="237">
        <v>84.58</v>
      </c>
      <c r="E16" s="264">
        <f t="shared" si="0"/>
        <v>75.115452930728239</v>
      </c>
    </row>
    <row r="17" spans="1:5" ht="18.75" customHeight="1" x14ac:dyDescent="0.2">
      <c r="A17" s="252"/>
      <c r="B17" s="246" t="s">
        <v>604</v>
      </c>
      <c r="C17" s="238">
        <f>SUM(C12:C16)</f>
        <v>669.2</v>
      </c>
      <c r="D17" s="237">
        <f>SUM(D12:D16)</f>
        <v>502.64</v>
      </c>
      <c r="E17" s="264">
        <f t="shared" si="0"/>
        <v>75.110579796772257</v>
      </c>
    </row>
    <row r="19" spans="1:5" x14ac:dyDescent="0.2">
      <c r="D19" s="226">
        <f>+'11'!V696</f>
        <v>502.64</v>
      </c>
    </row>
    <row r="20" spans="1:5" x14ac:dyDescent="0.2">
      <c r="C20" s="250"/>
      <c r="D20" s="250"/>
      <c r="E20" s="250"/>
    </row>
    <row r="21" spans="1:5" x14ac:dyDescent="0.2">
      <c r="D21" s="255">
        <f>D17-D19</f>
        <v>0</v>
      </c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22"/>
  <sheetViews>
    <sheetView tabSelected="1" view="pageBreakPreview" topLeftCell="A10" workbookViewId="0">
      <selection activeCell="E26" sqref="E26"/>
    </sheetView>
  </sheetViews>
  <sheetFormatPr defaultRowHeight="12.75" x14ac:dyDescent="0.2"/>
  <cols>
    <col min="1" max="1" width="6.85546875" style="226" customWidth="1"/>
    <col min="2" max="2" width="39.5703125" style="226" customWidth="1"/>
    <col min="3" max="4" width="14.85546875" style="226" customWidth="1"/>
    <col min="5" max="5" width="16.28515625" style="226" customWidth="1"/>
    <col min="6" max="256" width="9.140625" style="226"/>
    <col min="257" max="257" width="6.85546875" style="226" customWidth="1"/>
    <col min="258" max="258" width="39.5703125" style="226" customWidth="1"/>
    <col min="259" max="260" width="14.85546875" style="226" customWidth="1"/>
    <col min="261" max="261" width="16.28515625" style="226" customWidth="1"/>
    <col min="262" max="512" width="9.140625" style="226"/>
    <col min="513" max="513" width="6.85546875" style="226" customWidth="1"/>
    <col min="514" max="514" width="39.5703125" style="226" customWidth="1"/>
    <col min="515" max="516" width="14.85546875" style="226" customWidth="1"/>
    <col min="517" max="517" width="16.28515625" style="226" customWidth="1"/>
    <col min="518" max="768" width="9.140625" style="226"/>
    <col min="769" max="769" width="6.85546875" style="226" customWidth="1"/>
    <col min="770" max="770" width="39.5703125" style="226" customWidth="1"/>
    <col min="771" max="772" width="14.85546875" style="226" customWidth="1"/>
    <col min="773" max="773" width="16.28515625" style="226" customWidth="1"/>
    <col min="774" max="1024" width="9.140625" style="226"/>
    <col min="1025" max="1025" width="6.85546875" style="226" customWidth="1"/>
    <col min="1026" max="1026" width="39.5703125" style="226" customWidth="1"/>
    <col min="1027" max="1028" width="14.85546875" style="226" customWidth="1"/>
    <col min="1029" max="1029" width="16.28515625" style="226" customWidth="1"/>
    <col min="1030" max="1280" width="9.140625" style="226"/>
    <col min="1281" max="1281" width="6.85546875" style="226" customWidth="1"/>
    <col min="1282" max="1282" width="39.5703125" style="226" customWidth="1"/>
    <col min="1283" max="1284" width="14.85546875" style="226" customWidth="1"/>
    <col min="1285" max="1285" width="16.28515625" style="226" customWidth="1"/>
    <col min="1286" max="1536" width="9.140625" style="226"/>
    <col min="1537" max="1537" width="6.85546875" style="226" customWidth="1"/>
    <col min="1538" max="1538" width="39.5703125" style="226" customWidth="1"/>
    <col min="1539" max="1540" width="14.85546875" style="226" customWidth="1"/>
    <col min="1541" max="1541" width="16.28515625" style="226" customWidth="1"/>
    <col min="1542" max="1792" width="9.140625" style="226"/>
    <col min="1793" max="1793" width="6.85546875" style="226" customWidth="1"/>
    <col min="1794" max="1794" width="39.5703125" style="226" customWidth="1"/>
    <col min="1795" max="1796" width="14.85546875" style="226" customWidth="1"/>
    <col min="1797" max="1797" width="16.28515625" style="226" customWidth="1"/>
    <col min="1798" max="2048" width="9.140625" style="226"/>
    <col min="2049" max="2049" width="6.85546875" style="226" customWidth="1"/>
    <col min="2050" max="2050" width="39.5703125" style="226" customWidth="1"/>
    <col min="2051" max="2052" width="14.85546875" style="226" customWidth="1"/>
    <col min="2053" max="2053" width="16.28515625" style="226" customWidth="1"/>
    <col min="2054" max="2304" width="9.140625" style="226"/>
    <col min="2305" max="2305" width="6.85546875" style="226" customWidth="1"/>
    <col min="2306" max="2306" width="39.5703125" style="226" customWidth="1"/>
    <col min="2307" max="2308" width="14.85546875" style="226" customWidth="1"/>
    <col min="2309" max="2309" width="16.28515625" style="226" customWidth="1"/>
    <col min="2310" max="2560" width="9.140625" style="226"/>
    <col min="2561" max="2561" width="6.85546875" style="226" customWidth="1"/>
    <col min="2562" max="2562" width="39.5703125" style="226" customWidth="1"/>
    <col min="2563" max="2564" width="14.85546875" style="226" customWidth="1"/>
    <col min="2565" max="2565" width="16.28515625" style="226" customWidth="1"/>
    <col min="2566" max="2816" width="9.140625" style="226"/>
    <col min="2817" max="2817" width="6.85546875" style="226" customWidth="1"/>
    <col min="2818" max="2818" width="39.5703125" style="226" customWidth="1"/>
    <col min="2819" max="2820" width="14.85546875" style="226" customWidth="1"/>
    <col min="2821" max="2821" width="16.28515625" style="226" customWidth="1"/>
    <col min="2822" max="3072" width="9.140625" style="226"/>
    <col min="3073" max="3073" width="6.85546875" style="226" customWidth="1"/>
    <col min="3074" max="3074" width="39.5703125" style="226" customWidth="1"/>
    <col min="3075" max="3076" width="14.85546875" style="226" customWidth="1"/>
    <col min="3077" max="3077" width="16.28515625" style="226" customWidth="1"/>
    <col min="3078" max="3328" width="9.140625" style="226"/>
    <col min="3329" max="3329" width="6.85546875" style="226" customWidth="1"/>
    <col min="3330" max="3330" width="39.5703125" style="226" customWidth="1"/>
    <col min="3331" max="3332" width="14.85546875" style="226" customWidth="1"/>
    <col min="3333" max="3333" width="16.28515625" style="226" customWidth="1"/>
    <col min="3334" max="3584" width="9.140625" style="226"/>
    <col min="3585" max="3585" width="6.85546875" style="226" customWidth="1"/>
    <col min="3586" max="3586" width="39.5703125" style="226" customWidth="1"/>
    <col min="3587" max="3588" width="14.85546875" style="226" customWidth="1"/>
    <col min="3589" max="3589" width="16.28515625" style="226" customWidth="1"/>
    <col min="3590" max="3840" width="9.140625" style="226"/>
    <col min="3841" max="3841" width="6.85546875" style="226" customWidth="1"/>
    <col min="3842" max="3842" width="39.5703125" style="226" customWidth="1"/>
    <col min="3843" max="3844" width="14.85546875" style="226" customWidth="1"/>
    <col min="3845" max="3845" width="16.28515625" style="226" customWidth="1"/>
    <col min="3846" max="4096" width="9.140625" style="226"/>
    <col min="4097" max="4097" width="6.85546875" style="226" customWidth="1"/>
    <col min="4098" max="4098" width="39.5703125" style="226" customWidth="1"/>
    <col min="4099" max="4100" width="14.85546875" style="226" customWidth="1"/>
    <col min="4101" max="4101" width="16.28515625" style="226" customWidth="1"/>
    <col min="4102" max="4352" width="9.140625" style="226"/>
    <col min="4353" max="4353" width="6.85546875" style="226" customWidth="1"/>
    <col min="4354" max="4354" width="39.5703125" style="226" customWidth="1"/>
    <col min="4355" max="4356" width="14.85546875" style="226" customWidth="1"/>
    <col min="4357" max="4357" width="16.28515625" style="226" customWidth="1"/>
    <col min="4358" max="4608" width="9.140625" style="226"/>
    <col min="4609" max="4609" width="6.85546875" style="226" customWidth="1"/>
    <col min="4610" max="4610" width="39.5703125" style="226" customWidth="1"/>
    <col min="4611" max="4612" width="14.85546875" style="226" customWidth="1"/>
    <col min="4613" max="4613" width="16.28515625" style="226" customWidth="1"/>
    <col min="4614" max="4864" width="9.140625" style="226"/>
    <col min="4865" max="4865" width="6.85546875" style="226" customWidth="1"/>
    <col min="4866" max="4866" width="39.5703125" style="226" customWidth="1"/>
    <col min="4867" max="4868" width="14.85546875" style="226" customWidth="1"/>
    <col min="4869" max="4869" width="16.28515625" style="226" customWidth="1"/>
    <col min="4870" max="5120" width="9.140625" style="226"/>
    <col min="5121" max="5121" width="6.85546875" style="226" customWidth="1"/>
    <col min="5122" max="5122" width="39.5703125" style="226" customWidth="1"/>
    <col min="5123" max="5124" width="14.85546875" style="226" customWidth="1"/>
    <col min="5125" max="5125" width="16.28515625" style="226" customWidth="1"/>
    <col min="5126" max="5376" width="9.140625" style="226"/>
    <col min="5377" max="5377" width="6.85546875" style="226" customWidth="1"/>
    <col min="5378" max="5378" width="39.5703125" style="226" customWidth="1"/>
    <col min="5379" max="5380" width="14.85546875" style="226" customWidth="1"/>
    <col min="5381" max="5381" width="16.28515625" style="226" customWidth="1"/>
    <col min="5382" max="5632" width="9.140625" style="226"/>
    <col min="5633" max="5633" width="6.85546875" style="226" customWidth="1"/>
    <col min="5634" max="5634" width="39.5703125" style="226" customWidth="1"/>
    <col min="5635" max="5636" width="14.85546875" style="226" customWidth="1"/>
    <col min="5637" max="5637" width="16.28515625" style="226" customWidth="1"/>
    <col min="5638" max="5888" width="9.140625" style="226"/>
    <col min="5889" max="5889" width="6.85546875" style="226" customWidth="1"/>
    <col min="5890" max="5890" width="39.5703125" style="226" customWidth="1"/>
    <col min="5891" max="5892" width="14.85546875" style="226" customWidth="1"/>
    <col min="5893" max="5893" width="16.28515625" style="226" customWidth="1"/>
    <col min="5894" max="6144" width="9.140625" style="226"/>
    <col min="6145" max="6145" width="6.85546875" style="226" customWidth="1"/>
    <col min="6146" max="6146" width="39.5703125" style="226" customWidth="1"/>
    <col min="6147" max="6148" width="14.85546875" style="226" customWidth="1"/>
    <col min="6149" max="6149" width="16.28515625" style="226" customWidth="1"/>
    <col min="6150" max="6400" width="9.140625" style="226"/>
    <col min="6401" max="6401" width="6.85546875" style="226" customWidth="1"/>
    <col min="6402" max="6402" width="39.5703125" style="226" customWidth="1"/>
    <col min="6403" max="6404" width="14.85546875" style="226" customWidth="1"/>
    <col min="6405" max="6405" width="16.28515625" style="226" customWidth="1"/>
    <col min="6406" max="6656" width="9.140625" style="226"/>
    <col min="6657" max="6657" width="6.85546875" style="226" customWidth="1"/>
    <col min="6658" max="6658" width="39.5703125" style="226" customWidth="1"/>
    <col min="6659" max="6660" width="14.85546875" style="226" customWidth="1"/>
    <col min="6661" max="6661" width="16.28515625" style="226" customWidth="1"/>
    <col min="6662" max="6912" width="9.140625" style="226"/>
    <col min="6913" max="6913" width="6.85546875" style="226" customWidth="1"/>
    <col min="6914" max="6914" width="39.5703125" style="226" customWidth="1"/>
    <col min="6915" max="6916" width="14.85546875" style="226" customWidth="1"/>
    <col min="6917" max="6917" width="16.28515625" style="226" customWidth="1"/>
    <col min="6918" max="7168" width="9.140625" style="226"/>
    <col min="7169" max="7169" width="6.85546875" style="226" customWidth="1"/>
    <col min="7170" max="7170" width="39.5703125" style="226" customWidth="1"/>
    <col min="7171" max="7172" width="14.85546875" style="226" customWidth="1"/>
    <col min="7173" max="7173" width="16.28515625" style="226" customWidth="1"/>
    <col min="7174" max="7424" width="9.140625" style="226"/>
    <col min="7425" max="7425" width="6.85546875" style="226" customWidth="1"/>
    <col min="7426" max="7426" width="39.5703125" style="226" customWidth="1"/>
    <col min="7427" max="7428" width="14.85546875" style="226" customWidth="1"/>
    <col min="7429" max="7429" width="16.28515625" style="226" customWidth="1"/>
    <col min="7430" max="7680" width="9.140625" style="226"/>
    <col min="7681" max="7681" width="6.85546875" style="226" customWidth="1"/>
    <col min="7682" max="7682" width="39.5703125" style="226" customWidth="1"/>
    <col min="7683" max="7684" width="14.85546875" style="226" customWidth="1"/>
    <col min="7685" max="7685" width="16.28515625" style="226" customWidth="1"/>
    <col min="7686" max="7936" width="9.140625" style="226"/>
    <col min="7937" max="7937" width="6.85546875" style="226" customWidth="1"/>
    <col min="7938" max="7938" width="39.5703125" style="226" customWidth="1"/>
    <col min="7939" max="7940" width="14.85546875" style="226" customWidth="1"/>
    <col min="7941" max="7941" width="16.28515625" style="226" customWidth="1"/>
    <col min="7942" max="8192" width="9.140625" style="226"/>
    <col min="8193" max="8193" width="6.85546875" style="226" customWidth="1"/>
    <col min="8194" max="8194" width="39.5703125" style="226" customWidth="1"/>
    <col min="8195" max="8196" width="14.85546875" style="226" customWidth="1"/>
    <col min="8197" max="8197" width="16.28515625" style="226" customWidth="1"/>
    <col min="8198" max="8448" width="9.140625" style="226"/>
    <col min="8449" max="8449" width="6.85546875" style="226" customWidth="1"/>
    <col min="8450" max="8450" width="39.5703125" style="226" customWidth="1"/>
    <col min="8451" max="8452" width="14.85546875" style="226" customWidth="1"/>
    <col min="8453" max="8453" width="16.28515625" style="226" customWidth="1"/>
    <col min="8454" max="8704" width="9.140625" style="226"/>
    <col min="8705" max="8705" width="6.85546875" style="226" customWidth="1"/>
    <col min="8706" max="8706" width="39.5703125" style="226" customWidth="1"/>
    <col min="8707" max="8708" width="14.85546875" style="226" customWidth="1"/>
    <col min="8709" max="8709" width="16.28515625" style="226" customWidth="1"/>
    <col min="8710" max="8960" width="9.140625" style="226"/>
    <col min="8961" max="8961" width="6.85546875" style="226" customWidth="1"/>
    <col min="8962" max="8962" width="39.5703125" style="226" customWidth="1"/>
    <col min="8963" max="8964" width="14.85546875" style="226" customWidth="1"/>
    <col min="8965" max="8965" width="16.28515625" style="226" customWidth="1"/>
    <col min="8966" max="9216" width="9.140625" style="226"/>
    <col min="9217" max="9217" width="6.85546875" style="226" customWidth="1"/>
    <col min="9218" max="9218" width="39.5703125" style="226" customWidth="1"/>
    <col min="9219" max="9220" width="14.85546875" style="226" customWidth="1"/>
    <col min="9221" max="9221" width="16.28515625" style="226" customWidth="1"/>
    <col min="9222" max="9472" width="9.140625" style="226"/>
    <col min="9473" max="9473" width="6.85546875" style="226" customWidth="1"/>
    <col min="9474" max="9474" width="39.5703125" style="226" customWidth="1"/>
    <col min="9475" max="9476" width="14.85546875" style="226" customWidth="1"/>
    <col min="9477" max="9477" width="16.28515625" style="226" customWidth="1"/>
    <col min="9478" max="9728" width="9.140625" style="226"/>
    <col min="9729" max="9729" width="6.85546875" style="226" customWidth="1"/>
    <col min="9730" max="9730" width="39.5703125" style="226" customWidth="1"/>
    <col min="9731" max="9732" width="14.85546875" style="226" customWidth="1"/>
    <col min="9733" max="9733" width="16.28515625" style="226" customWidth="1"/>
    <col min="9734" max="9984" width="9.140625" style="226"/>
    <col min="9985" max="9985" width="6.85546875" style="226" customWidth="1"/>
    <col min="9986" max="9986" width="39.5703125" style="226" customWidth="1"/>
    <col min="9987" max="9988" width="14.85546875" style="226" customWidth="1"/>
    <col min="9989" max="9989" width="16.28515625" style="226" customWidth="1"/>
    <col min="9990" max="10240" width="9.140625" style="226"/>
    <col min="10241" max="10241" width="6.85546875" style="226" customWidth="1"/>
    <col min="10242" max="10242" width="39.5703125" style="226" customWidth="1"/>
    <col min="10243" max="10244" width="14.85546875" style="226" customWidth="1"/>
    <col min="10245" max="10245" width="16.28515625" style="226" customWidth="1"/>
    <col min="10246" max="10496" width="9.140625" style="226"/>
    <col min="10497" max="10497" width="6.85546875" style="226" customWidth="1"/>
    <col min="10498" max="10498" width="39.5703125" style="226" customWidth="1"/>
    <col min="10499" max="10500" width="14.85546875" style="226" customWidth="1"/>
    <col min="10501" max="10501" width="16.28515625" style="226" customWidth="1"/>
    <col min="10502" max="10752" width="9.140625" style="226"/>
    <col min="10753" max="10753" width="6.85546875" style="226" customWidth="1"/>
    <col min="10754" max="10754" width="39.5703125" style="226" customWidth="1"/>
    <col min="10755" max="10756" width="14.85546875" style="226" customWidth="1"/>
    <col min="10757" max="10757" width="16.28515625" style="226" customWidth="1"/>
    <col min="10758" max="11008" width="9.140625" style="226"/>
    <col min="11009" max="11009" width="6.85546875" style="226" customWidth="1"/>
    <col min="11010" max="11010" width="39.5703125" style="226" customWidth="1"/>
    <col min="11011" max="11012" width="14.85546875" style="226" customWidth="1"/>
    <col min="11013" max="11013" width="16.28515625" style="226" customWidth="1"/>
    <col min="11014" max="11264" width="9.140625" style="226"/>
    <col min="11265" max="11265" width="6.85546875" style="226" customWidth="1"/>
    <col min="11266" max="11266" width="39.5703125" style="226" customWidth="1"/>
    <col min="11267" max="11268" width="14.85546875" style="226" customWidth="1"/>
    <col min="11269" max="11269" width="16.28515625" style="226" customWidth="1"/>
    <col min="11270" max="11520" width="9.140625" style="226"/>
    <col min="11521" max="11521" width="6.85546875" style="226" customWidth="1"/>
    <col min="11522" max="11522" width="39.5703125" style="226" customWidth="1"/>
    <col min="11523" max="11524" width="14.85546875" style="226" customWidth="1"/>
    <col min="11525" max="11525" width="16.28515625" style="226" customWidth="1"/>
    <col min="11526" max="11776" width="9.140625" style="226"/>
    <col min="11777" max="11777" width="6.85546875" style="226" customWidth="1"/>
    <col min="11778" max="11778" width="39.5703125" style="226" customWidth="1"/>
    <col min="11779" max="11780" width="14.85546875" style="226" customWidth="1"/>
    <col min="11781" max="11781" width="16.28515625" style="226" customWidth="1"/>
    <col min="11782" max="12032" width="9.140625" style="226"/>
    <col min="12033" max="12033" width="6.85546875" style="226" customWidth="1"/>
    <col min="12034" max="12034" width="39.5703125" style="226" customWidth="1"/>
    <col min="12035" max="12036" width="14.85546875" style="226" customWidth="1"/>
    <col min="12037" max="12037" width="16.28515625" style="226" customWidth="1"/>
    <col min="12038" max="12288" width="9.140625" style="226"/>
    <col min="12289" max="12289" width="6.85546875" style="226" customWidth="1"/>
    <col min="12290" max="12290" width="39.5703125" style="226" customWidth="1"/>
    <col min="12291" max="12292" width="14.85546875" style="226" customWidth="1"/>
    <col min="12293" max="12293" width="16.28515625" style="226" customWidth="1"/>
    <col min="12294" max="12544" width="9.140625" style="226"/>
    <col min="12545" max="12545" width="6.85546875" style="226" customWidth="1"/>
    <col min="12546" max="12546" width="39.5703125" style="226" customWidth="1"/>
    <col min="12547" max="12548" width="14.85546875" style="226" customWidth="1"/>
    <col min="12549" max="12549" width="16.28515625" style="226" customWidth="1"/>
    <col min="12550" max="12800" width="9.140625" style="226"/>
    <col min="12801" max="12801" width="6.85546875" style="226" customWidth="1"/>
    <col min="12802" max="12802" width="39.5703125" style="226" customWidth="1"/>
    <col min="12803" max="12804" width="14.85546875" style="226" customWidth="1"/>
    <col min="12805" max="12805" width="16.28515625" style="226" customWidth="1"/>
    <col min="12806" max="13056" width="9.140625" style="226"/>
    <col min="13057" max="13057" width="6.85546875" style="226" customWidth="1"/>
    <col min="13058" max="13058" width="39.5703125" style="226" customWidth="1"/>
    <col min="13059" max="13060" width="14.85546875" style="226" customWidth="1"/>
    <col min="13061" max="13061" width="16.28515625" style="226" customWidth="1"/>
    <col min="13062" max="13312" width="9.140625" style="226"/>
    <col min="13313" max="13313" width="6.85546875" style="226" customWidth="1"/>
    <col min="13314" max="13314" width="39.5703125" style="226" customWidth="1"/>
    <col min="13315" max="13316" width="14.85546875" style="226" customWidth="1"/>
    <col min="13317" max="13317" width="16.28515625" style="226" customWidth="1"/>
    <col min="13318" max="13568" width="9.140625" style="226"/>
    <col min="13569" max="13569" width="6.85546875" style="226" customWidth="1"/>
    <col min="13570" max="13570" width="39.5703125" style="226" customWidth="1"/>
    <col min="13571" max="13572" width="14.85546875" style="226" customWidth="1"/>
    <col min="13573" max="13573" width="16.28515625" style="226" customWidth="1"/>
    <col min="13574" max="13824" width="9.140625" style="226"/>
    <col min="13825" max="13825" width="6.85546875" style="226" customWidth="1"/>
    <col min="13826" max="13826" width="39.5703125" style="226" customWidth="1"/>
    <col min="13827" max="13828" width="14.85546875" style="226" customWidth="1"/>
    <col min="13829" max="13829" width="16.28515625" style="226" customWidth="1"/>
    <col min="13830" max="14080" width="9.140625" style="226"/>
    <col min="14081" max="14081" width="6.85546875" style="226" customWidth="1"/>
    <col min="14082" max="14082" width="39.5703125" style="226" customWidth="1"/>
    <col min="14083" max="14084" width="14.85546875" style="226" customWidth="1"/>
    <col min="14085" max="14085" width="16.28515625" style="226" customWidth="1"/>
    <col min="14086" max="14336" width="9.140625" style="226"/>
    <col min="14337" max="14337" width="6.85546875" style="226" customWidth="1"/>
    <col min="14338" max="14338" width="39.5703125" style="226" customWidth="1"/>
    <col min="14339" max="14340" width="14.85546875" style="226" customWidth="1"/>
    <col min="14341" max="14341" width="16.28515625" style="226" customWidth="1"/>
    <col min="14342" max="14592" width="9.140625" style="226"/>
    <col min="14593" max="14593" width="6.85546875" style="226" customWidth="1"/>
    <col min="14594" max="14594" width="39.5703125" style="226" customWidth="1"/>
    <col min="14595" max="14596" width="14.85546875" style="226" customWidth="1"/>
    <col min="14597" max="14597" width="16.28515625" style="226" customWidth="1"/>
    <col min="14598" max="14848" width="9.140625" style="226"/>
    <col min="14849" max="14849" width="6.85546875" style="226" customWidth="1"/>
    <col min="14850" max="14850" width="39.5703125" style="226" customWidth="1"/>
    <col min="14851" max="14852" width="14.85546875" style="226" customWidth="1"/>
    <col min="14853" max="14853" width="16.28515625" style="226" customWidth="1"/>
    <col min="14854" max="15104" width="9.140625" style="226"/>
    <col min="15105" max="15105" width="6.85546875" style="226" customWidth="1"/>
    <col min="15106" max="15106" width="39.5703125" style="226" customWidth="1"/>
    <col min="15107" max="15108" width="14.85546875" style="226" customWidth="1"/>
    <col min="15109" max="15109" width="16.28515625" style="226" customWidth="1"/>
    <col min="15110" max="15360" width="9.140625" style="226"/>
    <col min="15361" max="15361" width="6.85546875" style="226" customWidth="1"/>
    <col min="15362" max="15362" width="39.5703125" style="226" customWidth="1"/>
    <col min="15363" max="15364" width="14.85546875" style="226" customWidth="1"/>
    <col min="15365" max="15365" width="16.28515625" style="226" customWidth="1"/>
    <col min="15366" max="15616" width="9.140625" style="226"/>
    <col min="15617" max="15617" width="6.85546875" style="226" customWidth="1"/>
    <col min="15618" max="15618" width="39.5703125" style="226" customWidth="1"/>
    <col min="15619" max="15620" width="14.85546875" style="226" customWidth="1"/>
    <col min="15621" max="15621" width="16.28515625" style="226" customWidth="1"/>
    <col min="15622" max="15872" width="9.140625" style="226"/>
    <col min="15873" max="15873" width="6.85546875" style="226" customWidth="1"/>
    <col min="15874" max="15874" width="39.5703125" style="226" customWidth="1"/>
    <col min="15875" max="15876" width="14.85546875" style="226" customWidth="1"/>
    <col min="15877" max="15877" width="16.28515625" style="226" customWidth="1"/>
    <col min="15878" max="16128" width="9.140625" style="226"/>
    <col min="16129" max="16129" width="6.85546875" style="226" customWidth="1"/>
    <col min="16130" max="16130" width="39.5703125" style="226" customWidth="1"/>
    <col min="16131" max="16132" width="14.85546875" style="226" customWidth="1"/>
    <col min="16133" max="16133" width="16.28515625" style="226" customWidth="1"/>
    <col min="16134" max="16384" width="9.140625" style="226"/>
  </cols>
  <sheetData>
    <row r="1" spans="1:7" x14ac:dyDescent="0.2">
      <c r="B1" s="227"/>
      <c r="C1" s="227"/>
      <c r="D1" s="228"/>
      <c r="E1" s="228" t="s">
        <v>553</v>
      </c>
    </row>
    <row r="2" spans="1:7" x14ac:dyDescent="0.2">
      <c r="B2" s="227"/>
      <c r="C2" s="227"/>
      <c r="D2" s="228"/>
      <c r="E2" s="228" t="s">
        <v>128</v>
      </c>
    </row>
    <row r="3" spans="1:7" x14ac:dyDescent="0.2">
      <c r="B3" s="570" t="s">
        <v>606</v>
      </c>
      <c r="C3" s="570"/>
      <c r="D3" s="570"/>
      <c r="E3" s="570"/>
    </row>
    <row r="4" spans="1:7" x14ac:dyDescent="0.2">
      <c r="B4" s="227"/>
      <c r="C4" s="227"/>
      <c r="D4" s="228"/>
      <c r="E4" s="228" t="s">
        <v>171</v>
      </c>
    </row>
    <row r="5" spans="1:7" x14ac:dyDescent="0.2">
      <c r="B5" s="227"/>
      <c r="C5" s="227"/>
      <c r="D5" s="228"/>
      <c r="E5" s="228" t="s">
        <v>167</v>
      </c>
    </row>
    <row r="6" spans="1:7" ht="14.25" customHeight="1" x14ac:dyDescent="0.2">
      <c r="C6" s="228"/>
    </row>
    <row r="7" spans="1:7" ht="14.25" customHeight="1" x14ac:dyDescent="0.2">
      <c r="B7" s="571" t="s">
        <v>591</v>
      </c>
      <c r="C7" s="571"/>
      <c r="D7" s="571"/>
      <c r="E7" s="571"/>
    </row>
    <row r="8" spans="1:7" ht="111.75" customHeight="1" x14ac:dyDescent="0.2">
      <c r="A8" s="229"/>
      <c r="B8" s="572" t="s">
        <v>727</v>
      </c>
      <c r="C8" s="572"/>
      <c r="D8" s="572"/>
      <c r="E8" s="572"/>
    </row>
    <row r="9" spans="1:7" ht="14.25" customHeight="1" x14ac:dyDescent="0.2">
      <c r="C9" s="228"/>
    </row>
    <row r="10" spans="1:7" ht="18.75" customHeight="1" x14ac:dyDescent="0.2">
      <c r="C10" s="230"/>
      <c r="D10" s="230"/>
      <c r="E10" s="231" t="s">
        <v>115</v>
      </c>
    </row>
    <row r="11" spans="1:7" ht="22.5" customHeight="1" x14ac:dyDescent="0.2">
      <c r="A11" s="232" t="s">
        <v>592</v>
      </c>
      <c r="B11" s="232" t="s">
        <v>593</v>
      </c>
      <c r="C11" s="233" t="s">
        <v>168</v>
      </c>
      <c r="D11" s="234" t="s">
        <v>586</v>
      </c>
      <c r="E11" s="234" t="s">
        <v>587</v>
      </c>
    </row>
    <row r="12" spans="1:7" ht="16.5" customHeight="1" x14ac:dyDescent="0.2">
      <c r="A12" s="235" t="s">
        <v>594</v>
      </c>
      <c r="B12" s="236" t="s">
        <v>595</v>
      </c>
      <c r="C12" s="237">
        <f>24.64+133.6346+88.128</f>
        <v>246.40260000000001</v>
      </c>
      <c r="D12" s="258">
        <f>170.76326</f>
        <v>170.76326</v>
      </c>
      <c r="E12" s="264">
        <f t="shared" ref="E12:E17" si="0">D12/C12*100</f>
        <v>69.302539827095984</v>
      </c>
    </row>
    <row r="13" spans="1:7" s="241" customFormat="1" ht="16.5" customHeight="1" x14ac:dyDescent="0.2">
      <c r="A13" s="239" t="s">
        <v>596</v>
      </c>
      <c r="B13" s="240" t="s">
        <v>597</v>
      </c>
      <c r="C13" s="237">
        <v>52.291800000000002</v>
      </c>
      <c r="D13" s="237">
        <f>128.85038-'19+'!D12</f>
        <v>17.354280000000003</v>
      </c>
      <c r="E13" s="264">
        <f t="shared" si="0"/>
        <v>33.187383107867781</v>
      </c>
      <c r="G13" s="257"/>
    </row>
    <row r="14" spans="1:7" s="241" customFormat="1" ht="27.75" customHeight="1" x14ac:dyDescent="0.2">
      <c r="A14" s="239" t="s">
        <v>598</v>
      </c>
      <c r="B14" s="242" t="s">
        <v>599</v>
      </c>
      <c r="C14" s="237">
        <v>34.861199999999997</v>
      </c>
      <c r="D14" s="237">
        <f>151.8792-'19+'!D13</f>
        <v>34.861199999999997</v>
      </c>
      <c r="E14" s="264">
        <f t="shared" si="0"/>
        <v>100</v>
      </c>
      <c r="G14" s="257"/>
    </row>
    <row r="15" spans="1:7" s="241" customFormat="1" x14ac:dyDescent="0.2">
      <c r="A15" s="239" t="s">
        <v>600</v>
      </c>
      <c r="B15" s="242" t="s">
        <v>601</v>
      </c>
      <c r="C15" s="237">
        <v>34.861199999999997</v>
      </c>
      <c r="D15" s="237"/>
      <c r="E15" s="264">
        <f t="shared" si="0"/>
        <v>0</v>
      </c>
      <c r="G15" s="257"/>
    </row>
    <row r="16" spans="1:7" ht="18.75" customHeight="1" x14ac:dyDescent="0.2">
      <c r="A16" s="239" t="s">
        <v>602</v>
      </c>
      <c r="B16" s="242" t="s">
        <v>603</v>
      </c>
      <c r="C16" s="243">
        <v>92.963200000000001</v>
      </c>
      <c r="D16" s="243">
        <f>227.95281-'19+'!D15</f>
        <v>89.442810000000009</v>
      </c>
      <c r="E16" s="264">
        <f t="shared" si="0"/>
        <v>96.213135950569693</v>
      </c>
      <c r="G16" s="257"/>
    </row>
    <row r="17" spans="1:5" s="249" customFormat="1" ht="18.75" customHeight="1" x14ac:dyDescent="0.2">
      <c r="A17" s="245"/>
      <c r="B17" s="246" t="s">
        <v>604</v>
      </c>
      <c r="C17" s="247">
        <f>SUM(C12:C16)</f>
        <v>461.38</v>
      </c>
      <c r="D17" s="247">
        <f>SUM(D12:D16)</f>
        <v>312.42155000000002</v>
      </c>
      <c r="E17" s="264">
        <f t="shared" si="0"/>
        <v>67.714584507347524</v>
      </c>
    </row>
    <row r="20" spans="1:5" x14ac:dyDescent="0.2">
      <c r="C20" s="250"/>
      <c r="D20" s="250"/>
      <c r="E20" s="250"/>
    </row>
    <row r="21" spans="1:5" x14ac:dyDescent="0.2">
      <c r="D21" s="226">
        <f>+'11'!V714</f>
        <v>312.42155000000002</v>
      </c>
    </row>
    <row r="22" spans="1:5" x14ac:dyDescent="0.2">
      <c r="D22" s="253">
        <f>D21-D17</f>
        <v>0</v>
      </c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20"/>
  <sheetViews>
    <sheetView view="pageBreakPreview" topLeftCell="A7" workbookViewId="0">
      <selection activeCell="C23" sqref="C23"/>
    </sheetView>
  </sheetViews>
  <sheetFormatPr defaultRowHeight="12.75" x14ac:dyDescent="0.2"/>
  <cols>
    <col min="1" max="1" width="6.85546875" style="226" customWidth="1"/>
    <col min="2" max="2" width="39.5703125" style="226" customWidth="1"/>
    <col min="3" max="4" width="14.85546875" style="226" customWidth="1"/>
    <col min="5" max="5" width="16.28515625" style="226" customWidth="1"/>
    <col min="6" max="256" width="9.140625" style="226"/>
    <col min="257" max="257" width="6.85546875" style="226" customWidth="1"/>
    <col min="258" max="258" width="39.5703125" style="226" customWidth="1"/>
    <col min="259" max="260" width="14.85546875" style="226" customWidth="1"/>
    <col min="261" max="261" width="16.28515625" style="226" customWidth="1"/>
    <col min="262" max="512" width="9.140625" style="226"/>
    <col min="513" max="513" width="6.85546875" style="226" customWidth="1"/>
    <col min="514" max="514" width="39.5703125" style="226" customWidth="1"/>
    <col min="515" max="516" width="14.85546875" style="226" customWidth="1"/>
    <col min="517" max="517" width="16.28515625" style="226" customWidth="1"/>
    <col min="518" max="768" width="9.140625" style="226"/>
    <col min="769" max="769" width="6.85546875" style="226" customWidth="1"/>
    <col min="770" max="770" width="39.5703125" style="226" customWidth="1"/>
    <col min="771" max="772" width="14.85546875" style="226" customWidth="1"/>
    <col min="773" max="773" width="16.28515625" style="226" customWidth="1"/>
    <col min="774" max="1024" width="9.140625" style="226"/>
    <col min="1025" max="1025" width="6.85546875" style="226" customWidth="1"/>
    <col min="1026" max="1026" width="39.5703125" style="226" customWidth="1"/>
    <col min="1027" max="1028" width="14.85546875" style="226" customWidth="1"/>
    <col min="1029" max="1029" width="16.28515625" style="226" customWidth="1"/>
    <col min="1030" max="1280" width="9.140625" style="226"/>
    <col min="1281" max="1281" width="6.85546875" style="226" customWidth="1"/>
    <col min="1282" max="1282" width="39.5703125" style="226" customWidth="1"/>
    <col min="1283" max="1284" width="14.85546875" style="226" customWidth="1"/>
    <col min="1285" max="1285" width="16.28515625" style="226" customWidth="1"/>
    <col min="1286" max="1536" width="9.140625" style="226"/>
    <col min="1537" max="1537" width="6.85546875" style="226" customWidth="1"/>
    <col min="1538" max="1538" width="39.5703125" style="226" customWidth="1"/>
    <col min="1539" max="1540" width="14.85546875" style="226" customWidth="1"/>
    <col min="1541" max="1541" width="16.28515625" style="226" customWidth="1"/>
    <col min="1542" max="1792" width="9.140625" style="226"/>
    <col min="1793" max="1793" width="6.85546875" style="226" customWidth="1"/>
    <col min="1794" max="1794" width="39.5703125" style="226" customWidth="1"/>
    <col min="1795" max="1796" width="14.85546875" style="226" customWidth="1"/>
    <col min="1797" max="1797" width="16.28515625" style="226" customWidth="1"/>
    <col min="1798" max="2048" width="9.140625" style="226"/>
    <col min="2049" max="2049" width="6.85546875" style="226" customWidth="1"/>
    <col min="2050" max="2050" width="39.5703125" style="226" customWidth="1"/>
    <col min="2051" max="2052" width="14.85546875" style="226" customWidth="1"/>
    <col min="2053" max="2053" width="16.28515625" style="226" customWidth="1"/>
    <col min="2054" max="2304" width="9.140625" style="226"/>
    <col min="2305" max="2305" width="6.85546875" style="226" customWidth="1"/>
    <col min="2306" max="2306" width="39.5703125" style="226" customWidth="1"/>
    <col min="2307" max="2308" width="14.85546875" style="226" customWidth="1"/>
    <col min="2309" max="2309" width="16.28515625" style="226" customWidth="1"/>
    <col min="2310" max="2560" width="9.140625" style="226"/>
    <col min="2561" max="2561" width="6.85546875" style="226" customWidth="1"/>
    <col min="2562" max="2562" width="39.5703125" style="226" customWidth="1"/>
    <col min="2563" max="2564" width="14.85546875" style="226" customWidth="1"/>
    <col min="2565" max="2565" width="16.28515625" style="226" customWidth="1"/>
    <col min="2566" max="2816" width="9.140625" style="226"/>
    <col min="2817" max="2817" width="6.85546875" style="226" customWidth="1"/>
    <col min="2818" max="2818" width="39.5703125" style="226" customWidth="1"/>
    <col min="2819" max="2820" width="14.85546875" style="226" customWidth="1"/>
    <col min="2821" max="2821" width="16.28515625" style="226" customWidth="1"/>
    <col min="2822" max="3072" width="9.140625" style="226"/>
    <col min="3073" max="3073" width="6.85546875" style="226" customWidth="1"/>
    <col min="3074" max="3074" width="39.5703125" style="226" customWidth="1"/>
    <col min="3075" max="3076" width="14.85546875" style="226" customWidth="1"/>
    <col min="3077" max="3077" width="16.28515625" style="226" customWidth="1"/>
    <col min="3078" max="3328" width="9.140625" style="226"/>
    <col min="3329" max="3329" width="6.85546875" style="226" customWidth="1"/>
    <col min="3330" max="3330" width="39.5703125" style="226" customWidth="1"/>
    <col min="3331" max="3332" width="14.85546875" style="226" customWidth="1"/>
    <col min="3333" max="3333" width="16.28515625" style="226" customWidth="1"/>
    <col min="3334" max="3584" width="9.140625" style="226"/>
    <col min="3585" max="3585" width="6.85546875" style="226" customWidth="1"/>
    <col min="3586" max="3586" width="39.5703125" style="226" customWidth="1"/>
    <col min="3587" max="3588" width="14.85546875" style="226" customWidth="1"/>
    <col min="3589" max="3589" width="16.28515625" style="226" customWidth="1"/>
    <col min="3590" max="3840" width="9.140625" style="226"/>
    <col min="3841" max="3841" width="6.85546875" style="226" customWidth="1"/>
    <col min="3842" max="3842" width="39.5703125" style="226" customWidth="1"/>
    <col min="3843" max="3844" width="14.85546875" style="226" customWidth="1"/>
    <col min="3845" max="3845" width="16.28515625" style="226" customWidth="1"/>
    <col min="3846" max="4096" width="9.140625" style="226"/>
    <col min="4097" max="4097" width="6.85546875" style="226" customWidth="1"/>
    <col min="4098" max="4098" width="39.5703125" style="226" customWidth="1"/>
    <col min="4099" max="4100" width="14.85546875" style="226" customWidth="1"/>
    <col min="4101" max="4101" width="16.28515625" style="226" customWidth="1"/>
    <col min="4102" max="4352" width="9.140625" style="226"/>
    <col min="4353" max="4353" width="6.85546875" style="226" customWidth="1"/>
    <col min="4354" max="4354" width="39.5703125" style="226" customWidth="1"/>
    <col min="4355" max="4356" width="14.85546875" style="226" customWidth="1"/>
    <col min="4357" max="4357" width="16.28515625" style="226" customWidth="1"/>
    <col min="4358" max="4608" width="9.140625" style="226"/>
    <col min="4609" max="4609" width="6.85546875" style="226" customWidth="1"/>
    <col min="4610" max="4610" width="39.5703125" style="226" customWidth="1"/>
    <col min="4611" max="4612" width="14.85546875" style="226" customWidth="1"/>
    <col min="4613" max="4613" width="16.28515625" style="226" customWidth="1"/>
    <col min="4614" max="4864" width="9.140625" style="226"/>
    <col min="4865" max="4865" width="6.85546875" style="226" customWidth="1"/>
    <col min="4866" max="4866" width="39.5703125" style="226" customWidth="1"/>
    <col min="4867" max="4868" width="14.85546875" style="226" customWidth="1"/>
    <col min="4869" max="4869" width="16.28515625" style="226" customWidth="1"/>
    <col min="4870" max="5120" width="9.140625" style="226"/>
    <col min="5121" max="5121" width="6.85546875" style="226" customWidth="1"/>
    <col min="5122" max="5122" width="39.5703125" style="226" customWidth="1"/>
    <col min="5123" max="5124" width="14.85546875" style="226" customWidth="1"/>
    <col min="5125" max="5125" width="16.28515625" style="226" customWidth="1"/>
    <col min="5126" max="5376" width="9.140625" style="226"/>
    <col min="5377" max="5377" width="6.85546875" style="226" customWidth="1"/>
    <col min="5378" max="5378" width="39.5703125" style="226" customWidth="1"/>
    <col min="5379" max="5380" width="14.85546875" style="226" customWidth="1"/>
    <col min="5381" max="5381" width="16.28515625" style="226" customWidth="1"/>
    <col min="5382" max="5632" width="9.140625" style="226"/>
    <col min="5633" max="5633" width="6.85546875" style="226" customWidth="1"/>
    <col min="5634" max="5634" width="39.5703125" style="226" customWidth="1"/>
    <col min="5635" max="5636" width="14.85546875" style="226" customWidth="1"/>
    <col min="5637" max="5637" width="16.28515625" style="226" customWidth="1"/>
    <col min="5638" max="5888" width="9.140625" style="226"/>
    <col min="5889" max="5889" width="6.85546875" style="226" customWidth="1"/>
    <col min="5890" max="5890" width="39.5703125" style="226" customWidth="1"/>
    <col min="5891" max="5892" width="14.85546875" style="226" customWidth="1"/>
    <col min="5893" max="5893" width="16.28515625" style="226" customWidth="1"/>
    <col min="5894" max="6144" width="9.140625" style="226"/>
    <col min="6145" max="6145" width="6.85546875" style="226" customWidth="1"/>
    <col min="6146" max="6146" width="39.5703125" style="226" customWidth="1"/>
    <col min="6147" max="6148" width="14.85546875" style="226" customWidth="1"/>
    <col min="6149" max="6149" width="16.28515625" style="226" customWidth="1"/>
    <col min="6150" max="6400" width="9.140625" style="226"/>
    <col min="6401" max="6401" width="6.85546875" style="226" customWidth="1"/>
    <col min="6402" max="6402" width="39.5703125" style="226" customWidth="1"/>
    <col min="6403" max="6404" width="14.85546875" style="226" customWidth="1"/>
    <col min="6405" max="6405" width="16.28515625" style="226" customWidth="1"/>
    <col min="6406" max="6656" width="9.140625" style="226"/>
    <col min="6657" max="6657" width="6.85546875" style="226" customWidth="1"/>
    <col min="6658" max="6658" width="39.5703125" style="226" customWidth="1"/>
    <col min="6659" max="6660" width="14.85546875" style="226" customWidth="1"/>
    <col min="6661" max="6661" width="16.28515625" style="226" customWidth="1"/>
    <col min="6662" max="6912" width="9.140625" style="226"/>
    <col min="6913" max="6913" width="6.85546875" style="226" customWidth="1"/>
    <col min="6914" max="6914" width="39.5703125" style="226" customWidth="1"/>
    <col min="6915" max="6916" width="14.85546875" style="226" customWidth="1"/>
    <col min="6917" max="6917" width="16.28515625" style="226" customWidth="1"/>
    <col min="6918" max="7168" width="9.140625" style="226"/>
    <col min="7169" max="7169" width="6.85546875" style="226" customWidth="1"/>
    <col min="7170" max="7170" width="39.5703125" style="226" customWidth="1"/>
    <col min="7171" max="7172" width="14.85546875" style="226" customWidth="1"/>
    <col min="7173" max="7173" width="16.28515625" style="226" customWidth="1"/>
    <col min="7174" max="7424" width="9.140625" style="226"/>
    <col min="7425" max="7425" width="6.85546875" style="226" customWidth="1"/>
    <col min="7426" max="7426" width="39.5703125" style="226" customWidth="1"/>
    <col min="7427" max="7428" width="14.85546875" style="226" customWidth="1"/>
    <col min="7429" max="7429" width="16.28515625" style="226" customWidth="1"/>
    <col min="7430" max="7680" width="9.140625" style="226"/>
    <col min="7681" max="7681" width="6.85546875" style="226" customWidth="1"/>
    <col min="7682" max="7682" width="39.5703125" style="226" customWidth="1"/>
    <col min="7683" max="7684" width="14.85546875" style="226" customWidth="1"/>
    <col min="7685" max="7685" width="16.28515625" style="226" customWidth="1"/>
    <col min="7686" max="7936" width="9.140625" style="226"/>
    <col min="7937" max="7937" width="6.85546875" style="226" customWidth="1"/>
    <col min="7938" max="7938" width="39.5703125" style="226" customWidth="1"/>
    <col min="7939" max="7940" width="14.85546875" style="226" customWidth="1"/>
    <col min="7941" max="7941" width="16.28515625" style="226" customWidth="1"/>
    <col min="7942" max="8192" width="9.140625" style="226"/>
    <col min="8193" max="8193" width="6.85546875" style="226" customWidth="1"/>
    <col min="8194" max="8194" width="39.5703125" style="226" customWidth="1"/>
    <col min="8195" max="8196" width="14.85546875" style="226" customWidth="1"/>
    <col min="8197" max="8197" width="16.28515625" style="226" customWidth="1"/>
    <col min="8198" max="8448" width="9.140625" style="226"/>
    <col min="8449" max="8449" width="6.85546875" style="226" customWidth="1"/>
    <col min="8450" max="8450" width="39.5703125" style="226" customWidth="1"/>
    <col min="8451" max="8452" width="14.85546875" style="226" customWidth="1"/>
    <col min="8453" max="8453" width="16.28515625" style="226" customWidth="1"/>
    <col min="8454" max="8704" width="9.140625" style="226"/>
    <col min="8705" max="8705" width="6.85546875" style="226" customWidth="1"/>
    <col min="8706" max="8706" width="39.5703125" style="226" customWidth="1"/>
    <col min="8707" max="8708" width="14.85546875" style="226" customWidth="1"/>
    <col min="8709" max="8709" width="16.28515625" style="226" customWidth="1"/>
    <col min="8710" max="8960" width="9.140625" style="226"/>
    <col min="8961" max="8961" width="6.85546875" style="226" customWidth="1"/>
    <col min="8962" max="8962" width="39.5703125" style="226" customWidth="1"/>
    <col min="8963" max="8964" width="14.85546875" style="226" customWidth="1"/>
    <col min="8965" max="8965" width="16.28515625" style="226" customWidth="1"/>
    <col min="8966" max="9216" width="9.140625" style="226"/>
    <col min="9217" max="9217" width="6.85546875" style="226" customWidth="1"/>
    <col min="9218" max="9218" width="39.5703125" style="226" customWidth="1"/>
    <col min="9219" max="9220" width="14.85546875" style="226" customWidth="1"/>
    <col min="9221" max="9221" width="16.28515625" style="226" customWidth="1"/>
    <col min="9222" max="9472" width="9.140625" style="226"/>
    <col min="9473" max="9473" width="6.85546875" style="226" customWidth="1"/>
    <col min="9474" max="9474" width="39.5703125" style="226" customWidth="1"/>
    <col min="9475" max="9476" width="14.85546875" style="226" customWidth="1"/>
    <col min="9477" max="9477" width="16.28515625" style="226" customWidth="1"/>
    <col min="9478" max="9728" width="9.140625" style="226"/>
    <col min="9729" max="9729" width="6.85546875" style="226" customWidth="1"/>
    <col min="9730" max="9730" width="39.5703125" style="226" customWidth="1"/>
    <col min="9731" max="9732" width="14.85546875" style="226" customWidth="1"/>
    <col min="9733" max="9733" width="16.28515625" style="226" customWidth="1"/>
    <col min="9734" max="9984" width="9.140625" style="226"/>
    <col min="9985" max="9985" width="6.85546875" style="226" customWidth="1"/>
    <col min="9986" max="9986" width="39.5703125" style="226" customWidth="1"/>
    <col min="9987" max="9988" width="14.85546875" style="226" customWidth="1"/>
    <col min="9989" max="9989" width="16.28515625" style="226" customWidth="1"/>
    <col min="9990" max="10240" width="9.140625" style="226"/>
    <col min="10241" max="10241" width="6.85546875" style="226" customWidth="1"/>
    <col min="10242" max="10242" width="39.5703125" style="226" customWidth="1"/>
    <col min="10243" max="10244" width="14.85546875" style="226" customWidth="1"/>
    <col min="10245" max="10245" width="16.28515625" style="226" customWidth="1"/>
    <col min="10246" max="10496" width="9.140625" style="226"/>
    <col min="10497" max="10497" width="6.85546875" style="226" customWidth="1"/>
    <col min="10498" max="10498" width="39.5703125" style="226" customWidth="1"/>
    <col min="10499" max="10500" width="14.85546875" style="226" customWidth="1"/>
    <col min="10501" max="10501" width="16.28515625" style="226" customWidth="1"/>
    <col min="10502" max="10752" width="9.140625" style="226"/>
    <col min="10753" max="10753" width="6.85546875" style="226" customWidth="1"/>
    <col min="10754" max="10754" width="39.5703125" style="226" customWidth="1"/>
    <col min="10755" max="10756" width="14.85546875" style="226" customWidth="1"/>
    <col min="10757" max="10757" width="16.28515625" style="226" customWidth="1"/>
    <col min="10758" max="11008" width="9.140625" style="226"/>
    <col min="11009" max="11009" width="6.85546875" style="226" customWidth="1"/>
    <col min="11010" max="11010" width="39.5703125" style="226" customWidth="1"/>
    <col min="11011" max="11012" width="14.85546875" style="226" customWidth="1"/>
    <col min="11013" max="11013" width="16.28515625" style="226" customWidth="1"/>
    <col min="11014" max="11264" width="9.140625" style="226"/>
    <col min="11265" max="11265" width="6.85546875" style="226" customWidth="1"/>
    <col min="11266" max="11266" width="39.5703125" style="226" customWidth="1"/>
    <col min="11267" max="11268" width="14.85546875" style="226" customWidth="1"/>
    <col min="11269" max="11269" width="16.28515625" style="226" customWidth="1"/>
    <col min="11270" max="11520" width="9.140625" style="226"/>
    <col min="11521" max="11521" width="6.85546875" style="226" customWidth="1"/>
    <col min="11522" max="11522" width="39.5703125" style="226" customWidth="1"/>
    <col min="11523" max="11524" width="14.85546875" style="226" customWidth="1"/>
    <col min="11525" max="11525" width="16.28515625" style="226" customWidth="1"/>
    <col min="11526" max="11776" width="9.140625" style="226"/>
    <col min="11777" max="11777" width="6.85546875" style="226" customWidth="1"/>
    <col min="11778" max="11778" width="39.5703125" style="226" customWidth="1"/>
    <col min="11779" max="11780" width="14.85546875" style="226" customWidth="1"/>
    <col min="11781" max="11781" width="16.28515625" style="226" customWidth="1"/>
    <col min="11782" max="12032" width="9.140625" style="226"/>
    <col min="12033" max="12033" width="6.85546875" style="226" customWidth="1"/>
    <col min="12034" max="12034" width="39.5703125" style="226" customWidth="1"/>
    <col min="12035" max="12036" width="14.85546875" style="226" customWidth="1"/>
    <col min="12037" max="12037" width="16.28515625" style="226" customWidth="1"/>
    <col min="12038" max="12288" width="9.140625" style="226"/>
    <col min="12289" max="12289" width="6.85546875" style="226" customWidth="1"/>
    <col min="12290" max="12290" width="39.5703125" style="226" customWidth="1"/>
    <col min="12291" max="12292" width="14.85546875" style="226" customWidth="1"/>
    <col min="12293" max="12293" width="16.28515625" style="226" customWidth="1"/>
    <col min="12294" max="12544" width="9.140625" style="226"/>
    <col min="12545" max="12545" width="6.85546875" style="226" customWidth="1"/>
    <col min="12546" max="12546" width="39.5703125" style="226" customWidth="1"/>
    <col min="12547" max="12548" width="14.85546875" style="226" customWidth="1"/>
    <col min="12549" max="12549" width="16.28515625" style="226" customWidth="1"/>
    <col min="12550" max="12800" width="9.140625" style="226"/>
    <col min="12801" max="12801" width="6.85546875" style="226" customWidth="1"/>
    <col min="12802" max="12802" width="39.5703125" style="226" customWidth="1"/>
    <col min="12803" max="12804" width="14.85546875" style="226" customWidth="1"/>
    <col min="12805" max="12805" width="16.28515625" style="226" customWidth="1"/>
    <col min="12806" max="13056" width="9.140625" style="226"/>
    <col min="13057" max="13057" width="6.85546875" style="226" customWidth="1"/>
    <col min="13058" max="13058" width="39.5703125" style="226" customWidth="1"/>
    <col min="13059" max="13060" width="14.85546875" style="226" customWidth="1"/>
    <col min="13061" max="13061" width="16.28515625" style="226" customWidth="1"/>
    <col min="13062" max="13312" width="9.140625" style="226"/>
    <col min="13313" max="13313" width="6.85546875" style="226" customWidth="1"/>
    <col min="13314" max="13314" width="39.5703125" style="226" customWidth="1"/>
    <col min="13315" max="13316" width="14.85546875" style="226" customWidth="1"/>
    <col min="13317" max="13317" width="16.28515625" style="226" customWidth="1"/>
    <col min="13318" max="13568" width="9.140625" style="226"/>
    <col min="13569" max="13569" width="6.85546875" style="226" customWidth="1"/>
    <col min="13570" max="13570" width="39.5703125" style="226" customWidth="1"/>
    <col min="13571" max="13572" width="14.85546875" style="226" customWidth="1"/>
    <col min="13573" max="13573" width="16.28515625" style="226" customWidth="1"/>
    <col min="13574" max="13824" width="9.140625" style="226"/>
    <col min="13825" max="13825" width="6.85546875" style="226" customWidth="1"/>
    <col min="13826" max="13826" width="39.5703125" style="226" customWidth="1"/>
    <col min="13827" max="13828" width="14.85546875" style="226" customWidth="1"/>
    <col min="13829" max="13829" width="16.28515625" style="226" customWidth="1"/>
    <col min="13830" max="14080" width="9.140625" style="226"/>
    <col min="14081" max="14081" width="6.85546875" style="226" customWidth="1"/>
    <col min="14082" max="14082" width="39.5703125" style="226" customWidth="1"/>
    <col min="14083" max="14084" width="14.85546875" style="226" customWidth="1"/>
    <col min="14085" max="14085" width="16.28515625" style="226" customWidth="1"/>
    <col min="14086" max="14336" width="9.140625" style="226"/>
    <col min="14337" max="14337" width="6.85546875" style="226" customWidth="1"/>
    <col min="14338" max="14338" width="39.5703125" style="226" customWidth="1"/>
    <col min="14339" max="14340" width="14.85546875" style="226" customWidth="1"/>
    <col min="14341" max="14341" width="16.28515625" style="226" customWidth="1"/>
    <col min="14342" max="14592" width="9.140625" style="226"/>
    <col min="14593" max="14593" width="6.85546875" style="226" customWidth="1"/>
    <col min="14594" max="14594" width="39.5703125" style="226" customWidth="1"/>
    <col min="14595" max="14596" width="14.85546875" style="226" customWidth="1"/>
    <col min="14597" max="14597" width="16.28515625" style="226" customWidth="1"/>
    <col min="14598" max="14848" width="9.140625" style="226"/>
    <col min="14849" max="14849" width="6.85546875" style="226" customWidth="1"/>
    <col min="14850" max="14850" width="39.5703125" style="226" customWidth="1"/>
    <col min="14851" max="14852" width="14.85546875" style="226" customWidth="1"/>
    <col min="14853" max="14853" width="16.28515625" style="226" customWidth="1"/>
    <col min="14854" max="15104" width="9.140625" style="226"/>
    <col min="15105" max="15105" width="6.85546875" style="226" customWidth="1"/>
    <col min="15106" max="15106" width="39.5703125" style="226" customWidth="1"/>
    <col min="15107" max="15108" width="14.85546875" style="226" customWidth="1"/>
    <col min="15109" max="15109" width="16.28515625" style="226" customWidth="1"/>
    <col min="15110" max="15360" width="9.140625" style="226"/>
    <col min="15361" max="15361" width="6.85546875" style="226" customWidth="1"/>
    <col min="15362" max="15362" width="39.5703125" style="226" customWidth="1"/>
    <col min="15363" max="15364" width="14.85546875" style="226" customWidth="1"/>
    <col min="15365" max="15365" width="16.28515625" style="226" customWidth="1"/>
    <col min="15366" max="15616" width="9.140625" style="226"/>
    <col min="15617" max="15617" width="6.85546875" style="226" customWidth="1"/>
    <col min="15618" max="15618" width="39.5703125" style="226" customWidth="1"/>
    <col min="15619" max="15620" width="14.85546875" style="226" customWidth="1"/>
    <col min="15621" max="15621" width="16.28515625" style="226" customWidth="1"/>
    <col min="15622" max="15872" width="9.140625" style="226"/>
    <col min="15873" max="15873" width="6.85546875" style="226" customWidth="1"/>
    <col min="15874" max="15874" width="39.5703125" style="226" customWidth="1"/>
    <col min="15875" max="15876" width="14.85546875" style="226" customWidth="1"/>
    <col min="15877" max="15877" width="16.28515625" style="226" customWidth="1"/>
    <col min="15878" max="16128" width="9.140625" style="226"/>
    <col min="16129" max="16129" width="6.85546875" style="226" customWidth="1"/>
    <col min="16130" max="16130" width="39.5703125" style="226" customWidth="1"/>
    <col min="16131" max="16132" width="14.85546875" style="226" customWidth="1"/>
    <col min="16133" max="16133" width="16.28515625" style="226" customWidth="1"/>
    <col min="16134" max="16384" width="9.140625" style="226"/>
  </cols>
  <sheetData>
    <row r="1" spans="1:5" x14ac:dyDescent="0.2">
      <c r="B1" s="227"/>
      <c r="C1" s="227"/>
      <c r="D1" s="228"/>
      <c r="E1" s="228" t="s">
        <v>608</v>
      </c>
    </row>
    <row r="2" spans="1:5" x14ac:dyDescent="0.2">
      <c r="B2" s="227"/>
      <c r="C2" s="227"/>
      <c r="D2" s="228"/>
      <c r="E2" s="228" t="s">
        <v>128</v>
      </c>
    </row>
    <row r="3" spans="1:5" x14ac:dyDescent="0.2">
      <c r="B3" s="570" t="s">
        <v>606</v>
      </c>
      <c r="C3" s="570"/>
      <c r="D3" s="570"/>
      <c r="E3" s="570"/>
    </row>
    <row r="4" spans="1:5" x14ac:dyDescent="0.2">
      <c r="B4" s="227"/>
      <c r="C4" s="227"/>
      <c r="D4" s="228"/>
      <c r="E4" s="228" t="s">
        <v>171</v>
      </c>
    </row>
    <row r="5" spans="1:5" x14ac:dyDescent="0.2">
      <c r="B5" s="227"/>
      <c r="C5" s="227"/>
      <c r="D5" s="228"/>
      <c r="E5" s="228" t="s">
        <v>167</v>
      </c>
    </row>
    <row r="6" spans="1:5" ht="14.25" customHeight="1" x14ac:dyDescent="0.2">
      <c r="C6" s="228"/>
    </row>
    <row r="7" spans="1:5" ht="14.25" customHeight="1" x14ac:dyDescent="0.2">
      <c r="B7" s="571" t="s">
        <v>591</v>
      </c>
      <c r="C7" s="571"/>
      <c r="D7" s="571"/>
      <c r="E7" s="571"/>
    </row>
    <row r="8" spans="1:5" ht="74.25" customHeight="1" x14ac:dyDescent="0.2">
      <c r="A8" s="229"/>
      <c r="B8" s="572" t="s">
        <v>728</v>
      </c>
      <c r="C8" s="572"/>
      <c r="D8" s="572"/>
      <c r="E8" s="572"/>
    </row>
    <row r="9" spans="1:5" ht="14.25" customHeight="1" x14ac:dyDescent="0.2">
      <c r="C9" s="228"/>
    </row>
    <row r="10" spans="1:5" ht="18.75" customHeight="1" x14ac:dyDescent="0.2">
      <c r="C10" s="230"/>
      <c r="D10" s="230"/>
      <c r="E10" s="231" t="s">
        <v>115</v>
      </c>
    </row>
    <row r="11" spans="1:5" ht="22.5" customHeight="1" x14ac:dyDescent="0.2">
      <c r="A11" s="232" t="s">
        <v>592</v>
      </c>
      <c r="B11" s="232" t="s">
        <v>593</v>
      </c>
      <c r="C11" s="233" t="s">
        <v>168</v>
      </c>
      <c r="D11" s="234" t="s">
        <v>586</v>
      </c>
      <c r="E11" s="234" t="s">
        <v>587</v>
      </c>
    </row>
    <row r="12" spans="1:5" s="241" customFormat="1" ht="16.5" customHeight="1" x14ac:dyDescent="0.2">
      <c r="A12" s="239" t="s">
        <v>596</v>
      </c>
      <c r="B12" s="240" t="s">
        <v>597</v>
      </c>
      <c r="C12" s="237">
        <v>111.4961</v>
      </c>
      <c r="D12" s="237">
        <v>111.4961</v>
      </c>
      <c r="E12" s="264">
        <f>D12/C12*100</f>
        <v>100</v>
      </c>
    </row>
    <row r="13" spans="1:5" s="241" customFormat="1" ht="27.75" customHeight="1" x14ac:dyDescent="0.2">
      <c r="A13" s="239" t="s">
        <v>598</v>
      </c>
      <c r="B13" s="242" t="s">
        <v>599</v>
      </c>
      <c r="C13" s="237">
        <v>117.018</v>
      </c>
      <c r="D13" s="237">
        <v>117.018</v>
      </c>
      <c r="E13" s="264">
        <f>D13/C13*100</f>
        <v>100</v>
      </c>
    </row>
    <row r="14" spans="1:5" s="241" customFormat="1" x14ac:dyDescent="0.2">
      <c r="A14" s="239" t="s">
        <v>600</v>
      </c>
      <c r="B14" s="242" t="s">
        <v>601</v>
      </c>
      <c r="C14" s="237">
        <v>135.39400000000001</v>
      </c>
      <c r="D14" s="237">
        <v>135.39400000000001</v>
      </c>
      <c r="E14" s="264">
        <f>D14/C14*100</f>
        <v>100</v>
      </c>
    </row>
    <row r="15" spans="1:5" ht="18.75" customHeight="1" x14ac:dyDescent="0.2">
      <c r="A15" s="239" t="s">
        <v>602</v>
      </c>
      <c r="B15" s="242" t="s">
        <v>603</v>
      </c>
      <c r="C15" s="243">
        <v>138.51</v>
      </c>
      <c r="D15" s="243">
        <v>138.51</v>
      </c>
      <c r="E15" s="264">
        <f>D15/C15*100</f>
        <v>100</v>
      </c>
    </row>
    <row r="16" spans="1:5" s="249" customFormat="1" ht="18.75" customHeight="1" x14ac:dyDescent="0.2">
      <c r="A16" s="245"/>
      <c r="B16" s="246" t="s">
        <v>604</v>
      </c>
      <c r="C16" s="247">
        <f>SUM(C12:C15)</f>
        <v>502.41809999999998</v>
      </c>
      <c r="D16" s="247">
        <f>SUM(D12:D15)</f>
        <v>502.41809999999998</v>
      </c>
      <c r="E16" s="264">
        <f>D16/C16*100</f>
        <v>100</v>
      </c>
    </row>
    <row r="19" spans="3:5" x14ac:dyDescent="0.2">
      <c r="C19" s="250"/>
      <c r="D19" s="250">
        <f>+'11'!V717</f>
        <v>502.41809999999998</v>
      </c>
      <c r="E19" s="250"/>
    </row>
    <row r="20" spans="3:5" x14ac:dyDescent="0.2">
      <c r="D20" s="256">
        <f>D16-D19</f>
        <v>0</v>
      </c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20"/>
  <sheetViews>
    <sheetView view="pageBreakPreview" workbookViewId="0">
      <selection activeCell="H12" sqref="H12"/>
    </sheetView>
  </sheetViews>
  <sheetFormatPr defaultRowHeight="12.75" x14ac:dyDescent="0.2"/>
  <cols>
    <col min="1" max="1" width="6.85546875" style="226" customWidth="1"/>
    <col min="2" max="2" width="32.42578125" style="226" customWidth="1"/>
    <col min="3" max="4" width="14.85546875" style="226" customWidth="1"/>
    <col min="5" max="5" width="14.5703125" style="226" customWidth="1"/>
    <col min="6" max="256" width="9.140625" style="226"/>
    <col min="257" max="257" width="6.85546875" style="226" customWidth="1"/>
    <col min="258" max="258" width="32.42578125" style="226" customWidth="1"/>
    <col min="259" max="260" width="14.85546875" style="226" customWidth="1"/>
    <col min="261" max="261" width="14.5703125" style="226" customWidth="1"/>
    <col min="262" max="512" width="9.140625" style="226"/>
    <col min="513" max="513" width="6.85546875" style="226" customWidth="1"/>
    <col min="514" max="514" width="32.42578125" style="226" customWidth="1"/>
    <col min="515" max="516" width="14.85546875" style="226" customWidth="1"/>
    <col min="517" max="517" width="14.5703125" style="226" customWidth="1"/>
    <col min="518" max="768" width="9.140625" style="226"/>
    <col min="769" max="769" width="6.85546875" style="226" customWidth="1"/>
    <col min="770" max="770" width="32.42578125" style="226" customWidth="1"/>
    <col min="771" max="772" width="14.85546875" style="226" customWidth="1"/>
    <col min="773" max="773" width="14.5703125" style="226" customWidth="1"/>
    <col min="774" max="1024" width="9.140625" style="226"/>
    <col min="1025" max="1025" width="6.85546875" style="226" customWidth="1"/>
    <col min="1026" max="1026" width="32.42578125" style="226" customWidth="1"/>
    <col min="1027" max="1028" width="14.85546875" style="226" customWidth="1"/>
    <col min="1029" max="1029" width="14.5703125" style="226" customWidth="1"/>
    <col min="1030" max="1280" width="9.140625" style="226"/>
    <col min="1281" max="1281" width="6.85546875" style="226" customWidth="1"/>
    <col min="1282" max="1282" width="32.42578125" style="226" customWidth="1"/>
    <col min="1283" max="1284" width="14.85546875" style="226" customWidth="1"/>
    <col min="1285" max="1285" width="14.5703125" style="226" customWidth="1"/>
    <col min="1286" max="1536" width="9.140625" style="226"/>
    <col min="1537" max="1537" width="6.85546875" style="226" customWidth="1"/>
    <col min="1538" max="1538" width="32.42578125" style="226" customWidth="1"/>
    <col min="1539" max="1540" width="14.85546875" style="226" customWidth="1"/>
    <col min="1541" max="1541" width="14.5703125" style="226" customWidth="1"/>
    <col min="1542" max="1792" width="9.140625" style="226"/>
    <col min="1793" max="1793" width="6.85546875" style="226" customWidth="1"/>
    <col min="1794" max="1794" width="32.42578125" style="226" customWidth="1"/>
    <col min="1795" max="1796" width="14.85546875" style="226" customWidth="1"/>
    <col min="1797" max="1797" width="14.5703125" style="226" customWidth="1"/>
    <col min="1798" max="2048" width="9.140625" style="226"/>
    <col min="2049" max="2049" width="6.85546875" style="226" customWidth="1"/>
    <col min="2050" max="2050" width="32.42578125" style="226" customWidth="1"/>
    <col min="2051" max="2052" width="14.85546875" style="226" customWidth="1"/>
    <col min="2053" max="2053" width="14.5703125" style="226" customWidth="1"/>
    <col min="2054" max="2304" width="9.140625" style="226"/>
    <col min="2305" max="2305" width="6.85546875" style="226" customWidth="1"/>
    <col min="2306" max="2306" width="32.42578125" style="226" customWidth="1"/>
    <col min="2307" max="2308" width="14.85546875" style="226" customWidth="1"/>
    <col min="2309" max="2309" width="14.5703125" style="226" customWidth="1"/>
    <col min="2310" max="2560" width="9.140625" style="226"/>
    <col min="2561" max="2561" width="6.85546875" style="226" customWidth="1"/>
    <col min="2562" max="2562" width="32.42578125" style="226" customWidth="1"/>
    <col min="2563" max="2564" width="14.85546875" style="226" customWidth="1"/>
    <col min="2565" max="2565" width="14.5703125" style="226" customWidth="1"/>
    <col min="2566" max="2816" width="9.140625" style="226"/>
    <col min="2817" max="2817" width="6.85546875" style="226" customWidth="1"/>
    <col min="2818" max="2818" width="32.42578125" style="226" customWidth="1"/>
    <col min="2819" max="2820" width="14.85546875" style="226" customWidth="1"/>
    <col min="2821" max="2821" width="14.5703125" style="226" customWidth="1"/>
    <col min="2822" max="3072" width="9.140625" style="226"/>
    <col min="3073" max="3073" width="6.85546875" style="226" customWidth="1"/>
    <col min="3074" max="3074" width="32.42578125" style="226" customWidth="1"/>
    <col min="3075" max="3076" width="14.85546875" style="226" customWidth="1"/>
    <col min="3077" max="3077" width="14.5703125" style="226" customWidth="1"/>
    <col min="3078" max="3328" width="9.140625" style="226"/>
    <col min="3329" max="3329" width="6.85546875" style="226" customWidth="1"/>
    <col min="3330" max="3330" width="32.42578125" style="226" customWidth="1"/>
    <col min="3331" max="3332" width="14.85546875" style="226" customWidth="1"/>
    <col min="3333" max="3333" width="14.5703125" style="226" customWidth="1"/>
    <col min="3334" max="3584" width="9.140625" style="226"/>
    <col min="3585" max="3585" width="6.85546875" style="226" customWidth="1"/>
    <col min="3586" max="3586" width="32.42578125" style="226" customWidth="1"/>
    <col min="3587" max="3588" width="14.85546875" style="226" customWidth="1"/>
    <col min="3589" max="3589" width="14.5703125" style="226" customWidth="1"/>
    <col min="3590" max="3840" width="9.140625" style="226"/>
    <col min="3841" max="3841" width="6.85546875" style="226" customWidth="1"/>
    <col min="3842" max="3842" width="32.42578125" style="226" customWidth="1"/>
    <col min="3843" max="3844" width="14.85546875" style="226" customWidth="1"/>
    <col min="3845" max="3845" width="14.5703125" style="226" customWidth="1"/>
    <col min="3846" max="4096" width="9.140625" style="226"/>
    <col min="4097" max="4097" width="6.85546875" style="226" customWidth="1"/>
    <col min="4098" max="4098" width="32.42578125" style="226" customWidth="1"/>
    <col min="4099" max="4100" width="14.85546875" style="226" customWidth="1"/>
    <col min="4101" max="4101" width="14.5703125" style="226" customWidth="1"/>
    <col min="4102" max="4352" width="9.140625" style="226"/>
    <col min="4353" max="4353" width="6.85546875" style="226" customWidth="1"/>
    <col min="4354" max="4354" width="32.42578125" style="226" customWidth="1"/>
    <col min="4355" max="4356" width="14.85546875" style="226" customWidth="1"/>
    <col min="4357" max="4357" width="14.5703125" style="226" customWidth="1"/>
    <col min="4358" max="4608" width="9.140625" style="226"/>
    <col min="4609" max="4609" width="6.85546875" style="226" customWidth="1"/>
    <col min="4610" max="4610" width="32.42578125" style="226" customWidth="1"/>
    <col min="4611" max="4612" width="14.85546875" style="226" customWidth="1"/>
    <col min="4613" max="4613" width="14.5703125" style="226" customWidth="1"/>
    <col min="4614" max="4864" width="9.140625" style="226"/>
    <col min="4865" max="4865" width="6.85546875" style="226" customWidth="1"/>
    <col min="4866" max="4866" width="32.42578125" style="226" customWidth="1"/>
    <col min="4867" max="4868" width="14.85546875" style="226" customWidth="1"/>
    <col min="4869" max="4869" width="14.5703125" style="226" customWidth="1"/>
    <col min="4870" max="5120" width="9.140625" style="226"/>
    <col min="5121" max="5121" width="6.85546875" style="226" customWidth="1"/>
    <col min="5122" max="5122" width="32.42578125" style="226" customWidth="1"/>
    <col min="5123" max="5124" width="14.85546875" style="226" customWidth="1"/>
    <col min="5125" max="5125" width="14.5703125" style="226" customWidth="1"/>
    <col min="5126" max="5376" width="9.140625" style="226"/>
    <col min="5377" max="5377" width="6.85546875" style="226" customWidth="1"/>
    <col min="5378" max="5378" width="32.42578125" style="226" customWidth="1"/>
    <col min="5379" max="5380" width="14.85546875" style="226" customWidth="1"/>
    <col min="5381" max="5381" width="14.5703125" style="226" customWidth="1"/>
    <col min="5382" max="5632" width="9.140625" style="226"/>
    <col min="5633" max="5633" width="6.85546875" style="226" customWidth="1"/>
    <col min="5634" max="5634" width="32.42578125" style="226" customWidth="1"/>
    <col min="5635" max="5636" width="14.85546875" style="226" customWidth="1"/>
    <col min="5637" max="5637" width="14.5703125" style="226" customWidth="1"/>
    <col min="5638" max="5888" width="9.140625" style="226"/>
    <col min="5889" max="5889" width="6.85546875" style="226" customWidth="1"/>
    <col min="5890" max="5890" width="32.42578125" style="226" customWidth="1"/>
    <col min="5891" max="5892" width="14.85546875" style="226" customWidth="1"/>
    <col min="5893" max="5893" width="14.5703125" style="226" customWidth="1"/>
    <col min="5894" max="6144" width="9.140625" style="226"/>
    <col min="6145" max="6145" width="6.85546875" style="226" customWidth="1"/>
    <col min="6146" max="6146" width="32.42578125" style="226" customWidth="1"/>
    <col min="6147" max="6148" width="14.85546875" style="226" customWidth="1"/>
    <col min="6149" max="6149" width="14.5703125" style="226" customWidth="1"/>
    <col min="6150" max="6400" width="9.140625" style="226"/>
    <col min="6401" max="6401" width="6.85546875" style="226" customWidth="1"/>
    <col min="6402" max="6402" width="32.42578125" style="226" customWidth="1"/>
    <col min="6403" max="6404" width="14.85546875" style="226" customWidth="1"/>
    <col min="6405" max="6405" width="14.5703125" style="226" customWidth="1"/>
    <col min="6406" max="6656" width="9.140625" style="226"/>
    <col min="6657" max="6657" width="6.85546875" style="226" customWidth="1"/>
    <col min="6658" max="6658" width="32.42578125" style="226" customWidth="1"/>
    <col min="6659" max="6660" width="14.85546875" style="226" customWidth="1"/>
    <col min="6661" max="6661" width="14.5703125" style="226" customWidth="1"/>
    <col min="6662" max="6912" width="9.140625" style="226"/>
    <col min="6913" max="6913" width="6.85546875" style="226" customWidth="1"/>
    <col min="6914" max="6914" width="32.42578125" style="226" customWidth="1"/>
    <col min="6915" max="6916" width="14.85546875" style="226" customWidth="1"/>
    <col min="6917" max="6917" width="14.5703125" style="226" customWidth="1"/>
    <col min="6918" max="7168" width="9.140625" style="226"/>
    <col min="7169" max="7169" width="6.85546875" style="226" customWidth="1"/>
    <col min="7170" max="7170" width="32.42578125" style="226" customWidth="1"/>
    <col min="7171" max="7172" width="14.85546875" style="226" customWidth="1"/>
    <col min="7173" max="7173" width="14.5703125" style="226" customWidth="1"/>
    <col min="7174" max="7424" width="9.140625" style="226"/>
    <col min="7425" max="7425" width="6.85546875" style="226" customWidth="1"/>
    <col min="7426" max="7426" width="32.42578125" style="226" customWidth="1"/>
    <col min="7427" max="7428" width="14.85546875" style="226" customWidth="1"/>
    <col min="7429" max="7429" width="14.5703125" style="226" customWidth="1"/>
    <col min="7430" max="7680" width="9.140625" style="226"/>
    <col min="7681" max="7681" width="6.85546875" style="226" customWidth="1"/>
    <col min="7682" max="7682" width="32.42578125" style="226" customWidth="1"/>
    <col min="7683" max="7684" width="14.85546875" style="226" customWidth="1"/>
    <col min="7685" max="7685" width="14.5703125" style="226" customWidth="1"/>
    <col min="7686" max="7936" width="9.140625" style="226"/>
    <col min="7937" max="7937" width="6.85546875" style="226" customWidth="1"/>
    <col min="7938" max="7938" width="32.42578125" style="226" customWidth="1"/>
    <col min="7939" max="7940" width="14.85546875" style="226" customWidth="1"/>
    <col min="7941" max="7941" width="14.5703125" style="226" customWidth="1"/>
    <col min="7942" max="8192" width="9.140625" style="226"/>
    <col min="8193" max="8193" width="6.85546875" style="226" customWidth="1"/>
    <col min="8194" max="8194" width="32.42578125" style="226" customWidth="1"/>
    <col min="8195" max="8196" width="14.85546875" style="226" customWidth="1"/>
    <col min="8197" max="8197" width="14.5703125" style="226" customWidth="1"/>
    <col min="8198" max="8448" width="9.140625" style="226"/>
    <col min="8449" max="8449" width="6.85546875" style="226" customWidth="1"/>
    <col min="8450" max="8450" width="32.42578125" style="226" customWidth="1"/>
    <col min="8451" max="8452" width="14.85546875" style="226" customWidth="1"/>
    <col min="8453" max="8453" width="14.5703125" style="226" customWidth="1"/>
    <col min="8454" max="8704" width="9.140625" style="226"/>
    <col min="8705" max="8705" width="6.85546875" style="226" customWidth="1"/>
    <col min="8706" max="8706" width="32.42578125" style="226" customWidth="1"/>
    <col min="8707" max="8708" width="14.85546875" style="226" customWidth="1"/>
    <col min="8709" max="8709" width="14.5703125" style="226" customWidth="1"/>
    <col min="8710" max="8960" width="9.140625" style="226"/>
    <col min="8961" max="8961" width="6.85546875" style="226" customWidth="1"/>
    <col min="8962" max="8962" width="32.42578125" style="226" customWidth="1"/>
    <col min="8963" max="8964" width="14.85546875" style="226" customWidth="1"/>
    <col min="8965" max="8965" width="14.5703125" style="226" customWidth="1"/>
    <col min="8966" max="9216" width="9.140625" style="226"/>
    <col min="9217" max="9217" width="6.85546875" style="226" customWidth="1"/>
    <col min="9218" max="9218" width="32.42578125" style="226" customWidth="1"/>
    <col min="9219" max="9220" width="14.85546875" style="226" customWidth="1"/>
    <col min="9221" max="9221" width="14.5703125" style="226" customWidth="1"/>
    <col min="9222" max="9472" width="9.140625" style="226"/>
    <col min="9473" max="9473" width="6.85546875" style="226" customWidth="1"/>
    <col min="9474" max="9474" width="32.42578125" style="226" customWidth="1"/>
    <col min="9475" max="9476" width="14.85546875" style="226" customWidth="1"/>
    <col min="9477" max="9477" width="14.5703125" style="226" customWidth="1"/>
    <col min="9478" max="9728" width="9.140625" style="226"/>
    <col min="9729" max="9729" width="6.85546875" style="226" customWidth="1"/>
    <col min="9730" max="9730" width="32.42578125" style="226" customWidth="1"/>
    <col min="9731" max="9732" width="14.85546875" style="226" customWidth="1"/>
    <col min="9733" max="9733" width="14.5703125" style="226" customWidth="1"/>
    <col min="9734" max="9984" width="9.140625" style="226"/>
    <col min="9985" max="9985" width="6.85546875" style="226" customWidth="1"/>
    <col min="9986" max="9986" width="32.42578125" style="226" customWidth="1"/>
    <col min="9987" max="9988" width="14.85546875" style="226" customWidth="1"/>
    <col min="9989" max="9989" width="14.5703125" style="226" customWidth="1"/>
    <col min="9990" max="10240" width="9.140625" style="226"/>
    <col min="10241" max="10241" width="6.85546875" style="226" customWidth="1"/>
    <col min="10242" max="10242" width="32.42578125" style="226" customWidth="1"/>
    <col min="10243" max="10244" width="14.85546875" style="226" customWidth="1"/>
    <col min="10245" max="10245" width="14.5703125" style="226" customWidth="1"/>
    <col min="10246" max="10496" width="9.140625" style="226"/>
    <col min="10497" max="10497" width="6.85546875" style="226" customWidth="1"/>
    <col min="10498" max="10498" width="32.42578125" style="226" customWidth="1"/>
    <col min="10499" max="10500" width="14.85546875" style="226" customWidth="1"/>
    <col min="10501" max="10501" width="14.5703125" style="226" customWidth="1"/>
    <col min="10502" max="10752" width="9.140625" style="226"/>
    <col min="10753" max="10753" width="6.85546875" style="226" customWidth="1"/>
    <col min="10754" max="10754" width="32.42578125" style="226" customWidth="1"/>
    <col min="10755" max="10756" width="14.85546875" style="226" customWidth="1"/>
    <col min="10757" max="10757" width="14.5703125" style="226" customWidth="1"/>
    <col min="10758" max="11008" width="9.140625" style="226"/>
    <col min="11009" max="11009" width="6.85546875" style="226" customWidth="1"/>
    <col min="11010" max="11010" width="32.42578125" style="226" customWidth="1"/>
    <col min="11011" max="11012" width="14.85546875" style="226" customWidth="1"/>
    <col min="11013" max="11013" width="14.5703125" style="226" customWidth="1"/>
    <col min="11014" max="11264" width="9.140625" style="226"/>
    <col min="11265" max="11265" width="6.85546875" style="226" customWidth="1"/>
    <col min="11266" max="11266" width="32.42578125" style="226" customWidth="1"/>
    <col min="11267" max="11268" width="14.85546875" style="226" customWidth="1"/>
    <col min="11269" max="11269" width="14.5703125" style="226" customWidth="1"/>
    <col min="11270" max="11520" width="9.140625" style="226"/>
    <col min="11521" max="11521" width="6.85546875" style="226" customWidth="1"/>
    <col min="11522" max="11522" width="32.42578125" style="226" customWidth="1"/>
    <col min="11523" max="11524" width="14.85546875" style="226" customWidth="1"/>
    <col min="11525" max="11525" width="14.5703125" style="226" customWidth="1"/>
    <col min="11526" max="11776" width="9.140625" style="226"/>
    <col min="11777" max="11777" width="6.85546875" style="226" customWidth="1"/>
    <col min="11778" max="11778" width="32.42578125" style="226" customWidth="1"/>
    <col min="11779" max="11780" width="14.85546875" style="226" customWidth="1"/>
    <col min="11781" max="11781" width="14.5703125" style="226" customWidth="1"/>
    <col min="11782" max="12032" width="9.140625" style="226"/>
    <col min="12033" max="12033" width="6.85546875" style="226" customWidth="1"/>
    <col min="12034" max="12034" width="32.42578125" style="226" customWidth="1"/>
    <col min="12035" max="12036" width="14.85546875" style="226" customWidth="1"/>
    <col min="12037" max="12037" width="14.5703125" style="226" customWidth="1"/>
    <col min="12038" max="12288" width="9.140625" style="226"/>
    <col min="12289" max="12289" width="6.85546875" style="226" customWidth="1"/>
    <col min="12290" max="12290" width="32.42578125" style="226" customWidth="1"/>
    <col min="12291" max="12292" width="14.85546875" style="226" customWidth="1"/>
    <col min="12293" max="12293" width="14.5703125" style="226" customWidth="1"/>
    <col min="12294" max="12544" width="9.140625" style="226"/>
    <col min="12545" max="12545" width="6.85546875" style="226" customWidth="1"/>
    <col min="12546" max="12546" width="32.42578125" style="226" customWidth="1"/>
    <col min="12547" max="12548" width="14.85546875" style="226" customWidth="1"/>
    <col min="12549" max="12549" width="14.5703125" style="226" customWidth="1"/>
    <col min="12550" max="12800" width="9.140625" style="226"/>
    <col min="12801" max="12801" width="6.85546875" style="226" customWidth="1"/>
    <col min="12802" max="12802" width="32.42578125" style="226" customWidth="1"/>
    <col min="12803" max="12804" width="14.85546875" style="226" customWidth="1"/>
    <col min="12805" max="12805" width="14.5703125" style="226" customWidth="1"/>
    <col min="12806" max="13056" width="9.140625" style="226"/>
    <col min="13057" max="13057" width="6.85546875" style="226" customWidth="1"/>
    <col min="13058" max="13058" width="32.42578125" style="226" customWidth="1"/>
    <col min="13059" max="13060" width="14.85546875" style="226" customWidth="1"/>
    <col min="13061" max="13061" width="14.5703125" style="226" customWidth="1"/>
    <col min="13062" max="13312" width="9.140625" style="226"/>
    <col min="13313" max="13313" width="6.85546875" style="226" customWidth="1"/>
    <col min="13314" max="13314" width="32.42578125" style="226" customWidth="1"/>
    <col min="13315" max="13316" width="14.85546875" style="226" customWidth="1"/>
    <col min="13317" max="13317" width="14.5703125" style="226" customWidth="1"/>
    <col min="13318" max="13568" width="9.140625" style="226"/>
    <col min="13569" max="13569" width="6.85546875" style="226" customWidth="1"/>
    <col min="13570" max="13570" width="32.42578125" style="226" customWidth="1"/>
    <col min="13571" max="13572" width="14.85546875" style="226" customWidth="1"/>
    <col min="13573" max="13573" width="14.5703125" style="226" customWidth="1"/>
    <col min="13574" max="13824" width="9.140625" style="226"/>
    <col min="13825" max="13825" width="6.85546875" style="226" customWidth="1"/>
    <col min="13826" max="13826" width="32.42578125" style="226" customWidth="1"/>
    <col min="13827" max="13828" width="14.85546875" style="226" customWidth="1"/>
    <col min="13829" max="13829" width="14.5703125" style="226" customWidth="1"/>
    <col min="13830" max="14080" width="9.140625" style="226"/>
    <col min="14081" max="14081" width="6.85546875" style="226" customWidth="1"/>
    <col min="14082" max="14082" width="32.42578125" style="226" customWidth="1"/>
    <col min="14083" max="14084" width="14.85546875" style="226" customWidth="1"/>
    <col min="14085" max="14085" width="14.5703125" style="226" customWidth="1"/>
    <col min="14086" max="14336" width="9.140625" style="226"/>
    <col min="14337" max="14337" width="6.85546875" style="226" customWidth="1"/>
    <col min="14338" max="14338" width="32.42578125" style="226" customWidth="1"/>
    <col min="14339" max="14340" width="14.85546875" style="226" customWidth="1"/>
    <col min="14341" max="14341" width="14.5703125" style="226" customWidth="1"/>
    <col min="14342" max="14592" width="9.140625" style="226"/>
    <col min="14593" max="14593" width="6.85546875" style="226" customWidth="1"/>
    <col min="14594" max="14594" width="32.42578125" style="226" customWidth="1"/>
    <col min="14595" max="14596" width="14.85546875" style="226" customWidth="1"/>
    <col min="14597" max="14597" width="14.5703125" style="226" customWidth="1"/>
    <col min="14598" max="14848" width="9.140625" style="226"/>
    <col min="14849" max="14849" width="6.85546875" style="226" customWidth="1"/>
    <col min="14850" max="14850" width="32.42578125" style="226" customWidth="1"/>
    <col min="14851" max="14852" width="14.85546875" style="226" customWidth="1"/>
    <col min="14853" max="14853" width="14.5703125" style="226" customWidth="1"/>
    <col min="14854" max="15104" width="9.140625" style="226"/>
    <col min="15105" max="15105" width="6.85546875" style="226" customWidth="1"/>
    <col min="15106" max="15106" width="32.42578125" style="226" customWidth="1"/>
    <col min="15107" max="15108" width="14.85546875" style="226" customWidth="1"/>
    <col min="15109" max="15109" width="14.5703125" style="226" customWidth="1"/>
    <col min="15110" max="15360" width="9.140625" style="226"/>
    <col min="15361" max="15361" width="6.85546875" style="226" customWidth="1"/>
    <col min="15362" max="15362" width="32.42578125" style="226" customWidth="1"/>
    <col min="15363" max="15364" width="14.85546875" style="226" customWidth="1"/>
    <col min="15365" max="15365" width="14.5703125" style="226" customWidth="1"/>
    <col min="15366" max="15616" width="9.140625" style="226"/>
    <col min="15617" max="15617" width="6.85546875" style="226" customWidth="1"/>
    <col min="15618" max="15618" width="32.42578125" style="226" customWidth="1"/>
    <col min="15619" max="15620" width="14.85546875" style="226" customWidth="1"/>
    <col min="15621" max="15621" width="14.5703125" style="226" customWidth="1"/>
    <col min="15622" max="15872" width="9.140625" style="226"/>
    <col min="15873" max="15873" width="6.85546875" style="226" customWidth="1"/>
    <col min="15874" max="15874" width="32.42578125" style="226" customWidth="1"/>
    <col min="15875" max="15876" width="14.85546875" style="226" customWidth="1"/>
    <col min="15877" max="15877" width="14.5703125" style="226" customWidth="1"/>
    <col min="15878" max="16128" width="9.140625" style="226"/>
    <col min="16129" max="16129" width="6.85546875" style="226" customWidth="1"/>
    <col min="16130" max="16130" width="32.42578125" style="226" customWidth="1"/>
    <col min="16131" max="16132" width="14.85546875" style="226" customWidth="1"/>
    <col min="16133" max="16133" width="14.5703125" style="226" customWidth="1"/>
    <col min="16134" max="16384" width="9.140625" style="226"/>
  </cols>
  <sheetData>
    <row r="1" spans="1:5" x14ac:dyDescent="0.2">
      <c r="B1" s="227"/>
      <c r="C1" s="227"/>
      <c r="D1" s="228"/>
      <c r="E1" s="228" t="s">
        <v>564</v>
      </c>
    </row>
    <row r="2" spans="1:5" x14ac:dyDescent="0.2">
      <c r="B2" s="227"/>
      <c r="C2" s="227"/>
      <c r="D2" s="228"/>
      <c r="E2" s="228" t="s">
        <v>128</v>
      </c>
    </row>
    <row r="3" spans="1:5" x14ac:dyDescent="0.2">
      <c r="B3" s="570" t="s">
        <v>171</v>
      </c>
      <c r="C3" s="570"/>
      <c r="D3" s="570"/>
      <c r="E3" s="570"/>
    </row>
    <row r="4" spans="1:5" x14ac:dyDescent="0.2">
      <c r="B4" s="227"/>
      <c r="C4" s="227"/>
      <c r="D4" s="228"/>
      <c r="E4" s="228" t="s">
        <v>171</v>
      </c>
    </row>
    <row r="5" spans="1:5" x14ac:dyDescent="0.2">
      <c r="B5" s="227"/>
      <c r="C5" s="227"/>
      <c r="D5" s="228"/>
      <c r="E5" s="228" t="s">
        <v>167</v>
      </c>
    </row>
    <row r="6" spans="1:5" ht="14.25" customHeight="1" x14ac:dyDescent="0.2">
      <c r="C6" s="228"/>
    </row>
    <row r="7" spans="1:5" ht="14.25" customHeight="1" x14ac:dyDescent="0.2">
      <c r="B7" s="571" t="s">
        <v>591</v>
      </c>
      <c r="C7" s="571"/>
      <c r="D7" s="571"/>
      <c r="E7" s="571"/>
    </row>
    <row r="8" spans="1:5" ht="53.25" customHeight="1" x14ac:dyDescent="0.2">
      <c r="A8" s="229"/>
      <c r="B8" s="572" t="s">
        <v>729</v>
      </c>
      <c r="C8" s="572"/>
      <c r="D8" s="572"/>
      <c r="E8" s="572"/>
    </row>
    <row r="9" spans="1:5" ht="14.25" customHeight="1" x14ac:dyDescent="0.2">
      <c r="C9" s="228"/>
    </row>
    <row r="10" spans="1:5" ht="18.75" customHeight="1" x14ac:dyDescent="0.2">
      <c r="C10" s="230"/>
      <c r="D10" s="230"/>
      <c r="E10" s="231" t="s">
        <v>115</v>
      </c>
    </row>
    <row r="11" spans="1:5" ht="22.5" customHeight="1" x14ac:dyDescent="0.2">
      <c r="A11" s="232" t="s">
        <v>592</v>
      </c>
      <c r="B11" s="232" t="s">
        <v>593</v>
      </c>
      <c r="C11" s="233" t="s">
        <v>168</v>
      </c>
      <c r="D11" s="234" t="s">
        <v>586</v>
      </c>
      <c r="E11" s="234" t="s">
        <v>587</v>
      </c>
    </row>
    <row r="12" spans="1:5" ht="16.5" customHeight="1" x14ac:dyDescent="0.2">
      <c r="A12" s="235" t="s">
        <v>594</v>
      </c>
      <c r="B12" s="236" t="s">
        <v>595</v>
      </c>
      <c r="C12" s="264">
        <v>140.07436000000001</v>
      </c>
      <c r="D12" s="254"/>
      <c r="E12" s="238">
        <f t="shared" ref="E12:E17" si="0">D12/C12*100</f>
        <v>0</v>
      </c>
    </row>
    <row r="13" spans="1:5" s="241" customFormat="1" ht="16.5" customHeight="1" x14ac:dyDescent="0.2">
      <c r="A13" s="239" t="s">
        <v>596</v>
      </c>
      <c r="B13" s="240" t="s">
        <v>597</v>
      </c>
      <c r="C13" s="264">
        <v>139.07317</v>
      </c>
      <c r="D13" s="254"/>
      <c r="E13" s="238">
        <f t="shared" si="0"/>
        <v>0</v>
      </c>
    </row>
    <row r="14" spans="1:5" s="241" customFormat="1" ht="27.75" customHeight="1" x14ac:dyDescent="0.2">
      <c r="A14" s="239" t="s">
        <v>598</v>
      </c>
      <c r="B14" s="242" t="s">
        <v>599</v>
      </c>
      <c r="C14" s="264">
        <v>138.07751999999999</v>
      </c>
      <c r="D14" s="254"/>
      <c r="E14" s="238">
        <f t="shared" si="0"/>
        <v>0</v>
      </c>
    </row>
    <row r="15" spans="1:5" s="241" customFormat="1" x14ac:dyDescent="0.2">
      <c r="A15" s="239" t="s">
        <v>600</v>
      </c>
      <c r="B15" s="242" t="s">
        <v>601</v>
      </c>
      <c r="C15" s="264">
        <v>125.29827</v>
      </c>
      <c r="D15" s="254"/>
      <c r="E15" s="238">
        <f t="shared" si="0"/>
        <v>0</v>
      </c>
    </row>
    <row r="16" spans="1:5" ht="18.75" customHeight="1" x14ac:dyDescent="0.2">
      <c r="A16" s="239" t="s">
        <v>602</v>
      </c>
      <c r="B16" s="242" t="s">
        <v>603</v>
      </c>
      <c r="C16" s="264">
        <v>109.07425000000001</v>
      </c>
      <c r="D16" s="254"/>
      <c r="E16" s="238">
        <f t="shared" si="0"/>
        <v>0</v>
      </c>
    </row>
    <row r="17" spans="1:5" ht="18.75" customHeight="1" x14ac:dyDescent="0.2">
      <c r="A17" s="252"/>
      <c r="B17" s="246" t="s">
        <v>604</v>
      </c>
      <c r="C17" s="238">
        <f>SUM(C12:C16)</f>
        <v>651.59757000000002</v>
      </c>
      <c r="D17" s="238">
        <f>SUM(D12:D16)</f>
        <v>0</v>
      </c>
      <c r="E17" s="238">
        <f t="shared" si="0"/>
        <v>0</v>
      </c>
    </row>
    <row r="20" spans="1:5" x14ac:dyDescent="0.2">
      <c r="C20" s="250"/>
      <c r="D20" s="250"/>
      <c r="E20" s="250"/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X253"/>
  <sheetViews>
    <sheetView view="pageBreakPreview" topLeftCell="A92" zoomScaleSheetLayoutView="100" workbookViewId="0">
      <selection activeCell="F100" sqref="F100"/>
    </sheetView>
  </sheetViews>
  <sheetFormatPr defaultRowHeight="15" x14ac:dyDescent="0.25"/>
  <cols>
    <col min="1" max="1" width="21.5703125" style="17" customWidth="1"/>
    <col min="2" max="2" width="67.28515625" style="17" customWidth="1"/>
    <col min="3" max="3" width="18" style="17" customWidth="1"/>
    <col min="4" max="4" width="15.85546875" style="17" customWidth="1"/>
    <col min="5" max="5" width="15.42578125" style="17" customWidth="1"/>
    <col min="6" max="6" width="15.42578125" style="17" bestFit="1" customWidth="1"/>
    <col min="7" max="256" width="9.140625" style="17"/>
    <col min="257" max="257" width="21.5703125" style="17" customWidth="1"/>
    <col min="258" max="258" width="67.28515625" style="17" customWidth="1"/>
    <col min="259" max="259" width="18" style="17" customWidth="1"/>
    <col min="260" max="512" width="9.140625" style="17"/>
    <col min="513" max="513" width="21.5703125" style="17" customWidth="1"/>
    <col min="514" max="514" width="67.28515625" style="17" customWidth="1"/>
    <col min="515" max="515" width="18" style="17" customWidth="1"/>
    <col min="516" max="768" width="9.140625" style="17"/>
    <col min="769" max="769" width="21.5703125" style="17" customWidth="1"/>
    <col min="770" max="770" width="67.28515625" style="17" customWidth="1"/>
    <col min="771" max="771" width="18" style="17" customWidth="1"/>
    <col min="772" max="1024" width="9.140625" style="17"/>
    <col min="1025" max="1025" width="21.5703125" style="17" customWidth="1"/>
    <col min="1026" max="1026" width="67.28515625" style="17" customWidth="1"/>
    <col min="1027" max="1027" width="18" style="17" customWidth="1"/>
    <col min="1028" max="1280" width="9.140625" style="17"/>
    <col min="1281" max="1281" width="21.5703125" style="17" customWidth="1"/>
    <col min="1282" max="1282" width="67.28515625" style="17" customWidth="1"/>
    <col min="1283" max="1283" width="18" style="17" customWidth="1"/>
    <col min="1284" max="1536" width="9.140625" style="17"/>
    <col min="1537" max="1537" width="21.5703125" style="17" customWidth="1"/>
    <col min="1538" max="1538" width="67.28515625" style="17" customWidth="1"/>
    <col min="1539" max="1539" width="18" style="17" customWidth="1"/>
    <col min="1540" max="1792" width="9.140625" style="17"/>
    <col min="1793" max="1793" width="21.5703125" style="17" customWidth="1"/>
    <col min="1794" max="1794" width="67.28515625" style="17" customWidth="1"/>
    <col min="1795" max="1795" width="18" style="17" customWidth="1"/>
    <col min="1796" max="2048" width="9.140625" style="17"/>
    <col min="2049" max="2049" width="21.5703125" style="17" customWidth="1"/>
    <col min="2050" max="2050" width="67.28515625" style="17" customWidth="1"/>
    <col min="2051" max="2051" width="18" style="17" customWidth="1"/>
    <col min="2052" max="2304" width="9.140625" style="17"/>
    <col min="2305" max="2305" width="21.5703125" style="17" customWidth="1"/>
    <col min="2306" max="2306" width="67.28515625" style="17" customWidth="1"/>
    <col min="2307" max="2307" width="18" style="17" customWidth="1"/>
    <col min="2308" max="2560" width="9.140625" style="17"/>
    <col min="2561" max="2561" width="21.5703125" style="17" customWidth="1"/>
    <col min="2562" max="2562" width="67.28515625" style="17" customWidth="1"/>
    <col min="2563" max="2563" width="18" style="17" customWidth="1"/>
    <col min="2564" max="2816" width="9.140625" style="17"/>
    <col min="2817" max="2817" width="21.5703125" style="17" customWidth="1"/>
    <col min="2818" max="2818" width="67.28515625" style="17" customWidth="1"/>
    <col min="2819" max="2819" width="18" style="17" customWidth="1"/>
    <col min="2820" max="3072" width="9.140625" style="17"/>
    <col min="3073" max="3073" width="21.5703125" style="17" customWidth="1"/>
    <col min="3074" max="3074" width="67.28515625" style="17" customWidth="1"/>
    <col min="3075" max="3075" width="18" style="17" customWidth="1"/>
    <col min="3076" max="3328" width="9.140625" style="17"/>
    <col min="3329" max="3329" width="21.5703125" style="17" customWidth="1"/>
    <col min="3330" max="3330" width="67.28515625" style="17" customWidth="1"/>
    <col min="3331" max="3331" width="18" style="17" customWidth="1"/>
    <col min="3332" max="3584" width="9.140625" style="17"/>
    <col min="3585" max="3585" width="21.5703125" style="17" customWidth="1"/>
    <col min="3586" max="3586" width="67.28515625" style="17" customWidth="1"/>
    <col min="3587" max="3587" width="18" style="17" customWidth="1"/>
    <col min="3588" max="3840" width="9.140625" style="17"/>
    <col min="3841" max="3841" width="21.5703125" style="17" customWidth="1"/>
    <col min="3842" max="3842" width="67.28515625" style="17" customWidth="1"/>
    <col min="3843" max="3843" width="18" style="17" customWidth="1"/>
    <col min="3844" max="4096" width="9.140625" style="17"/>
    <col min="4097" max="4097" width="21.5703125" style="17" customWidth="1"/>
    <col min="4098" max="4098" width="67.28515625" style="17" customWidth="1"/>
    <col min="4099" max="4099" width="18" style="17" customWidth="1"/>
    <col min="4100" max="4352" width="9.140625" style="17"/>
    <col min="4353" max="4353" width="21.5703125" style="17" customWidth="1"/>
    <col min="4354" max="4354" width="67.28515625" style="17" customWidth="1"/>
    <col min="4355" max="4355" width="18" style="17" customWidth="1"/>
    <col min="4356" max="4608" width="9.140625" style="17"/>
    <col min="4609" max="4609" width="21.5703125" style="17" customWidth="1"/>
    <col min="4610" max="4610" width="67.28515625" style="17" customWidth="1"/>
    <col min="4611" max="4611" width="18" style="17" customWidth="1"/>
    <col min="4612" max="4864" width="9.140625" style="17"/>
    <col min="4865" max="4865" width="21.5703125" style="17" customWidth="1"/>
    <col min="4866" max="4866" width="67.28515625" style="17" customWidth="1"/>
    <col min="4867" max="4867" width="18" style="17" customWidth="1"/>
    <col min="4868" max="5120" width="9.140625" style="17"/>
    <col min="5121" max="5121" width="21.5703125" style="17" customWidth="1"/>
    <col min="5122" max="5122" width="67.28515625" style="17" customWidth="1"/>
    <col min="5123" max="5123" width="18" style="17" customWidth="1"/>
    <col min="5124" max="5376" width="9.140625" style="17"/>
    <col min="5377" max="5377" width="21.5703125" style="17" customWidth="1"/>
    <col min="5378" max="5378" width="67.28515625" style="17" customWidth="1"/>
    <col min="5379" max="5379" width="18" style="17" customWidth="1"/>
    <col min="5380" max="5632" width="9.140625" style="17"/>
    <col min="5633" max="5633" width="21.5703125" style="17" customWidth="1"/>
    <col min="5634" max="5634" width="67.28515625" style="17" customWidth="1"/>
    <col min="5635" max="5635" width="18" style="17" customWidth="1"/>
    <col min="5636" max="5888" width="9.140625" style="17"/>
    <col min="5889" max="5889" width="21.5703125" style="17" customWidth="1"/>
    <col min="5890" max="5890" width="67.28515625" style="17" customWidth="1"/>
    <col min="5891" max="5891" width="18" style="17" customWidth="1"/>
    <col min="5892" max="6144" width="9.140625" style="17"/>
    <col min="6145" max="6145" width="21.5703125" style="17" customWidth="1"/>
    <col min="6146" max="6146" width="67.28515625" style="17" customWidth="1"/>
    <col min="6147" max="6147" width="18" style="17" customWidth="1"/>
    <col min="6148" max="6400" width="9.140625" style="17"/>
    <col min="6401" max="6401" width="21.5703125" style="17" customWidth="1"/>
    <col min="6402" max="6402" width="67.28515625" style="17" customWidth="1"/>
    <col min="6403" max="6403" width="18" style="17" customWidth="1"/>
    <col min="6404" max="6656" width="9.140625" style="17"/>
    <col min="6657" max="6657" width="21.5703125" style="17" customWidth="1"/>
    <col min="6658" max="6658" width="67.28515625" style="17" customWidth="1"/>
    <col min="6659" max="6659" width="18" style="17" customWidth="1"/>
    <col min="6660" max="6912" width="9.140625" style="17"/>
    <col min="6913" max="6913" width="21.5703125" style="17" customWidth="1"/>
    <col min="6914" max="6914" width="67.28515625" style="17" customWidth="1"/>
    <col min="6915" max="6915" width="18" style="17" customWidth="1"/>
    <col min="6916" max="7168" width="9.140625" style="17"/>
    <col min="7169" max="7169" width="21.5703125" style="17" customWidth="1"/>
    <col min="7170" max="7170" width="67.28515625" style="17" customWidth="1"/>
    <col min="7171" max="7171" width="18" style="17" customWidth="1"/>
    <col min="7172" max="7424" width="9.140625" style="17"/>
    <col min="7425" max="7425" width="21.5703125" style="17" customWidth="1"/>
    <col min="7426" max="7426" width="67.28515625" style="17" customWidth="1"/>
    <col min="7427" max="7427" width="18" style="17" customWidth="1"/>
    <col min="7428" max="7680" width="9.140625" style="17"/>
    <col min="7681" max="7681" width="21.5703125" style="17" customWidth="1"/>
    <col min="7682" max="7682" width="67.28515625" style="17" customWidth="1"/>
    <col min="7683" max="7683" width="18" style="17" customWidth="1"/>
    <col min="7684" max="7936" width="9.140625" style="17"/>
    <col min="7937" max="7937" width="21.5703125" style="17" customWidth="1"/>
    <col min="7938" max="7938" width="67.28515625" style="17" customWidth="1"/>
    <col min="7939" max="7939" width="18" style="17" customWidth="1"/>
    <col min="7940" max="8192" width="9.140625" style="17"/>
    <col min="8193" max="8193" width="21.5703125" style="17" customWidth="1"/>
    <col min="8194" max="8194" width="67.28515625" style="17" customWidth="1"/>
    <col min="8195" max="8195" width="18" style="17" customWidth="1"/>
    <col min="8196" max="8448" width="9.140625" style="17"/>
    <col min="8449" max="8449" width="21.5703125" style="17" customWidth="1"/>
    <col min="8450" max="8450" width="67.28515625" style="17" customWidth="1"/>
    <col min="8451" max="8451" width="18" style="17" customWidth="1"/>
    <col min="8452" max="8704" width="9.140625" style="17"/>
    <col min="8705" max="8705" width="21.5703125" style="17" customWidth="1"/>
    <col min="8706" max="8706" width="67.28515625" style="17" customWidth="1"/>
    <col min="8707" max="8707" width="18" style="17" customWidth="1"/>
    <col min="8708" max="8960" width="9.140625" style="17"/>
    <col min="8961" max="8961" width="21.5703125" style="17" customWidth="1"/>
    <col min="8962" max="8962" width="67.28515625" style="17" customWidth="1"/>
    <col min="8963" max="8963" width="18" style="17" customWidth="1"/>
    <col min="8964" max="9216" width="9.140625" style="17"/>
    <col min="9217" max="9217" width="21.5703125" style="17" customWidth="1"/>
    <col min="9218" max="9218" width="67.28515625" style="17" customWidth="1"/>
    <col min="9219" max="9219" width="18" style="17" customWidth="1"/>
    <col min="9220" max="9472" width="9.140625" style="17"/>
    <col min="9473" max="9473" width="21.5703125" style="17" customWidth="1"/>
    <col min="9474" max="9474" width="67.28515625" style="17" customWidth="1"/>
    <col min="9475" max="9475" width="18" style="17" customWidth="1"/>
    <col min="9476" max="9728" width="9.140625" style="17"/>
    <col min="9729" max="9729" width="21.5703125" style="17" customWidth="1"/>
    <col min="9730" max="9730" width="67.28515625" style="17" customWidth="1"/>
    <col min="9731" max="9731" width="18" style="17" customWidth="1"/>
    <col min="9732" max="9984" width="9.140625" style="17"/>
    <col min="9985" max="9985" width="21.5703125" style="17" customWidth="1"/>
    <col min="9986" max="9986" width="67.28515625" style="17" customWidth="1"/>
    <col min="9987" max="9987" width="18" style="17" customWidth="1"/>
    <col min="9988" max="10240" width="9.140625" style="17"/>
    <col min="10241" max="10241" width="21.5703125" style="17" customWidth="1"/>
    <col min="10242" max="10242" width="67.28515625" style="17" customWidth="1"/>
    <col min="10243" max="10243" width="18" style="17" customWidth="1"/>
    <col min="10244" max="10496" width="9.140625" style="17"/>
    <col min="10497" max="10497" width="21.5703125" style="17" customWidth="1"/>
    <col min="10498" max="10498" width="67.28515625" style="17" customWidth="1"/>
    <col min="10499" max="10499" width="18" style="17" customWidth="1"/>
    <col min="10500" max="10752" width="9.140625" style="17"/>
    <col min="10753" max="10753" width="21.5703125" style="17" customWidth="1"/>
    <col min="10754" max="10754" width="67.28515625" style="17" customWidth="1"/>
    <col min="10755" max="10755" width="18" style="17" customWidth="1"/>
    <col min="10756" max="11008" width="9.140625" style="17"/>
    <col min="11009" max="11009" width="21.5703125" style="17" customWidth="1"/>
    <col min="11010" max="11010" width="67.28515625" style="17" customWidth="1"/>
    <col min="11011" max="11011" width="18" style="17" customWidth="1"/>
    <col min="11012" max="11264" width="9.140625" style="17"/>
    <col min="11265" max="11265" width="21.5703125" style="17" customWidth="1"/>
    <col min="11266" max="11266" width="67.28515625" style="17" customWidth="1"/>
    <col min="11267" max="11267" width="18" style="17" customWidth="1"/>
    <col min="11268" max="11520" width="9.140625" style="17"/>
    <col min="11521" max="11521" width="21.5703125" style="17" customWidth="1"/>
    <col min="11522" max="11522" width="67.28515625" style="17" customWidth="1"/>
    <col min="11523" max="11523" width="18" style="17" customWidth="1"/>
    <col min="11524" max="11776" width="9.140625" style="17"/>
    <col min="11777" max="11777" width="21.5703125" style="17" customWidth="1"/>
    <col min="11778" max="11778" width="67.28515625" style="17" customWidth="1"/>
    <col min="11779" max="11779" width="18" style="17" customWidth="1"/>
    <col min="11780" max="12032" width="9.140625" style="17"/>
    <col min="12033" max="12033" width="21.5703125" style="17" customWidth="1"/>
    <col min="12034" max="12034" width="67.28515625" style="17" customWidth="1"/>
    <col min="12035" max="12035" width="18" style="17" customWidth="1"/>
    <col min="12036" max="12288" width="9.140625" style="17"/>
    <col min="12289" max="12289" width="21.5703125" style="17" customWidth="1"/>
    <col min="12290" max="12290" width="67.28515625" style="17" customWidth="1"/>
    <col min="12291" max="12291" width="18" style="17" customWidth="1"/>
    <col min="12292" max="12544" width="9.140625" style="17"/>
    <col min="12545" max="12545" width="21.5703125" style="17" customWidth="1"/>
    <col min="12546" max="12546" width="67.28515625" style="17" customWidth="1"/>
    <col min="12547" max="12547" width="18" style="17" customWidth="1"/>
    <col min="12548" max="12800" width="9.140625" style="17"/>
    <col min="12801" max="12801" width="21.5703125" style="17" customWidth="1"/>
    <col min="12802" max="12802" width="67.28515625" style="17" customWidth="1"/>
    <col min="12803" max="12803" width="18" style="17" customWidth="1"/>
    <col min="12804" max="13056" width="9.140625" style="17"/>
    <col min="13057" max="13057" width="21.5703125" style="17" customWidth="1"/>
    <col min="13058" max="13058" width="67.28515625" style="17" customWidth="1"/>
    <col min="13059" max="13059" width="18" style="17" customWidth="1"/>
    <col min="13060" max="13312" width="9.140625" style="17"/>
    <col min="13313" max="13313" width="21.5703125" style="17" customWidth="1"/>
    <col min="13314" max="13314" width="67.28515625" style="17" customWidth="1"/>
    <col min="13315" max="13315" width="18" style="17" customWidth="1"/>
    <col min="13316" max="13568" width="9.140625" style="17"/>
    <col min="13569" max="13569" width="21.5703125" style="17" customWidth="1"/>
    <col min="13570" max="13570" width="67.28515625" style="17" customWidth="1"/>
    <col min="13571" max="13571" width="18" style="17" customWidth="1"/>
    <col min="13572" max="13824" width="9.140625" style="17"/>
    <col min="13825" max="13825" width="21.5703125" style="17" customWidth="1"/>
    <col min="13826" max="13826" width="67.28515625" style="17" customWidth="1"/>
    <col min="13827" max="13827" width="18" style="17" customWidth="1"/>
    <col min="13828" max="14080" width="9.140625" style="17"/>
    <col min="14081" max="14081" width="21.5703125" style="17" customWidth="1"/>
    <col min="14082" max="14082" width="67.28515625" style="17" customWidth="1"/>
    <col min="14083" max="14083" width="18" style="17" customWidth="1"/>
    <col min="14084" max="14336" width="9.140625" style="17"/>
    <col min="14337" max="14337" width="21.5703125" style="17" customWidth="1"/>
    <col min="14338" max="14338" width="67.28515625" style="17" customWidth="1"/>
    <col min="14339" max="14339" width="18" style="17" customWidth="1"/>
    <col min="14340" max="14592" width="9.140625" style="17"/>
    <col min="14593" max="14593" width="21.5703125" style="17" customWidth="1"/>
    <col min="14594" max="14594" width="67.28515625" style="17" customWidth="1"/>
    <col min="14595" max="14595" width="18" style="17" customWidth="1"/>
    <col min="14596" max="14848" width="9.140625" style="17"/>
    <col min="14849" max="14849" width="21.5703125" style="17" customWidth="1"/>
    <col min="14850" max="14850" width="67.28515625" style="17" customWidth="1"/>
    <col min="14851" max="14851" width="18" style="17" customWidth="1"/>
    <col min="14852" max="15104" width="9.140625" style="17"/>
    <col min="15105" max="15105" width="21.5703125" style="17" customWidth="1"/>
    <col min="15106" max="15106" width="67.28515625" style="17" customWidth="1"/>
    <col min="15107" max="15107" width="18" style="17" customWidth="1"/>
    <col min="15108" max="15360" width="9.140625" style="17"/>
    <col min="15361" max="15361" width="21.5703125" style="17" customWidth="1"/>
    <col min="15362" max="15362" width="67.28515625" style="17" customWidth="1"/>
    <col min="15363" max="15363" width="18" style="17" customWidth="1"/>
    <col min="15364" max="15616" width="9.140625" style="17"/>
    <col min="15617" max="15617" width="21.5703125" style="17" customWidth="1"/>
    <col min="15618" max="15618" width="67.28515625" style="17" customWidth="1"/>
    <col min="15619" max="15619" width="18" style="17" customWidth="1"/>
    <col min="15620" max="15872" width="9.140625" style="17"/>
    <col min="15873" max="15873" width="21.5703125" style="17" customWidth="1"/>
    <col min="15874" max="15874" width="67.28515625" style="17" customWidth="1"/>
    <col min="15875" max="15875" width="18" style="17" customWidth="1"/>
    <col min="15876" max="16128" width="9.140625" style="17"/>
    <col min="16129" max="16129" width="21.5703125" style="17" customWidth="1"/>
    <col min="16130" max="16130" width="67.28515625" style="17" customWidth="1"/>
    <col min="16131" max="16131" width="18" style="17" customWidth="1"/>
    <col min="16132" max="16384" width="9.140625" style="17"/>
  </cols>
  <sheetData>
    <row r="1" spans="1:24" ht="15.75" x14ac:dyDescent="0.25">
      <c r="A1" s="266"/>
      <c r="B1" s="266"/>
      <c r="C1" s="499" t="s">
        <v>609</v>
      </c>
      <c r="D1" s="499"/>
      <c r="E1" s="499"/>
    </row>
    <row r="2" spans="1:24" ht="15.75" x14ac:dyDescent="0.25">
      <c r="A2" s="266"/>
      <c r="B2" s="266"/>
      <c r="C2" s="499" t="s">
        <v>128</v>
      </c>
      <c r="D2" s="499"/>
      <c r="E2" s="499"/>
    </row>
    <row r="3" spans="1:24" ht="15.75" x14ac:dyDescent="0.25">
      <c r="A3" s="266"/>
      <c r="B3" s="499" t="s">
        <v>170</v>
      </c>
      <c r="C3" s="499"/>
      <c r="D3" s="499"/>
      <c r="E3" s="499"/>
    </row>
    <row r="4" spans="1:24" ht="15.75" x14ac:dyDescent="0.25">
      <c r="A4" s="266"/>
      <c r="B4" s="499" t="s">
        <v>171</v>
      </c>
      <c r="C4" s="499"/>
      <c r="D4" s="499"/>
      <c r="E4" s="499"/>
    </row>
    <row r="5" spans="1:24" ht="15.75" x14ac:dyDescent="0.25">
      <c r="A5" s="266"/>
      <c r="B5" s="499" t="s">
        <v>167</v>
      </c>
      <c r="C5" s="499"/>
      <c r="D5" s="499"/>
      <c r="E5" s="499"/>
    </row>
    <row r="6" spans="1:24" x14ac:dyDescent="0.25">
      <c r="A6" s="18"/>
    </row>
    <row r="7" spans="1:24" x14ac:dyDescent="0.25">
      <c r="A7" s="500" t="s">
        <v>187</v>
      </c>
      <c r="B7" s="500"/>
      <c r="C7" s="500"/>
    </row>
    <row r="8" spans="1:24" x14ac:dyDescent="0.25">
      <c r="A8" s="500" t="s">
        <v>730</v>
      </c>
      <c r="B8" s="500"/>
      <c r="C8" s="500"/>
    </row>
    <row r="9" spans="1:24" ht="15.75" thickBot="1" x14ac:dyDescent="0.3">
      <c r="A9" s="19"/>
      <c r="B9" s="19"/>
      <c r="C9" s="20" t="s">
        <v>115</v>
      </c>
    </row>
    <row r="10" spans="1:24" s="284" customFormat="1" ht="29.25" thickBot="1" x14ac:dyDescent="0.25">
      <c r="A10" s="21" t="s">
        <v>188</v>
      </c>
      <c r="B10" s="21" t="s">
        <v>189</v>
      </c>
      <c r="C10" s="4" t="s">
        <v>168</v>
      </c>
      <c r="D10" s="283" t="s">
        <v>586</v>
      </c>
      <c r="E10" s="283" t="s">
        <v>587</v>
      </c>
    </row>
    <row r="11" spans="1:24" ht="15.75" thickBot="1" x14ac:dyDescent="0.3">
      <c r="A11" s="22">
        <v>1</v>
      </c>
      <c r="B11" s="23">
        <v>2</v>
      </c>
      <c r="C11" s="87">
        <v>3</v>
      </c>
      <c r="D11" s="267">
        <v>4</v>
      </c>
      <c r="E11" s="267">
        <v>5</v>
      </c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</row>
    <row r="12" spans="1:24" s="270" customFormat="1" ht="14.25" x14ac:dyDescent="0.2">
      <c r="A12" s="269"/>
      <c r="C12" s="271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</row>
    <row r="13" spans="1:24" s="270" customFormat="1" ht="14.25" x14ac:dyDescent="0.2">
      <c r="A13" s="272" t="s">
        <v>129</v>
      </c>
      <c r="B13" s="24" t="s">
        <v>130</v>
      </c>
      <c r="C13" s="45">
        <f>C14+C15+C20+C24+C31+C32+C35+C38+C41+C43+C44</f>
        <v>35699</v>
      </c>
      <c r="D13" s="45">
        <f>D14+D15+D20+D24+D31+D32+D35+D38+D41+D43+D44</f>
        <v>25032.71688</v>
      </c>
      <c r="E13" s="273">
        <f>D13/C13*100</f>
        <v>70.121619317067712</v>
      </c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</row>
    <row r="14" spans="1:24" s="270" customFormat="1" ht="14.25" x14ac:dyDescent="0.2">
      <c r="A14" s="272" t="s">
        <v>190</v>
      </c>
      <c r="B14" s="24" t="s">
        <v>191</v>
      </c>
      <c r="C14" s="45">
        <v>27517</v>
      </c>
      <c r="D14" s="45">
        <v>19294.163570000001</v>
      </c>
      <c r="E14" s="273">
        <f t="shared" ref="E14:E79" si="0">D14/C14*100</f>
        <v>70.117249591161837</v>
      </c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</row>
    <row r="15" spans="1:24" s="270" customFormat="1" ht="32.25" customHeight="1" x14ac:dyDescent="0.2">
      <c r="A15" s="272" t="s">
        <v>131</v>
      </c>
      <c r="B15" s="24" t="s">
        <v>192</v>
      </c>
      <c r="C15" s="45">
        <f>C17+C16+C18+C19</f>
        <v>872</v>
      </c>
      <c r="D15" s="45">
        <f>D17+D16+D18+D19</f>
        <v>722.85489000000007</v>
      </c>
      <c r="E15" s="273">
        <f t="shared" si="0"/>
        <v>82.896202981651385</v>
      </c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</row>
    <row r="16" spans="1:24" s="270" customFormat="1" ht="29.25" customHeight="1" x14ac:dyDescent="0.2">
      <c r="A16" s="274" t="s">
        <v>193</v>
      </c>
      <c r="B16" s="25" t="s">
        <v>194</v>
      </c>
      <c r="C16" s="45">
        <v>307</v>
      </c>
      <c r="D16" s="45">
        <v>327.22246999999999</v>
      </c>
      <c r="E16" s="273">
        <f t="shared" si="0"/>
        <v>106.58712377850162</v>
      </c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</row>
    <row r="17" spans="1:24" s="270" customFormat="1" ht="75" x14ac:dyDescent="0.2">
      <c r="A17" s="274" t="s">
        <v>195</v>
      </c>
      <c r="B17" s="25" t="s">
        <v>196</v>
      </c>
      <c r="C17" s="46">
        <v>5</v>
      </c>
      <c r="D17" s="46">
        <v>2.4877799999999999</v>
      </c>
      <c r="E17" s="273">
        <f t="shared" si="0"/>
        <v>49.755600000000001</v>
      </c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</row>
    <row r="18" spans="1:24" s="270" customFormat="1" ht="60" x14ac:dyDescent="0.2">
      <c r="A18" s="274" t="s">
        <v>197</v>
      </c>
      <c r="B18" s="25" t="s">
        <v>198</v>
      </c>
      <c r="C18" s="46">
        <f>653-32</f>
        <v>621</v>
      </c>
      <c r="D18" s="46">
        <v>448.48795000000001</v>
      </c>
      <c r="E18" s="273">
        <f t="shared" si="0"/>
        <v>72.220281803542676</v>
      </c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</row>
    <row r="19" spans="1:24" s="270" customFormat="1" ht="60" x14ac:dyDescent="0.2">
      <c r="A19" s="274" t="s">
        <v>199</v>
      </c>
      <c r="B19" s="25" t="s">
        <v>200</v>
      </c>
      <c r="C19" s="46">
        <v>-61</v>
      </c>
      <c r="D19" s="46">
        <v>-55.343310000000002</v>
      </c>
      <c r="E19" s="273">
        <f t="shared" si="0"/>
        <v>90.726737704918037</v>
      </c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</row>
    <row r="20" spans="1:24" s="270" customFormat="1" ht="14.25" x14ac:dyDescent="0.2">
      <c r="A20" s="272" t="s">
        <v>201</v>
      </c>
      <c r="B20" s="24" t="s">
        <v>132</v>
      </c>
      <c r="C20" s="45">
        <f>C21+C22+C23</f>
        <v>1399</v>
      </c>
      <c r="D20" s="45">
        <f>D21+D22+D23</f>
        <v>867.54256999999984</v>
      </c>
      <c r="E20" s="273">
        <f t="shared" si="0"/>
        <v>62.01162044317369</v>
      </c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</row>
    <row r="21" spans="1:24" s="270" customFormat="1" x14ac:dyDescent="0.2">
      <c r="A21" s="274" t="s">
        <v>202</v>
      </c>
      <c r="B21" s="25" t="s">
        <v>133</v>
      </c>
      <c r="C21" s="46">
        <v>915</v>
      </c>
      <c r="D21" s="46">
        <f>555.72367+2.02287+10.8648</f>
        <v>568.61133999999993</v>
      </c>
      <c r="E21" s="273">
        <f t="shared" si="0"/>
        <v>62.143315846994525</v>
      </c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</row>
    <row r="22" spans="1:24" s="270" customFormat="1" x14ac:dyDescent="0.2">
      <c r="A22" s="274" t="s">
        <v>203</v>
      </c>
      <c r="B22" s="25" t="s">
        <v>134</v>
      </c>
      <c r="C22" s="46">
        <v>324</v>
      </c>
      <c r="D22" s="46">
        <v>196.87037000000001</v>
      </c>
      <c r="E22" s="273">
        <f t="shared" si="0"/>
        <v>60.762459876543218</v>
      </c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</row>
    <row r="23" spans="1:24" s="270" customFormat="1" ht="30" x14ac:dyDescent="0.2">
      <c r="A23" s="274" t="s">
        <v>204</v>
      </c>
      <c r="B23" s="25" t="s">
        <v>135</v>
      </c>
      <c r="C23" s="46">
        <v>160</v>
      </c>
      <c r="D23" s="46">
        <f>101.109+0.95186</f>
        <v>102.06085999999999</v>
      </c>
      <c r="E23" s="273">
        <f t="shared" si="0"/>
        <v>63.788037499999994</v>
      </c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</row>
    <row r="24" spans="1:24" s="270" customFormat="1" ht="14.25" x14ac:dyDescent="0.2">
      <c r="A24" s="272" t="s">
        <v>205</v>
      </c>
      <c r="B24" s="24" t="s">
        <v>136</v>
      </c>
      <c r="C24" s="45">
        <f>+C25+C26+C27</f>
        <v>2810</v>
      </c>
      <c r="D24" s="45">
        <f>+D25+D26+D27</f>
        <v>1984.5132799999999</v>
      </c>
      <c r="E24" s="273">
        <f t="shared" si="0"/>
        <v>70.623248398576507</v>
      </c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</row>
    <row r="25" spans="1:24" s="270" customFormat="1" x14ac:dyDescent="0.2">
      <c r="A25" s="275" t="s">
        <v>610</v>
      </c>
      <c r="B25" s="25" t="s">
        <v>611</v>
      </c>
      <c r="C25" s="46">
        <v>473</v>
      </c>
      <c r="D25" s="46">
        <v>123.03140999999999</v>
      </c>
      <c r="E25" s="273">
        <f t="shared" si="0"/>
        <v>26.010868921775899</v>
      </c>
      <c r="F25" s="268"/>
      <c r="G25" s="268"/>
      <c r="H25" s="268"/>
      <c r="I25" s="268"/>
      <c r="J25" s="268"/>
      <c r="K25" s="268"/>
      <c r="L25" s="268"/>
      <c r="M25" s="268"/>
      <c r="N25" s="268"/>
    </row>
    <row r="26" spans="1:24" s="280" customFormat="1" ht="16.5" customHeight="1" x14ac:dyDescent="0.25">
      <c r="A26" s="275" t="s">
        <v>610</v>
      </c>
      <c r="B26" s="276" t="s">
        <v>137</v>
      </c>
      <c r="C26" s="277">
        <v>1300</v>
      </c>
      <c r="D26" s="46">
        <f>1228.70852+1.15177</f>
        <v>1229.8602899999998</v>
      </c>
      <c r="E26" s="279">
        <f t="shared" si="0"/>
        <v>94.604637692307676</v>
      </c>
    </row>
    <row r="27" spans="1:24" s="280" customFormat="1" ht="16.5" customHeight="1" x14ac:dyDescent="0.25">
      <c r="A27" s="275" t="s">
        <v>612</v>
      </c>
      <c r="B27" s="281" t="s">
        <v>613</v>
      </c>
      <c r="C27" s="277">
        <v>1037</v>
      </c>
      <c r="D27" s="278">
        <v>631.62157999999999</v>
      </c>
      <c r="E27" s="279">
        <f t="shared" si="0"/>
        <v>60.908541947926707</v>
      </c>
    </row>
    <row r="28" spans="1:24" s="270" customFormat="1" ht="28.5" hidden="1" x14ac:dyDescent="0.2">
      <c r="A28" s="272" t="s">
        <v>207</v>
      </c>
      <c r="B28" s="24" t="s">
        <v>208</v>
      </c>
      <c r="C28" s="45">
        <f>C29+C30</f>
        <v>0</v>
      </c>
      <c r="D28" s="45">
        <f>D29+D30</f>
        <v>0</v>
      </c>
      <c r="E28" s="273" t="e">
        <f t="shared" si="0"/>
        <v>#DIV/0!</v>
      </c>
      <c r="F28" s="268"/>
      <c r="G28" s="268"/>
      <c r="H28" s="268"/>
      <c r="I28" s="268"/>
      <c r="J28" s="268"/>
      <c r="K28" s="268"/>
      <c r="L28" s="268"/>
      <c r="M28" s="268"/>
      <c r="N28" s="268"/>
    </row>
    <row r="29" spans="1:24" s="270" customFormat="1" hidden="1" x14ac:dyDescent="0.2">
      <c r="A29" s="274" t="s">
        <v>209</v>
      </c>
      <c r="B29" s="25" t="s">
        <v>210</v>
      </c>
      <c r="C29" s="46"/>
      <c r="D29" s="46"/>
      <c r="E29" s="273" t="e">
        <f t="shared" si="0"/>
        <v>#DIV/0!</v>
      </c>
      <c r="F29" s="268"/>
      <c r="G29" s="268"/>
      <c r="H29" s="268"/>
      <c r="I29" s="268"/>
      <c r="J29" s="268"/>
      <c r="K29" s="268"/>
      <c r="L29" s="268"/>
      <c r="M29" s="268"/>
      <c r="N29" s="268"/>
    </row>
    <row r="30" spans="1:24" s="270" customFormat="1" ht="30" hidden="1" x14ac:dyDescent="0.2">
      <c r="A30" s="274" t="s">
        <v>211</v>
      </c>
      <c r="B30" s="26" t="s">
        <v>212</v>
      </c>
      <c r="C30" s="46"/>
      <c r="D30" s="46"/>
      <c r="E30" s="273" t="e">
        <f t="shared" si="0"/>
        <v>#DIV/0!</v>
      </c>
      <c r="F30" s="268"/>
      <c r="G30" s="268"/>
      <c r="H30" s="268"/>
      <c r="I30" s="268"/>
      <c r="J30" s="268"/>
      <c r="K30" s="268"/>
      <c r="L30" s="268"/>
      <c r="M30" s="268"/>
      <c r="N30" s="268"/>
    </row>
    <row r="31" spans="1:24" s="270" customFormat="1" x14ac:dyDescent="0.2">
      <c r="A31" s="272" t="s">
        <v>213</v>
      </c>
      <c r="B31" s="27" t="s">
        <v>138</v>
      </c>
      <c r="C31" s="46">
        <v>860</v>
      </c>
      <c r="D31" s="46">
        <v>591.78107</v>
      </c>
      <c r="E31" s="273">
        <f t="shared" si="0"/>
        <v>68.811752325581395</v>
      </c>
      <c r="F31" s="268"/>
      <c r="G31" s="268"/>
      <c r="H31" s="268"/>
      <c r="I31" s="268"/>
      <c r="J31" s="268"/>
      <c r="K31" s="268"/>
      <c r="L31" s="268"/>
      <c r="M31" s="268"/>
      <c r="N31" s="268"/>
    </row>
    <row r="32" spans="1:24" s="270" customFormat="1" ht="42.75" x14ac:dyDescent="0.2">
      <c r="A32" s="272" t="s">
        <v>214</v>
      </c>
      <c r="B32" s="27" t="s">
        <v>139</v>
      </c>
      <c r="C32" s="45">
        <f>C33+C34</f>
        <v>859</v>
      </c>
      <c r="D32" s="45">
        <f>D33+D34</f>
        <v>473.75150000000002</v>
      </c>
      <c r="E32" s="273">
        <f t="shared" si="0"/>
        <v>55.151513387660067</v>
      </c>
      <c r="F32" s="268"/>
      <c r="G32" s="268"/>
      <c r="H32" s="268"/>
      <c r="I32" s="268"/>
      <c r="J32" s="268"/>
      <c r="K32" s="268"/>
      <c r="L32" s="268"/>
      <c r="M32" s="268"/>
      <c r="N32" s="268"/>
    </row>
    <row r="33" spans="1:14" s="270" customFormat="1" ht="75" x14ac:dyDescent="0.2">
      <c r="A33" s="274" t="s">
        <v>301</v>
      </c>
      <c r="B33" s="26" t="s">
        <v>299</v>
      </c>
      <c r="C33" s="47">
        <v>320</v>
      </c>
      <c r="D33" s="47">
        <v>189.36815000000001</v>
      </c>
      <c r="E33" s="273">
        <f t="shared" si="0"/>
        <v>59.177546875000012</v>
      </c>
      <c r="F33" s="268"/>
      <c r="G33" s="268"/>
      <c r="H33" s="268"/>
      <c r="I33" s="268"/>
      <c r="J33" s="268"/>
      <c r="K33" s="268"/>
      <c r="L33" s="268"/>
      <c r="M33" s="268"/>
      <c r="N33" s="268"/>
    </row>
    <row r="34" spans="1:14" s="270" customFormat="1" ht="60" x14ac:dyDescent="0.2">
      <c r="A34" s="282" t="s">
        <v>302</v>
      </c>
      <c r="B34" s="26" t="s">
        <v>300</v>
      </c>
      <c r="C34" s="47">
        <v>539</v>
      </c>
      <c r="D34" s="47">
        <v>284.38335000000001</v>
      </c>
      <c r="E34" s="273">
        <f t="shared" si="0"/>
        <v>52.761289424860855</v>
      </c>
      <c r="F34" s="268"/>
      <c r="G34" s="268"/>
      <c r="H34" s="268"/>
      <c r="I34" s="268"/>
      <c r="J34" s="268"/>
      <c r="K34" s="268"/>
      <c r="L34" s="268"/>
      <c r="M34" s="268"/>
      <c r="N34" s="268"/>
    </row>
    <row r="35" spans="1:14" s="270" customFormat="1" ht="28.5" x14ac:dyDescent="0.2">
      <c r="A35" s="272" t="s">
        <v>215</v>
      </c>
      <c r="B35" s="27" t="s">
        <v>216</v>
      </c>
      <c r="C35" s="48">
        <f>C36+C37</f>
        <v>404</v>
      </c>
      <c r="D35" s="48">
        <f>D36+D37</f>
        <v>361.09189000000003</v>
      </c>
      <c r="E35" s="273">
        <f t="shared" si="0"/>
        <v>89.379180693069316</v>
      </c>
      <c r="F35" s="268"/>
      <c r="G35" s="268"/>
      <c r="H35" s="268"/>
      <c r="I35" s="268"/>
      <c r="J35" s="268"/>
      <c r="K35" s="268"/>
      <c r="L35" s="268"/>
      <c r="M35" s="268"/>
      <c r="N35" s="268"/>
    </row>
    <row r="36" spans="1:14" s="270" customFormat="1" ht="30" x14ac:dyDescent="0.2">
      <c r="A36" s="274" t="s">
        <v>217</v>
      </c>
      <c r="B36" s="26" t="s">
        <v>218</v>
      </c>
      <c r="C36" s="48">
        <v>404</v>
      </c>
      <c r="D36" s="47">
        <f>200.63274+160.45915</f>
        <v>361.09189000000003</v>
      </c>
      <c r="E36" s="273">
        <f t="shared" si="0"/>
        <v>89.379180693069316</v>
      </c>
      <c r="F36" s="268"/>
      <c r="G36" s="268"/>
      <c r="H36" s="268"/>
      <c r="I36" s="268"/>
      <c r="J36" s="268"/>
      <c r="K36" s="268"/>
      <c r="L36" s="268"/>
      <c r="M36" s="268"/>
      <c r="N36" s="268"/>
    </row>
    <row r="37" spans="1:14" s="270" customFormat="1" hidden="1" x14ac:dyDescent="0.2">
      <c r="A37" s="274" t="s">
        <v>219</v>
      </c>
      <c r="B37" s="26" t="s">
        <v>220</v>
      </c>
      <c r="C37" s="48"/>
      <c r="D37" s="48"/>
      <c r="E37" s="273" t="e">
        <f t="shared" si="0"/>
        <v>#DIV/0!</v>
      </c>
      <c r="F37" s="268"/>
      <c r="G37" s="268"/>
      <c r="H37" s="268"/>
      <c r="I37" s="268"/>
      <c r="J37" s="268"/>
      <c r="K37" s="268"/>
      <c r="L37" s="268"/>
      <c r="M37" s="268"/>
      <c r="N37" s="268"/>
    </row>
    <row r="38" spans="1:14" s="270" customFormat="1" ht="28.5" x14ac:dyDescent="0.2">
      <c r="A38" s="272" t="s">
        <v>221</v>
      </c>
      <c r="B38" s="27" t="s">
        <v>614</v>
      </c>
      <c r="C38" s="48">
        <f>C39+C40</f>
        <v>95</v>
      </c>
      <c r="D38" s="48">
        <f>D39+D40</f>
        <v>81.328999999999994</v>
      </c>
      <c r="E38" s="273">
        <f t="shared" si="0"/>
        <v>85.609473684210528</v>
      </c>
      <c r="F38" s="268"/>
      <c r="G38" s="268"/>
      <c r="H38" s="268"/>
      <c r="I38" s="268"/>
      <c r="J38" s="268"/>
      <c r="K38" s="268"/>
      <c r="L38" s="268"/>
      <c r="M38" s="268"/>
      <c r="N38" s="268"/>
    </row>
    <row r="39" spans="1:14" s="270" customFormat="1" ht="30" hidden="1" x14ac:dyDescent="0.2">
      <c r="A39" s="274" t="s">
        <v>222</v>
      </c>
      <c r="B39" s="26" t="s">
        <v>223</v>
      </c>
      <c r="C39" s="47"/>
      <c r="D39" s="47"/>
      <c r="E39" s="273" t="e">
        <f t="shared" si="0"/>
        <v>#DIV/0!</v>
      </c>
      <c r="F39" s="268"/>
      <c r="G39" s="268"/>
      <c r="H39" s="268"/>
      <c r="I39" s="268"/>
      <c r="J39" s="268"/>
      <c r="K39" s="268"/>
      <c r="L39" s="268"/>
      <c r="M39" s="268"/>
      <c r="N39" s="268"/>
    </row>
    <row r="40" spans="1:14" s="270" customFormat="1" ht="30" x14ac:dyDescent="0.2">
      <c r="A40" s="274" t="s">
        <v>224</v>
      </c>
      <c r="B40" s="26" t="s">
        <v>225</v>
      </c>
      <c r="C40" s="47">
        <v>95</v>
      </c>
      <c r="D40" s="47">
        <f>73.1+8.229</f>
        <v>81.328999999999994</v>
      </c>
      <c r="E40" s="273">
        <f t="shared" si="0"/>
        <v>85.609473684210528</v>
      </c>
      <c r="F40" s="268"/>
      <c r="G40" s="268"/>
      <c r="H40" s="268"/>
      <c r="I40" s="268"/>
      <c r="J40" s="268"/>
      <c r="K40" s="268"/>
      <c r="L40" s="268"/>
      <c r="M40" s="268"/>
      <c r="N40" s="268"/>
    </row>
    <row r="41" spans="1:14" s="270" customFormat="1" ht="28.5" x14ac:dyDescent="0.2">
      <c r="A41" s="272" t="s">
        <v>140</v>
      </c>
      <c r="B41" s="27" t="s">
        <v>141</v>
      </c>
      <c r="C41" s="48">
        <f>C42</f>
        <v>110</v>
      </c>
      <c r="D41" s="48">
        <f>D42</f>
        <v>41.27543</v>
      </c>
      <c r="E41" s="273">
        <f t="shared" si="0"/>
        <v>37.523118181818184</v>
      </c>
      <c r="F41" s="268"/>
      <c r="G41" s="268"/>
      <c r="H41" s="268"/>
      <c r="I41" s="268"/>
      <c r="J41" s="268"/>
      <c r="K41" s="268"/>
      <c r="L41" s="268"/>
      <c r="M41" s="268"/>
      <c r="N41" s="268"/>
    </row>
    <row r="42" spans="1:14" s="270" customFormat="1" ht="30" x14ac:dyDescent="0.2">
      <c r="A42" s="282">
        <v>1.14060000000004E+16</v>
      </c>
      <c r="B42" s="26" t="s">
        <v>226</v>
      </c>
      <c r="C42" s="47">
        <v>110</v>
      </c>
      <c r="D42" s="47">
        <v>41.27543</v>
      </c>
      <c r="E42" s="273">
        <f t="shared" si="0"/>
        <v>37.523118181818184</v>
      </c>
      <c r="F42" s="268"/>
      <c r="G42" s="268"/>
      <c r="H42" s="268"/>
      <c r="I42" s="268"/>
      <c r="J42" s="268"/>
      <c r="K42" s="268"/>
      <c r="L42" s="268"/>
      <c r="M42" s="268"/>
      <c r="N42" s="268"/>
    </row>
    <row r="43" spans="1:14" s="270" customFormat="1" ht="14.25" x14ac:dyDescent="0.2">
      <c r="A43" s="272" t="s">
        <v>227</v>
      </c>
      <c r="B43" s="27" t="s">
        <v>142</v>
      </c>
      <c r="C43" s="48">
        <v>333</v>
      </c>
      <c r="D43" s="48">
        <f>64.54418+46+36+25+0.35+1.7+3+18+4.2+173.6441+10+32+4.2+8.92703</f>
        <v>427.56530999999995</v>
      </c>
      <c r="E43" s="273">
        <f t="shared" si="0"/>
        <v>128.39799099099099</v>
      </c>
      <c r="F43" s="268"/>
      <c r="G43" s="268"/>
      <c r="H43" s="268"/>
      <c r="I43" s="268"/>
      <c r="J43" s="268"/>
      <c r="K43" s="268"/>
      <c r="L43" s="268"/>
      <c r="M43" s="268"/>
      <c r="N43" s="268"/>
    </row>
    <row r="44" spans="1:14" s="270" customFormat="1" ht="14.25" x14ac:dyDescent="0.2">
      <c r="A44" s="272" t="s">
        <v>143</v>
      </c>
      <c r="B44" s="28" t="s">
        <v>144</v>
      </c>
      <c r="C44" s="48">
        <f>C45</f>
        <v>440</v>
      </c>
      <c r="D44" s="48">
        <f>D45</f>
        <v>186.84836999999999</v>
      </c>
      <c r="E44" s="273">
        <f t="shared" si="0"/>
        <v>42.465538636363632</v>
      </c>
      <c r="F44" s="268"/>
      <c r="G44" s="268"/>
      <c r="H44" s="268"/>
      <c r="I44" s="268"/>
      <c r="J44" s="268"/>
      <c r="K44" s="268"/>
      <c r="L44" s="268"/>
      <c r="M44" s="268"/>
      <c r="N44" s="268"/>
    </row>
    <row r="45" spans="1:14" s="270" customFormat="1" x14ac:dyDescent="0.2">
      <c r="A45" s="274" t="s">
        <v>228</v>
      </c>
      <c r="B45" s="29" t="s">
        <v>229</v>
      </c>
      <c r="C45" s="48">
        <v>440</v>
      </c>
      <c r="D45" s="48">
        <v>186.84836999999999</v>
      </c>
      <c r="E45" s="273">
        <f t="shared" si="0"/>
        <v>42.465538636363632</v>
      </c>
      <c r="F45" s="268"/>
      <c r="G45" s="268"/>
      <c r="H45" s="268"/>
      <c r="I45" s="268"/>
      <c r="J45" s="268"/>
      <c r="K45" s="268"/>
      <c r="L45" s="268"/>
      <c r="M45" s="268"/>
      <c r="N45" s="268"/>
    </row>
    <row r="46" spans="1:14" s="31" customFormat="1" ht="28.5" x14ac:dyDescent="0.2">
      <c r="A46" s="34" t="s">
        <v>230</v>
      </c>
      <c r="B46" s="30" t="s">
        <v>145</v>
      </c>
      <c r="C46" s="49">
        <f>C47</f>
        <v>458027.42881000001</v>
      </c>
      <c r="D46" s="49">
        <f>D47</f>
        <v>353073.68852000008</v>
      </c>
      <c r="E46" s="262">
        <f t="shared" si="0"/>
        <v>77.08570847761672</v>
      </c>
      <c r="F46" s="215">
        <f>E46-E97</f>
        <v>19.491570477616726</v>
      </c>
      <c r="G46" s="213"/>
      <c r="H46" s="213"/>
      <c r="I46" s="213"/>
      <c r="J46" s="213"/>
      <c r="K46" s="213"/>
      <c r="L46" s="213"/>
      <c r="M46" s="213"/>
      <c r="N46" s="213"/>
    </row>
    <row r="47" spans="1:14" s="32" customFormat="1" ht="30" x14ac:dyDescent="0.25">
      <c r="A47" s="217" t="s">
        <v>231</v>
      </c>
      <c r="B47" s="39" t="s">
        <v>232</v>
      </c>
      <c r="C47" s="50">
        <f>C48+C51+C72+C96</f>
        <v>458027.42881000001</v>
      </c>
      <c r="D47" s="50">
        <f>D48+D51+D72+D96</f>
        <v>353073.68852000008</v>
      </c>
      <c r="E47" s="263">
        <f t="shared" si="0"/>
        <v>77.08570847761672</v>
      </c>
      <c r="F47" s="213"/>
      <c r="G47" s="213"/>
      <c r="H47" s="213"/>
      <c r="I47" s="213"/>
      <c r="J47" s="213"/>
      <c r="K47" s="213"/>
      <c r="L47" s="213"/>
      <c r="M47" s="213"/>
      <c r="N47" s="213"/>
    </row>
    <row r="48" spans="1:14" s="33" customFormat="1" ht="28.5" customHeight="1" x14ac:dyDescent="0.25">
      <c r="A48" s="219" t="s">
        <v>233</v>
      </c>
      <c r="B48" s="40" t="s">
        <v>234</v>
      </c>
      <c r="C48" s="49">
        <f>C49+C50</f>
        <v>156383.5</v>
      </c>
      <c r="D48" s="49">
        <f>D49+D50</f>
        <v>122470.39999999999</v>
      </c>
      <c r="E48" s="262">
        <f t="shared" si="0"/>
        <v>78.31414439502889</v>
      </c>
      <c r="F48" s="213">
        <f>D48/D46*100</f>
        <v>34.686923433282843</v>
      </c>
      <c r="G48" s="213"/>
      <c r="H48" s="213"/>
      <c r="I48" s="213"/>
      <c r="J48" s="213"/>
      <c r="K48" s="213"/>
      <c r="L48" s="213"/>
      <c r="M48" s="213"/>
      <c r="N48" s="213"/>
    </row>
    <row r="49" spans="1:14" s="32" customFormat="1" ht="30" x14ac:dyDescent="0.25">
      <c r="A49" s="217" t="s">
        <v>235</v>
      </c>
      <c r="B49" s="41" t="s">
        <v>146</v>
      </c>
      <c r="C49" s="50">
        <v>126325.8</v>
      </c>
      <c r="D49" s="50">
        <v>102783.7</v>
      </c>
      <c r="E49" s="263">
        <f t="shared" si="0"/>
        <v>81.363981071166762</v>
      </c>
      <c r="F49" s="213"/>
      <c r="G49" s="213"/>
      <c r="H49" s="213"/>
      <c r="I49" s="213"/>
      <c r="J49" s="213"/>
      <c r="K49" s="213"/>
      <c r="L49" s="213"/>
      <c r="M49" s="213"/>
      <c r="N49" s="213"/>
    </row>
    <row r="50" spans="1:14" s="32" customFormat="1" ht="30" x14ac:dyDescent="0.25">
      <c r="A50" s="217" t="s">
        <v>236</v>
      </c>
      <c r="B50" s="41" t="s">
        <v>237</v>
      </c>
      <c r="C50" s="50">
        <v>30057.7</v>
      </c>
      <c r="D50" s="50">
        <v>19686.7</v>
      </c>
      <c r="E50" s="263">
        <f t="shared" si="0"/>
        <v>65.496361997092251</v>
      </c>
      <c r="F50" s="213"/>
      <c r="G50" s="213"/>
      <c r="H50" s="213"/>
      <c r="I50" s="213"/>
      <c r="J50" s="213"/>
      <c r="K50" s="213"/>
      <c r="L50" s="213"/>
      <c r="M50" s="213"/>
      <c r="N50" s="213"/>
    </row>
    <row r="51" spans="1:14" s="33" customFormat="1" ht="38.25" customHeight="1" x14ac:dyDescent="0.25">
      <c r="A51" s="219" t="s">
        <v>238</v>
      </c>
      <c r="B51" s="40" t="s">
        <v>156</v>
      </c>
      <c r="C51" s="49">
        <f t="shared" ref="C51:D51" si="1">SUM(C52:C71)</f>
        <v>31990.228810000001</v>
      </c>
      <c r="D51" s="49">
        <f t="shared" si="1"/>
        <v>21973.030489999997</v>
      </c>
      <c r="E51" s="262">
        <f t="shared" si="0"/>
        <v>68.686693741719424</v>
      </c>
      <c r="F51" s="213">
        <f>D51/D46*100</f>
        <v>6.2233554083584224</v>
      </c>
      <c r="G51" s="213"/>
      <c r="H51" s="213"/>
      <c r="I51" s="213"/>
      <c r="J51" s="213"/>
      <c r="K51" s="213"/>
      <c r="L51" s="213"/>
      <c r="M51" s="213"/>
      <c r="N51" s="213"/>
    </row>
    <row r="52" spans="1:14" s="33" customFormat="1" ht="60.75" customHeight="1" x14ac:dyDescent="0.25">
      <c r="A52" s="220" t="s">
        <v>258</v>
      </c>
      <c r="B52" s="42" t="s">
        <v>147</v>
      </c>
      <c r="C52" s="50">
        <v>6632</v>
      </c>
      <c r="D52" s="50">
        <v>6632</v>
      </c>
      <c r="E52" s="263">
        <f t="shared" si="0"/>
        <v>100</v>
      </c>
      <c r="F52" s="213"/>
      <c r="G52" s="213"/>
      <c r="H52" s="213"/>
      <c r="I52" s="213"/>
      <c r="J52" s="213"/>
      <c r="K52" s="213"/>
      <c r="L52" s="213"/>
      <c r="M52" s="213"/>
      <c r="N52" s="213"/>
    </row>
    <row r="53" spans="1:14" s="33" customFormat="1" ht="78" customHeight="1" x14ac:dyDescent="0.25">
      <c r="A53" s="220" t="s">
        <v>258</v>
      </c>
      <c r="B53" s="42" t="s">
        <v>111</v>
      </c>
      <c r="C53" s="50">
        <v>10347</v>
      </c>
      <c r="D53" s="50">
        <v>7043</v>
      </c>
      <c r="E53" s="263">
        <f t="shared" si="0"/>
        <v>68.068039045133858</v>
      </c>
      <c r="F53" s="213"/>
      <c r="G53" s="213"/>
      <c r="H53" s="213"/>
      <c r="I53" s="213"/>
      <c r="J53" s="213"/>
      <c r="K53" s="213"/>
      <c r="L53" s="213"/>
      <c r="M53" s="213"/>
      <c r="N53" s="213"/>
    </row>
    <row r="54" spans="1:14" s="33" customFormat="1" ht="45" hidden="1" x14ac:dyDescent="0.25">
      <c r="A54" s="217" t="s">
        <v>239</v>
      </c>
      <c r="B54" s="43" t="s">
        <v>240</v>
      </c>
      <c r="C54" s="50"/>
      <c r="D54" s="50"/>
      <c r="E54" s="263" t="e">
        <f t="shared" si="0"/>
        <v>#DIV/0!</v>
      </c>
      <c r="F54" s="213"/>
      <c r="G54" s="213"/>
      <c r="H54" s="213"/>
      <c r="I54" s="213"/>
      <c r="J54" s="213"/>
      <c r="K54" s="213"/>
      <c r="L54" s="213"/>
      <c r="M54" s="213"/>
      <c r="N54" s="213"/>
    </row>
    <row r="55" spans="1:14" s="33" customFormat="1" ht="45" x14ac:dyDescent="0.25">
      <c r="A55" s="220" t="s">
        <v>241</v>
      </c>
      <c r="B55" s="42" t="s">
        <v>157</v>
      </c>
      <c r="C55" s="50">
        <v>2100</v>
      </c>
      <c r="D55" s="50">
        <v>1683.0016800000001</v>
      </c>
      <c r="E55" s="263">
        <f t="shared" si="0"/>
        <v>80.14293714285715</v>
      </c>
      <c r="F55" s="213"/>
      <c r="G55" s="213"/>
      <c r="H55" s="213"/>
      <c r="I55" s="213"/>
      <c r="J55" s="213"/>
      <c r="K55" s="213"/>
      <c r="L55" s="213"/>
      <c r="M55" s="213"/>
      <c r="N55" s="213"/>
    </row>
    <row r="56" spans="1:14" s="33" customFormat="1" x14ac:dyDescent="0.25">
      <c r="A56" s="220" t="s">
        <v>566</v>
      </c>
      <c r="B56" s="42" t="s">
        <v>552</v>
      </c>
      <c r="C56" s="50">
        <v>106.3158</v>
      </c>
      <c r="D56" s="50">
        <v>106.3158</v>
      </c>
      <c r="E56" s="263">
        <f t="shared" si="0"/>
        <v>100</v>
      </c>
      <c r="F56" s="213"/>
      <c r="G56" s="213"/>
      <c r="H56" s="213"/>
      <c r="I56" s="213"/>
      <c r="J56" s="213"/>
      <c r="K56" s="213"/>
      <c r="L56" s="213"/>
      <c r="M56" s="213"/>
      <c r="N56" s="213"/>
    </row>
    <row r="57" spans="1:14" s="33" customFormat="1" x14ac:dyDescent="0.25">
      <c r="A57" s="220" t="s">
        <v>258</v>
      </c>
      <c r="B57" s="42" t="s">
        <v>242</v>
      </c>
      <c r="C57" s="50">
        <v>1102</v>
      </c>
      <c r="D57" s="50">
        <v>1102</v>
      </c>
      <c r="E57" s="263">
        <f t="shared" si="0"/>
        <v>100</v>
      </c>
      <c r="F57" s="213"/>
      <c r="G57" s="213"/>
      <c r="H57" s="213"/>
      <c r="I57" s="213"/>
      <c r="J57" s="213"/>
      <c r="K57" s="213"/>
      <c r="L57" s="213"/>
      <c r="M57" s="213"/>
      <c r="N57" s="213"/>
    </row>
    <row r="58" spans="1:14" s="33" customFormat="1" hidden="1" x14ac:dyDescent="0.25">
      <c r="A58" s="220" t="s">
        <v>258</v>
      </c>
      <c r="B58" s="42" t="s">
        <v>551</v>
      </c>
      <c r="C58" s="50">
        <v>0</v>
      </c>
      <c r="D58" s="50"/>
      <c r="E58" s="263" t="e">
        <f t="shared" si="0"/>
        <v>#DIV/0!</v>
      </c>
      <c r="F58" s="213"/>
      <c r="G58" s="213"/>
      <c r="H58" s="213"/>
      <c r="I58" s="213"/>
      <c r="J58" s="213"/>
      <c r="K58" s="213"/>
      <c r="L58" s="213"/>
      <c r="M58" s="213"/>
      <c r="N58" s="213"/>
    </row>
    <row r="59" spans="1:14" s="33" customFormat="1" ht="45.75" customHeight="1" x14ac:dyDescent="0.25">
      <c r="A59" s="220" t="s">
        <v>258</v>
      </c>
      <c r="B59" s="42" t="s">
        <v>243</v>
      </c>
      <c r="C59" s="50">
        <v>1592</v>
      </c>
      <c r="D59" s="50"/>
      <c r="E59" s="263">
        <f t="shared" si="0"/>
        <v>0</v>
      </c>
      <c r="F59" s="213"/>
      <c r="G59" s="213"/>
      <c r="H59" s="213"/>
      <c r="I59" s="213"/>
      <c r="J59" s="213"/>
      <c r="K59" s="213"/>
      <c r="L59" s="213"/>
      <c r="M59" s="213"/>
      <c r="N59" s="213"/>
    </row>
    <row r="60" spans="1:14" s="33" customFormat="1" ht="31.5" hidden="1" customHeight="1" x14ac:dyDescent="0.25">
      <c r="A60" s="220" t="s">
        <v>244</v>
      </c>
      <c r="B60" s="42" t="s">
        <v>245</v>
      </c>
      <c r="C60" s="50"/>
      <c r="D60" s="50"/>
      <c r="E60" s="263" t="e">
        <f t="shared" si="0"/>
        <v>#DIV/0!</v>
      </c>
      <c r="F60" s="213"/>
      <c r="G60" s="213"/>
      <c r="H60" s="213"/>
      <c r="I60" s="213"/>
      <c r="J60" s="213"/>
      <c r="K60" s="213"/>
      <c r="L60" s="213"/>
      <c r="M60" s="213"/>
      <c r="N60" s="213"/>
    </row>
    <row r="61" spans="1:14" s="33" customFormat="1" ht="45" hidden="1" x14ac:dyDescent="0.25">
      <c r="A61" s="220" t="s">
        <v>246</v>
      </c>
      <c r="B61" s="42" t="s">
        <v>247</v>
      </c>
      <c r="C61" s="50"/>
      <c r="D61" s="50"/>
      <c r="E61" s="263" t="e">
        <f t="shared" si="0"/>
        <v>#DIV/0!</v>
      </c>
      <c r="F61" s="213"/>
      <c r="G61" s="213"/>
      <c r="H61" s="213"/>
      <c r="I61" s="213"/>
      <c r="J61" s="213"/>
      <c r="K61" s="213"/>
      <c r="L61" s="213"/>
      <c r="M61" s="213"/>
      <c r="N61" s="213"/>
    </row>
    <row r="62" spans="1:14" s="33" customFormat="1" ht="45" hidden="1" x14ac:dyDescent="0.25">
      <c r="A62" s="220" t="s">
        <v>248</v>
      </c>
      <c r="B62" s="42" t="s">
        <v>249</v>
      </c>
      <c r="C62" s="50"/>
      <c r="D62" s="50"/>
      <c r="E62" s="263" t="e">
        <f t="shared" si="0"/>
        <v>#DIV/0!</v>
      </c>
      <c r="F62" s="213"/>
      <c r="G62" s="213"/>
      <c r="H62" s="213"/>
      <c r="I62" s="213"/>
      <c r="J62" s="213"/>
      <c r="K62" s="213"/>
      <c r="L62" s="213"/>
      <c r="M62" s="213"/>
      <c r="N62" s="213"/>
    </row>
    <row r="63" spans="1:14" s="33" customFormat="1" ht="30" hidden="1" x14ac:dyDescent="0.25">
      <c r="A63" s="217" t="s">
        <v>250</v>
      </c>
      <c r="B63" s="43" t="s">
        <v>251</v>
      </c>
      <c r="C63" s="50"/>
      <c r="D63" s="50"/>
      <c r="E63" s="263" t="e">
        <f t="shared" si="0"/>
        <v>#DIV/0!</v>
      </c>
      <c r="F63" s="213"/>
      <c r="G63" s="213"/>
      <c r="H63" s="213"/>
      <c r="I63" s="213"/>
      <c r="J63" s="213"/>
      <c r="K63" s="213"/>
      <c r="L63" s="213"/>
      <c r="M63" s="213"/>
      <c r="N63" s="213"/>
    </row>
    <row r="64" spans="1:14" s="33" customFormat="1" ht="45" hidden="1" x14ac:dyDescent="0.25">
      <c r="A64" s="217" t="s">
        <v>252</v>
      </c>
      <c r="B64" s="43" t="s">
        <v>253</v>
      </c>
      <c r="C64" s="50"/>
      <c r="D64" s="50"/>
      <c r="E64" s="263" t="e">
        <f t="shared" si="0"/>
        <v>#DIV/0!</v>
      </c>
      <c r="F64" s="213"/>
      <c r="G64" s="213"/>
      <c r="H64" s="213"/>
      <c r="I64" s="213"/>
      <c r="J64" s="213"/>
      <c r="K64" s="213"/>
      <c r="L64" s="213"/>
      <c r="M64" s="213"/>
      <c r="N64" s="213"/>
    </row>
    <row r="65" spans="1:14" s="33" customFormat="1" ht="30" hidden="1" x14ac:dyDescent="0.25">
      <c r="A65" s="220" t="s">
        <v>254</v>
      </c>
      <c r="B65" s="42" t="s">
        <v>255</v>
      </c>
      <c r="C65" s="50"/>
      <c r="D65" s="50"/>
      <c r="E65" s="263" t="e">
        <f t="shared" si="0"/>
        <v>#DIV/0!</v>
      </c>
      <c r="F65" s="213"/>
      <c r="G65" s="213"/>
      <c r="H65" s="213"/>
      <c r="I65" s="213"/>
      <c r="J65" s="213"/>
      <c r="K65" s="213"/>
      <c r="L65" s="213"/>
      <c r="M65" s="213"/>
      <c r="N65" s="213"/>
    </row>
    <row r="66" spans="1:14" s="33" customFormat="1" ht="30" hidden="1" customHeight="1" x14ac:dyDescent="0.25">
      <c r="A66" s="220" t="s">
        <v>256</v>
      </c>
      <c r="B66" s="42" t="s">
        <v>257</v>
      </c>
      <c r="C66" s="50"/>
      <c r="D66" s="50"/>
      <c r="E66" s="263" t="e">
        <f t="shared" si="0"/>
        <v>#DIV/0!</v>
      </c>
      <c r="F66" s="213"/>
      <c r="G66" s="213"/>
      <c r="H66" s="213"/>
      <c r="I66" s="213"/>
      <c r="J66" s="213"/>
      <c r="K66" s="213"/>
      <c r="L66" s="213"/>
      <c r="M66" s="213"/>
      <c r="N66" s="213"/>
    </row>
    <row r="67" spans="1:14" s="33" customFormat="1" ht="22.5" hidden="1" customHeight="1" x14ac:dyDescent="0.25">
      <c r="A67" s="220" t="s">
        <v>258</v>
      </c>
      <c r="B67" s="42" t="s">
        <v>259</v>
      </c>
      <c r="C67" s="50"/>
      <c r="D67" s="50"/>
      <c r="E67" s="263" t="e">
        <f t="shared" si="0"/>
        <v>#DIV/0!</v>
      </c>
      <c r="F67" s="213"/>
      <c r="G67" s="213"/>
      <c r="H67" s="213"/>
      <c r="I67" s="213"/>
      <c r="J67" s="213"/>
      <c r="K67" s="213"/>
      <c r="L67" s="213"/>
      <c r="M67" s="213"/>
      <c r="N67" s="213"/>
    </row>
    <row r="68" spans="1:14" s="33" customFormat="1" ht="33.75" customHeight="1" x14ac:dyDescent="0.25">
      <c r="A68" s="220" t="s">
        <v>572</v>
      </c>
      <c r="B68" s="42" t="s">
        <v>573</v>
      </c>
      <c r="C68" s="50">
        <v>746.7</v>
      </c>
      <c r="D68" s="50"/>
      <c r="E68" s="263">
        <f t="shared" si="0"/>
        <v>0</v>
      </c>
      <c r="F68" s="213">
        <f>+D52+D53+D57</f>
        <v>14777</v>
      </c>
      <c r="G68" s="213"/>
      <c r="H68" s="213"/>
      <c r="I68" s="213"/>
      <c r="J68" s="213"/>
      <c r="K68" s="213"/>
      <c r="L68" s="213"/>
      <c r="M68" s="213"/>
      <c r="N68" s="213"/>
    </row>
    <row r="69" spans="1:14" s="33" customFormat="1" ht="33.75" customHeight="1" x14ac:dyDescent="0.25">
      <c r="A69" s="220" t="s">
        <v>258</v>
      </c>
      <c r="B69" s="42" t="s">
        <v>574</v>
      </c>
      <c r="C69" s="50">
        <v>957.5</v>
      </c>
      <c r="D69" s="50"/>
      <c r="E69" s="263">
        <f t="shared" si="0"/>
        <v>0</v>
      </c>
      <c r="F69" s="213"/>
      <c r="G69" s="213"/>
      <c r="H69" s="213"/>
      <c r="I69" s="213"/>
      <c r="J69" s="213"/>
      <c r="K69" s="213"/>
      <c r="L69" s="213"/>
      <c r="M69" s="213"/>
      <c r="N69" s="213"/>
    </row>
    <row r="70" spans="1:14" s="33" customFormat="1" ht="33.75" customHeight="1" x14ac:dyDescent="0.25">
      <c r="A70" s="220" t="s">
        <v>252</v>
      </c>
      <c r="B70" s="42" t="s">
        <v>575</v>
      </c>
      <c r="C70" s="50">
        <v>3000</v>
      </c>
      <c r="D70" s="50"/>
      <c r="E70" s="263">
        <f t="shared" si="0"/>
        <v>0</v>
      </c>
      <c r="F70" s="213"/>
      <c r="G70" s="213"/>
      <c r="H70" s="213"/>
      <c r="I70" s="213"/>
      <c r="J70" s="213"/>
      <c r="K70" s="213"/>
      <c r="L70" s="213"/>
      <c r="M70" s="213"/>
      <c r="N70" s="213"/>
    </row>
    <row r="71" spans="1:14" s="33" customFormat="1" ht="33.75" customHeight="1" x14ac:dyDescent="0.25">
      <c r="A71" s="220" t="s">
        <v>244</v>
      </c>
      <c r="B71" s="42" t="s">
        <v>245</v>
      </c>
      <c r="C71" s="50">
        <v>5406.7130100000004</v>
      </c>
      <c r="D71" s="50">
        <v>5406.7130100000004</v>
      </c>
      <c r="E71" s="263">
        <f t="shared" si="0"/>
        <v>100</v>
      </c>
      <c r="F71" s="213"/>
      <c r="G71" s="213"/>
      <c r="H71" s="213"/>
      <c r="I71" s="213"/>
      <c r="J71" s="213"/>
      <c r="K71" s="213"/>
      <c r="L71" s="213"/>
      <c r="M71" s="213"/>
      <c r="N71" s="213"/>
    </row>
    <row r="72" spans="1:14" s="33" customFormat="1" ht="30" x14ac:dyDescent="0.25">
      <c r="A72" s="219" t="s">
        <v>260</v>
      </c>
      <c r="B72" s="40" t="s">
        <v>158</v>
      </c>
      <c r="C72" s="49">
        <f>SUM(C73:C95)</f>
        <v>268653.7</v>
      </c>
      <c r="D72" s="49">
        <f>SUM(D73:D95)</f>
        <v>208054.31665000008</v>
      </c>
      <c r="E72" s="262">
        <f t="shared" si="0"/>
        <v>77.443309602659511</v>
      </c>
      <c r="F72" s="213">
        <f>D72/D46*100</f>
        <v>58.926599011700276</v>
      </c>
      <c r="G72" s="213"/>
      <c r="H72" s="213"/>
      <c r="I72" s="213"/>
      <c r="J72" s="213"/>
      <c r="K72" s="213"/>
      <c r="L72" s="213"/>
      <c r="M72" s="213"/>
      <c r="N72" s="213"/>
    </row>
    <row r="73" spans="1:14" s="33" customFormat="1" ht="33.75" customHeight="1" x14ac:dyDescent="0.25">
      <c r="A73" s="217" t="s">
        <v>261</v>
      </c>
      <c r="B73" s="39" t="s">
        <v>262</v>
      </c>
      <c r="C73" s="50">
        <v>3433</v>
      </c>
      <c r="D73" s="50">
        <v>1673.1</v>
      </c>
      <c r="E73" s="263">
        <f t="shared" si="0"/>
        <v>48.735799592193416</v>
      </c>
      <c r="F73" s="213"/>
      <c r="G73" s="213"/>
      <c r="H73" s="213"/>
      <c r="I73" s="213"/>
      <c r="J73" s="213"/>
      <c r="K73" s="213"/>
      <c r="L73" s="213"/>
      <c r="M73" s="213"/>
      <c r="N73" s="213"/>
    </row>
    <row r="74" spans="1:14" s="33" customFormat="1" ht="165" x14ac:dyDescent="0.25">
      <c r="A74" s="217" t="s">
        <v>282</v>
      </c>
      <c r="B74" s="39" t="s">
        <v>283</v>
      </c>
      <c r="C74" s="50">
        <f>154388+56588</f>
        <v>210976</v>
      </c>
      <c r="D74" s="50">
        <v>167317.95000000001</v>
      </c>
      <c r="E74" s="263">
        <f t="shared" si="0"/>
        <v>79.306627294099812</v>
      </c>
      <c r="F74" s="213">
        <f>+D74+D76+D77+D78+D79+D81+D82+D83+D85</f>
        <v>180146.64456000004</v>
      </c>
      <c r="G74" s="213"/>
      <c r="H74" s="213"/>
      <c r="I74" s="213"/>
      <c r="J74" s="213"/>
      <c r="K74" s="213"/>
      <c r="L74" s="213"/>
      <c r="M74" s="213"/>
      <c r="N74" s="213"/>
    </row>
    <row r="75" spans="1:14" s="33" customFormat="1" ht="45" x14ac:dyDescent="0.25">
      <c r="A75" s="217" t="s">
        <v>282</v>
      </c>
      <c r="B75" s="39" t="s">
        <v>284</v>
      </c>
      <c r="C75" s="50">
        <v>6</v>
      </c>
      <c r="D75" s="50"/>
      <c r="E75" s="263">
        <f t="shared" si="0"/>
        <v>0</v>
      </c>
      <c r="F75" s="213"/>
      <c r="G75" s="213"/>
      <c r="H75" s="213"/>
      <c r="I75" s="213"/>
      <c r="J75" s="213"/>
      <c r="K75" s="213"/>
      <c r="L75" s="213"/>
      <c r="M75" s="213"/>
      <c r="N75" s="213"/>
    </row>
    <row r="76" spans="1:14" s="33" customFormat="1" ht="30" x14ac:dyDescent="0.25">
      <c r="A76" s="217" t="s">
        <v>282</v>
      </c>
      <c r="B76" s="39" t="s">
        <v>285</v>
      </c>
      <c r="C76" s="50">
        <v>4345.3999999999996</v>
      </c>
      <c r="D76" s="50">
        <v>3136.6305400000001</v>
      </c>
      <c r="E76" s="263">
        <f t="shared" si="0"/>
        <v>72.182780411469608</v>
      </c>
      <c r="F76" s="213"/>
      <c r="G76" s="213"/>
      <c r="H76" s="213"/>
      <c r="I76" s="213"/>
      <c r="J76" s="213"/>
      <c r="K76" s="213"/>
      <c r="L76" s="213"/>
      <c r="M76" s="213"/>
      <c r="N76" s="213"/>
    </row>
    <row r="77" spans="1:14" s="33" customFormat="1" ht="30" x14ac:dyDescent="0.25">
      <c r="A77" s="217" t="s">
        <v>282</v>
      </c>
      <c r="B77" s="39" t="s">
        <v>286</v>
      </c>
      <c r="C77" s="50">
        <v>4700.8999999999996</v>
      </c>
      <c r="D77" s="50">
        <v>3168.2006299999998</v>
      </c>
      <c r="E77" s="263">
        <f t="shared" si="0"/>
        <v>67.395618498585378</v>
      </c>
      <c r="F77" s="213"/>
      <c r="G77" s="213"/>
      <c r="H77" s="213"/>
      <c r="I77" s="213"/>
      <c r="J77" s="213"/>
      <c r="K77" s="213"/>
      <c r="L77" s="213"/>
      <c r="M77" s="213"/>
      <c r="N77" s="213"/>
    </row>
    <row r="78" spans="1:14" s="33" customFormat="1" ht="75" x14ac:dyDescent="0.25">
      <c r="A78" s="217" t="s">
        <v>282</v>
      </c>
      <c r="B78" s="39" t="s">
        <v>287</v>
      </c>
      <c r="C78" s="50">
        <v>4131.3</v>
      </c>
      <c r="D78" s="50">
        <v>3284.3670000000002</v>
      </c>
      <c r="E78" s="263">
        <f t="shared" si="0"/>
        <v>79.499600609977492</v>
      </c>
      <c r="F78" s="213"/>
      <c r="G78" s="213"/>
      <c r="H78" s="213"/>
      <c r="I78" s="213"/>
      <c r="J78" s="213"/>
      <c r="K78" s="213"/>
      <c r="L78" s="213"/>
      <c r="M78" s="213"/>
      <c r="N78" s="213"/>
    </row>
    <row r="79" spans="1:14" s="33" customFormat="1" ht="60" x14ac:dyDescent="0.25">
      <c r="A79" s="217" t="s">
        <v>282</v>
      </c>
      <c r="B79" s="39" t="s">
        <v>288</v>
      </c>
      <c r="C79" s="50">
        <v>369.8</v>
      </c>
      <c r="D79" s="50">
        <f>246.4+30.8</f>
        <v>277.2</v>
      </c>
      <c r="E79" s="263">
        <f t="shared" si="0"/>
        <v>74.95943753380206</v>
      </c>
      <c r="F79" s="370">
        <f>+D74+D75+D76+D77+D78+D79+D81+D82+D83+D85+D86</f>
        <v>181939.64456000004</v>
      </c>
      <c r="G79" s="213"/>
      <c r="H79" s="213"/>
      <c r="I79" s="213"/>
      <c r="J79" s="213"/>
      <c r="K79" s="213"/>
      <c r="L79" s="213"/>
      <c r="M79" s="213"/>
      <c r="N79" s="213"/>
    </row>
    <row r="80" spans="1:14" s="33" customFormat="1" ht="30" x14ac:dyDescent="0.25">
      <c r="A80" s="217" t="s">
        <v>282</v>
      </c>
      <c r="B80" s="39" t="s">
        <v>289</v>
      </c>
      <c r="C80" s="50">
        <v>71.7</v>
      </c>
      <c r="D80" s="50"/>
      <c r="E80" s="263">
        <f t="shared" ref="E80:E99" si="2">D80/C80*100</f>
        <v>0</v>
      </c>
      <c r="F80" s="213"/>
      <c r="G80" s="213"/>
      <c r="H80" s="213"/>
      <c r="I80" s="213"/>
      <c r="J80" s="213"/>
      <c r="K80" s="213"/>
      <c r="L80" s="213"/>
      <c r="M80" s="213"/>
      <c r="N80" s="213"/>
    </row>
    <row r="81" spans="1:14" s="33" customFormat="1" ht="30" x14ac:dyDescent="0.25">
      <c r="A81" s="217" t="s">
        <v>282</v>
      </c>
      <c r="B81" s="39" t="s">
        <v>290</v>
      </c>
      <c r="C81" s="50">
        <v>437.2</v>
      </c>
      <c r="D81" s="50">
        <v>344.565</v>
      </c>
      <c r="E81" s="263">
        <f t="shared" si="2"/>
        <v>78.811756633119856</v>
      </c>
      <c r="F81" s="213"/>
      <c r="G81" s="213"/>
      <c r="H81" s="213"/>
      <c r="I81" s="213"/>
      <c r="J81" s="213"/>
      <c r="K81" s="213"/>
      <c r="L81" s="213"/>
      <c r="M81" s="213"/>
      <c r="N81" s="213"/>
    </row>
    <row r="82" spans="1:14" s="33" customFormat="1" ht="45" x14ac:dyDescent="0.25">
      <c r="A82" s="217" t="s">
        <v>282</v>
      </c>
      <c r="B82" s="39" t="s">
        <v>291</v>
      </c>
      <c r="C82" s="50">
        <v>441.7</v>
      </c>
      <c r="D82" s="50">
        <v>331.27199999999999</v>
      </c>
      <c r="E82" s="263">
        <f t="shared" si="2"/>
        <v>74.999320805976907</v>
      </c>
      <c r="F82" s="213"/>
      <c r="G82" s="213"/>
      <c r="H82" s="213"/>
      <c r="I82" s="213"/>
      <c r="J82" s="213"/>
      <c r="K82" s="213"/>
      <c r="L82" s="213"/>
      <c r="M82" s="213"/>
      <c r="N82" s="213"/>
    </row>
    <row r="83" spans="1:14" s="33" customFormat="1" ht="30" x14ac:dyDescent="0.25">
      <c r="A83" s="217" t="s">
        <v>282</v>
      </c>
      <c r="B83" s="39" t="s">
        <v>292</v>
      </c>
      <c r="C83" s="50">
        <v>109.6</v>
      </c>
      <c r="D83" s="50">
        <v>73.709389999999999</v>
      </c>
      <c r="E83" s="263">
        <f t="shared" si="2"/>
        <v>67.253093065693434</v>
      </c>
      <c r="F83" s="213"/>
      <c r="G83" s="213"/>
      <c r="H83" s="213"/>
      <c r="I83" s="213"/>
      <c r="J83" s="213"/>
      <c r="K83" s="213"/>
      <c r="L83" s="213"/>
      <c r="M83" s="213"/>
      <c r="N83" s="213"/>
    </row>
    <row r="84" spans="1:14" s="33" customFormat="1" ht="45" x14ac:dyDescent="0.25">
      <c r="A84" s="217" t="s">
        <v>282</v>
      </c>
      <c r="B84" s="39" t="s">
        <v>293</v>
      </c>
      <c r="C84" s="50">
        <v>1222.8</v>
      </c>
      <c r="D84" s="50">
        <v>917.1</v>
      </c>
      <c r="E84" s="263">
        <f t="shared" si="2"/>
        <v>75</v>
      </c>
      <c r="F84" s="213"/>
      <c r="G84" s="213"/>
      <c r="H84" s="213"/>
      <c r="I84" s="213"/>
      <c r="J84" s="213"/>
      <c r="K84" s="213"/>
      <c r="L84" s="213"/>
      <c r="M84" s="213"/>
      <c r="N84" s="213"/>
    </row>
    <row r="85" spans="1:14" s="33" customFormat="1" ht="60" x14ac:dyDescent="0.25">
      <c r="A85" s="217" t="s">
        <v>282</v>
      </c>
      <c r="B85" s="39" t="s">
        <v>269</v>
      </c>
      <c r="C85" s="50">
        <v>3646</v>
      </c>
      <c r="D85" s="50">
        <v>2212.75</v>
      </c>
      <c r="E85" s="263">
        <f t="shared" si="2"/>
        <v>60.689797037849701</v>
      </c>
      <c r="F85" s="213"/>
      <c r="G85" s="213"/>
      <c r="H85" s="213"/>
      <c r="I85" s="213"/>
      <c r="J85" s="213"/>
      <c r="K85" s="213"/>
      <c r="L85" s="213"/>
      <c r="M85" s="213"/>
      <c r="N85" s="213"/>
    </row>
    <row r="86" spans="1:14" s="33" customFormat="1" ht="30" x14ac:dyDescent="0.25">
      <c r="A86" s="217" t="s">
        <v>282</v>
      </c>
      <c r="B86" s="39" t="s">
        <v>294</v>
      </c>
      <c r="C86" s="50">
        <v>1793</v>
      </c>
      <c r="D86" s="50">
        <v>1793</v>
      </c>
      <c r="E86" s="263">
        <f t="shared" si="2"/>
        <v>100</v>
      </c>
      <c r="F86" s="213"/>
      <c r="G86" s="213"/>
      <c r="H86" s="213"/>
      <c r="I86" s="213"/>
      <c r="J86" s="213"/>
      <c r="K86" s="213"/>
      <c r="L86" s="213"/>
      <c r="M86" s="213"/>
      <c r="N86" s="213"/>
    </row>
    <row r="87" spans="1:14" s="33" customFormat="1" hidden="1" x14ac:dyDescent="0.25">
      <c r="A87" s="217"/>
      <c r="B87" s="39"/>
      <c r="C87" s="49"/>
      <c r="D87" s="49"/>
      <c r="E87" s="263" t="e">
        <f t="shared" si="2"/>
        <v>#DIV/0!</v>
      </c>
      <c r="F87" s="213"/>
      <c r="G87" s="213"/>
      <c r="H87" s="213"/>
      <c r="I87" s="213"/>
      <c r="J87" s="213"/>
      <c r="K87" s="213"/>
      <c r="L87" s="213"/>
      <c r="M87" s="213"/>
      <c r="N87" s="213"/>
    </row>
    <row r="88" spans="1:14" s="33" customFormat="1" ht="45" hidden="1" x14ac:dyDescent="0.25">
      <c r="A88" s="217" t="s">
        <v>263</v>
      </c>
      <c r="B88" s="39" t="s">
        <v>264</v>
      </c>
      <c r="C88" s="49"/>
      <c r="D88" s="49"/>
      <c r="E88" s="263" t="e">
        <f t="shared" si="2"/>
        <v>#DIV/0!</v>
      </c>
      <c r="F88" s="213"/>
      <c r="G88" s="213"/>
      <c r="H88" s="213"/>
      <c r="I88" s="213"/>
      <c r="J88" s="213"/>
      <c r="K88" s="213"/>
      <c r="L88" s="213"/>
      <c r="M88" s="213"/>
      <c r="N88" s="213"/>
    </row>
    <row r="89" spans="1:14" s="32" customFormat="1" ht="45" x14ac:dyDescent="0.25">
      <c r="A89" s="217" t="s">
        <v>265</v>
      </c>
      <c r="B89" s="39" t="s">
        <v>153</v>
      </c>
      <c r="C89" s="50">
        <v>1081.2</v>
      </c>
      <c r="D89" s="50">
        <v>806.88</v>
      </c>
      <c r="E89" s="263">
        <f t="shared" si="2"/>
        <v>74.628190899001098</v>
      </c>
      <c r="F89" s="213"/>
      <c r="G89" s="213"/>
      <c r="H89" s="213"/>
      <c r="I89" s="213"/>
      <c r="J89" s="213"/>
      <c r="K89" s="213"/>
      <c r="L89" s="213"/>
      <c r="M89" s="213"/>
      <c r="N89" s="213"/>
    </row>
    <row r="90" spans="1:14" s="32" customFormat="1" ht="61.5" customHeight="1" x14ac:dyDescent="0.25">
      <c r="A90" s="217" t="s">
        <v>266</v>
      </c>
      <c r="B90" s="39" t="s">
        <v>267</v>
      </c>
      <c r="C90" s="50">
        <v>15.9</v>
      </c>
      <c r="D90" s="50"/>
      <c r="E90" s="263">
        <f t="shared" si="2"/>
        <v>0</v>
      </c>
      <c r="F90" s="213"/>
      <c r="G90" s="213"/>
      <c r="H90" s="213"/>
      <c r="I90" s="213"/>
      <c r="J90" s="213"/>
      <c r="K90" s="213"/>
      <c r="L90" s="213"/>
      <c r="M90" s="213"/>
      <c r="N90" s="213"/>
    </row>
    <row r="91" spans="1:14" s="32" customFormat="1" ht="59.25" hidden="1" customHeight="1" x14ac:dyDescent="0.25">
      <c r="A91" s="217" t="s">
        <v>268</v>
      </c>
      <c r="B91" s="39" t="s">
        <v>269</v>
      </c>
      <c r="C91" s="50"/>
      <c r="D91" s="50"/>
      <c r="E91" s="263" t="e">
        <f t="shared" si="2"/>
        <v>#DIV/0!</v>
      </c>
      <c r="F91" s="213"/>
      <c r="G91" s="213"/>
      <c r="H91" s="213"/>
      <c r="I91" s="213"/>
      <c r="J91" s="213"/>
      <c r="K91" s="213"/>
      <c r="L91" s="213"/>
      <c r="M91" s="213"/>
      <c r="N91" s="213"/>
    </row>
    <row r="92" spans="1:14" s="32" customFormat="1" ht="30" x14ac:dyDescent="0.25">
      <c r="A92" s="217" t="s">
        <v>270</v>
      </c>
      <c r="B92" s="39" t="s">
        <v>152</v>
      </c>
      <c r="C92" s="50">
        <v>4263.5</v>
      </c>
      <c r="D92" s="50">
        <v>2805.14</v>
      </c>
      <c r="E92" s="263">
        <f t="shared" si="2"/>
        <v>65.794300457370696</v>
      </c>
      <c r="F92" s="213"/>
      <c r="G92" s="213"/>
      <c r="H92" s="213"/>
      <c r="I92" s="213"/>
      <c r="J92" s="213"/>
      <c r="K92" s="213"/>
      <c r="L92" s="213"/>
      <c r="M92" s="213"/>
      <c r="N92" s="213"/>
    </row>
    <row r="93" spans="1:14" s="32" customFormat="1" ht="90" x14ac:dyDescent="0.25">
      <c r="A93" s="217" t="s">
        <v>271</v>
      </c>
      <c r="B93" s="39" t="s">
        <v>272</v>
      </c>
      <c r="C93" s="50">
        <v>20509.900000000001</v>
      </c>
      <c r="D93" s="50">
        <v>13441.866840000001</v>
      </c>
      <c r="E93" s="263">
        <f t="shared" si="2"/>
        <v>65.5384318792388</v>
      </c>
    </row>
    <row r="94" spans="1:14" s="32" customFormat="1" ht="45" hidden="1" x14ac:dyDescent="0.25">
      <c r="A94" s="217" t="s">
        <v>273</v>
      </c>
      <c r="B94" s="39" t="s">
        <v>274</v>
      </c>
      <c r="C94" s="50"/>
      <c r="D94" s="50"/>
      <c r="E94" s="263" t="e">
        <f t="shared" si="2"/>
        <v>#DIV/0!</v>
      </c>
    </row>
    <row r="95" spans="1:14" s="32" customFormat="1" ht="47.25" customHeight="1" x14ac:dyDescent="0.25">
      <c r="A95" s="217" t="s">
        <v>275</v>
      </c>
      <c r="B95" s="39" t="s">
        <v>163</v>
      </c>
      <c r="C95" s="50">
        <v>7098.8</v>
      </c>
      <c r="D95" s="50">
        <v>6470.5852500000001</v>
      </c>
      <c r="E95" s="263">
        <f t="shared" si="2"/>
        <v>91.150409224094204</v>
      </c>
    </row>
    <row r="96" spans="1:14" s="33" customFormat="1" ht="25.5" customHeight="1" x14ac:dyDescent="0.25">
      <c r="A96" s="219" t="s">
        <v>276</v>
      </c>
      <c r="B96" s="44" t="s">
        <v>159</v>
      </c>
      <c r="C96" s="49">
        <f>C97</f>
        <v>1000</v>
      </c>
      <c r="D96" s="49">
        <f>D97</f>
        <v>575.94137999999998</v>
      </c>
      <c r="E96" s="262">
        <f t="shared" si="2"/>
        <v>57.594137999999994</v>
      </c>
    </row>
    <row r="97" spans="1:6" s="33" customFormat="1" ht="60" x14ac:dyDescent="0.25">
      <c r="A97" s="220" t="s">
        <v>277</v>
      </c>
      <c r="B97" s="38" t="s">
        <v>148</v>
      </c>
      <c r="C97" s="51">
        <v>1000</v>
      </c>
      <c r="D97" s="51">
        <v>575.94137999999998</v>
      </c>
      <c r="E97" s="263">
        <f t="shared" si="2"/>
        <v>57.594137999999994</v>
      </c>
    </row>
    <row r="98" spans="1:6" s="33" customFormat="1" ht="30" hidden="1" x14ac:dyDescent="0.25">
      <c r="A98" s="220" t="s">
        <v>278</v>
      </c>
      <c r="B98" s="38" t="s">
        <v>279</v>
      </c>
      <c r="C98" s="50"/>
      <c r="D98" s="50"/>
      <c r="E98" s="263" t="e">
        <f t="shared" si="2"/>
        <v>#DIV/0!</v>
      </c>
    </row>
    <row r="99" spans="1:6" s="19" customFormat="1" ht="14.25" x14ac:dyDescent="0.2">
      <c r="A99" s="34"/>
      <c r="B99" s="35" t="s">
        <v>280</v>
      </c>
      <c r="C99" s="49">
        <f>+C13+C46</f>
        <v>493726.42881000001</v>
      </c>
      <c r="D99" s="49">
        <f>+D13+D46</f>
        <v>378106.40540000011</v>
      </c>
      <c r="E99" s="262">
        <f t="shared" si="2"/>
        <v>76.582168451327973</v>
      </c>
      <c r="F99" s="169"/>
    </row>
    <row r="100" spans="1:6" x14ac:dyDescent="0.25">
      <c r="B100" s="36"/>
      <c r="C100" s="17">
        <v>492726.42881000001</v>
      </c>
      <c r="D100" s="17">
        <v>378106.40539999999</v>
      </c>
    </row>
    <row r="101" spans="1:6" x14ac:dyDescent="0.25">
      <c r="B101" s="36"/>
      <c r="C101" s="421">
        <f>C100-C99</f>
        <v>-1000</v>
      </c>
      <c r="D101" s="421">
        <f>D100-D99</f>
        <v>0</v>
      </c>
    </row>
    <row r="102" spans="1:6" x14ac:dyDescent="0.25">
      <c r="B102" s="36"/>
    </row>
    <row r="103" spans="1:6" x14ac:dyDescent="0.25">
      <c r="B103" s="36"/>
    </row>
    <row r="104" spans="1:6" x14ac:dyDescent="0.25">
      <c r="B104" s="36"/>
    </row>
    <row r="105" spans="1:6" x14ac:dyDescent="0.25">
      <c r="B105" s="36"/>
    </row>
    <row r="106" spans="1:6" x14ac:dyDescent="0.25">
      <c r="B106" s="36"/>
    </row>
    <row r="107" spans="1:6" x14ac:dyDescent="0.25">
      <c r="B107" s="36"/>
    </row>
    <row r="108" spans="1:6" x14ac:dyDescent="0.25">
      <c r="B108" s="36"/>
    </row>
    <row r="109" spans="1:6" x14ac:dyDescent="0.25">
      <c r="B109" s="36"/>
    </row>
    <row r="110" spans="1:6" x14ac:dyDescent="0.25">
      <c r="B110" s="36"/>
    </row>
    <row r="111" spans="1:6" x14ac:dyDescent="0.25">
      <c r="B111" s="36"/>
    </row>
    <row r="112" spans="1:6" x14ac:dyDescent="0.25">
      <c r="B112" s="36"/>
    </row>
    <row r="113" spans="2:2" x14ac:dyDescent="0.25">
      <c r="B113" s="36"/>
    </row>
    <row r="114" spans="2:2" x14ac:dyDescent="0.25">
      <c r="B114" s="36"/>
    </row>
    <row r="115" spans="2:2" x14ac:dyDescent="0.25">
      <c r="B115" s="36"/>
    </row>
    <row r="116" spans="2:2" x14ac:dyDescent="0.25">
      <c r="B116" s="36"/>
    </row>
    <row r="117" spans="2:2" x14ac:dyDescent="0.25">
      <c r="B117" s="36"/>
    </row>
    <row r="118" spans="2:2" x14ac:dyDescent="0.25">
      <c r="B118" s="36"/>
    </row>
    <row r="119" spans="2:2" x14ac:dyDescent="0.25">
      <c r="B119" s="36"/>
    </row>
    <row r="120" spans="2:2" x14ac:dyDescent="0.25">
      <c r="B120" s="36"/>
    </row>
    <row r="121" spans="2:2" x14ac:dyDescent="0.25">
      <c r="B121" s="36"/>
    </row>
    <row r="122" spans="2:2" x14ac:dyDescent="0.25">
      <c r="B122" s="36"/>
    </row>
    <row r="123" spans="2:2" x14ac:dyDescent="0.25">
      <c r="B123" s="36"/>
    </row>
    <row r="124" spans="2:2" x14ac:dyDescent="0.25">
      <c r="B124" s="36"/>
    </row>
    <row r="125" spans="2:2" x14ac:dyDescent="0.25">
      <c r="B125" s="36"/>
    </row>
    <row r="126" spans="2:2" x14ac:dyDescent="0.25">
      <c r="B126" s="36"/>
    </row>
    <row r="127" spans="2:2" x14ac:dyDescent="0.25">
      <c r="B127" s="36"/>
    </row>
    <row r="128" spans="2:2" x14ac:dyDescent="0.25">
      <c r="B128" s="36"/>
    </row>
    <row r="129" spans="2:2" x14ac:dyDescent="0.25">
      <c r="B129" s="36"/>
    </row>
    <row r="130" spans="2:2" x14ac:dyDescent="0.25">
      <c r="B130" s="36"/>
    </row>
    <row r="131" spans="2:2" x14ac:dyDescent="0.25">
      <c r="B131" s="36"/>
    </row>
    <row r="132" spans="2:2" x14ac:dyDescent="0.25">
      <c r="B132" s="36"/>
    </row>
    <row r="133" spans="2:2" x14ac:dyDescent="0.25">
      <c r="B133" s="36"/>
    </row>
    <row r="134" spans="2:2" x14ac:dyDescent="0.25">
      <c r="B134" s="36"/>
    </row>
    <row r="135" spans="2:2" x14ac:dyDescent="0.25">
      <c r="B135" s="36"/>
    </row>
    <row r="136" spans="2:2" x14ac:dyDescent="0.25">
      <c r="B136" s="36"/>
    </row>
    <row r="137" spans="2:2" x14ac:dyDescent="0.25">
      <c r="B137" s="36"/>
    </row>
    <row r="138" spans="2:2" x14ac:dyDescent="0.25">
      <c r="B138" s="36"/>
    </row>
    <row r="139" spans="2:2" x14ac:dyDescent="0.25">
      <c r="B139" s="36"/>
    </row>
    <row r="140" spans="2:2" x14ac:dyDescent="0.25">
      <c r="B140" s="36"/>
    </row>
    <row r="141" spans="2:2" x14ac:dyDescent="0.25">
      <c r="B141" s="36"/>
    </row>
    <row r="142" spans="2:2" x14ac:dyDescent="0.25">
      <c r="B142" s="36"/>
    </row>
    <row r="143" spans="2:2" x14ac:dyDescent="0.25">
      <c r="B143" s="36"/>
    </row>
    <row r="144" spans="2:2" x14ac:dyDescent="0.25">
      <c r="B144" s="36"/>
    </row>
    <row r="145" spans="2:2" x14ac:dyDescent="0.25">
      <c r="B145" s="36"/>
    </row>
    <row r="146" spans="2:2" x14ac:dyDescent="0.25">
      <c r="B146" s="36"/>
    </row>
    <row r="147" spans="2:2" x14ac:dyDescent="0.25">
      <c r="B147" s="36"/>
    </row>
    <row r="148" spans="2:2" x14ac:dyDescent="0.25">
      <c r="B148" s="36"/>
    </row>
    <row r="149" spans="2:2" x14ac:dyDescent="0.25">
      <c r="B149" s="36"/>
    </row>
    <row r="150" spans="2:2" x14ac:dyDescent="0.25">
      <c r="B150" s="36"/>
    </row>
    <row r="151" spans="2:2" x14ac:dyDescent="0.25">
      <c r="B151" s="36"/>
    </row>
    <row r="152" spans="2:2" x14ac:dyDescent="0.25">
      <c r="B152" s="36"/>
    </row>
    <row r="153" spans="2:2" x14ac:dyDescent="0.25">
      <c r="B153" s="36"/>
    </row>
    <row r="154" spans="2:2" x14ac:dyDescent="0.25">
      <c r="B154" s="36"/>
    </row>
    <row r="155" spans="2:2" x14ac:dyDescent="0.25">
      <c r="B155" s="36"/>
    </row>
    <row r="156" spans="2:2" x14ac:dyDescent="0.25">
      <c r="B156" s="36"/>
    </row>
    <row r="157" spans="2:2" x14ac:dyDescent="0.25">
      <c r="B157" s="36"/>
    </row>
    <row r="158" spans="2:2" x14ac:dyDescent="0.25">
      <c r="B158" s="36"/>
    </row>
    <row r="159" spans="2:2" x14ac:dyDescent="0.25">
      <c r="B159" s="36"/>
    </row>
    <row r="160" spans="2:2" x14ac:dyDescent="0.25">
      <c r="B160" s="36"/>
    </row>
    <row r="161" spans="2:2" x14ac:dyDescent="0.25">
      <c r="B161" s="36"/>
    </row>
    <row r="162" spans="2:2" x14ac:dyDescent="0.25">
      <c r="B162" s="36"/>
    </row>
    <row r="163" spans="2:2" x14ac:dyDescent="0.25">
      <c r="B163" s="36"/>
    </row>
    <row r="164" spans="2:2" x14ac:dyDescent="0.25">
      <c r="B164" s="36"/>
    </row>
    <row r="165" spans="2:2" x14ac:dyDescent="0.25">
      <c r="B165" s="36"/>
    </row>
    <row r="166" spans="2:2" x14ac:dyDescent="0.25">
      <c r="B166" s="36"/>
    </row>
    <row r="167" spans="2:2" x14ac:dyDescent="0.25">
      <c r="B167" s="36"/>
    </row>
    <row r="168" spans="2:2" x14ac:dyDescent="0.25">
      <c r="B168" s="36"/>
    </row>
    <row r="169" spans="2:2" x14ac:dyDescent="0.25">
      <c r="B169" s="36"/>
    </row>
    <row r="170" spans="2:2" x14ac:dyDescent="0.25">
      <c r="B170" s="36"/>
    </row>
    <row r="171" spans="2:2" x14ac:dyDescent="0.25">
      <c r="B171" s="36"/>
    </row>
    <row r="172" spans="2:2" x14ac:dyDescent="0.25">
      <c r="B172" s="36"/>
    </row>
    <row r="173" spans="2:2" x14ac:dyDescent="0.25">
      <c r="B173" s="36"/>
    </row>
    <row r="174" spans="2:2" x14ac:dyDescent="0.25">
      <c r="B174" s="36"/>
    </row>
    <row r="175" spans="2:2" x14ac:dyDescent="0.25">
      <c r="B175" s="36"/>
    </row>
    <row r="176" spans="2:2" x14ac:dyDescent="0.25">
      <c r="B176" s="36"/>
    </row>
    <row r="177" spans="2:2" x14ac:dyDescent="0.25">
      <c r="B177" s="36"/>
    </row>
    <row r="178" spans="2:2" x14ac:dyDescent="0.25">
      <c r="B178" s="36"/>
    </row>
    <row r="179" spans="2:2" x14ac:dyDescent="0.25">
      <c r="B179" s="36"/>
    </row>
    <row r="180" spans="2:2" x14ac:dyDescent="0.25">
      <c r="B180" s="36"/>
    </row>
    <row r="181" spans="2:2" x14ac:dyDescent="0.25">
      <c r="B181" s="36"/>
    </row>
    <row r="182" spans="2:2" x14ac:dyDescent="0.25">
      <c r="B182" s="36"/>
    </row>
    <row r="183" spans="2:2" x14ac:dyDescent="0.25">
      <c r="B183" s="36"/>
    </row>
    <row r="184" spans="2:2" x14ac:dyDescent="0.25">
      <c r="B184" s="36"/>
    </row>
    <row r="185" spans="2:2" x14ac:dyDescent="0.25">
      <c r="B185" s="36"/>
    </row>
    <row r="186" spans="2:2" x14ac:dyDescent="0.25">
      <c r="B186" s="36"/>
    </row>
    <row r="187" spans="2:2" x14ac:dyDescent="0.25">
      <c r="B187" s="36"/>
    </row>
    <row r="188" spans="2:2" x14ac:dyDescent="0.25">
      <c r="B188" s="36"/>
    </row>
    <row r="189" spans="2:2" x14ac:dyDescent="0.25">
      <c r="B189" s="36"/>
    </row>
    <row r="190" spans="2:2" x14ac:dyDescent="0.25">
      <c r="B190" s="36"/>
    </row>
    <row r="191" spans="2:2" x14ac:dyDescent="0.25">
      <c r="B191" s="36"/>
    </row>
    <row r="192" spans="2:2" x14ac:dyDescent="0.25">
      <c r="B192" s="36"/>
    </row>
    <row r="193" spans="2:2" x14ac:dyDescent="0.25">
      <c r="B193" s="36"/>
    </row>
    <row r="194" spans="2:2" x14ac:dyDescent="0.25">
      <c r="B194" s="36"/>
    </row>
    <row r="195" spans="2:2" x14ac:dyDescent="0.25">
      <c r="B195" s="36"/>
    </row>
    <row r="196" spans="2:2" x14ac:dyDescent="0.25">
      <c r="B196" s="36"/>
    </row>
    <row r="197" spans="2:2" x14ac:dyDescent="0.25">
      <c r="B197" s="36"/>
    </row>
    <row r="198" spans="2:2" x14ac:dyDescent="0.25">
      <c r="B198" s="36"/>
    </row>
    <row r="199" spans="2:2" x14ac:dyDescent="0.25">
      <c r="B199" s="36"/>
    </row>
    <row r="200" spans="2:2" x14ac:dyDescent="0.25">
      <c r="B200" s="36"/>
    </row>
    <row r="201" spans="2:2" x14ac:dyDescent="0.25">
      <c r="B201" s="36"/>
    </row>
    <row r="202" spans="2:2" x14ac:dyDescent="0.25">
      <c r="B202" s="36"/>
    </row>
    <row r="203" spans="2:2" x14ac:dyDescent="0.25">
      <c r="B203" s="36"/>
    </row>
    <row r="204" spans="2:2" x14ac:dyDescent="0.25">
      <c r="B204" s="36"/>
    </row>
    <row r="205" spans="2:2" x14ac:dyDescent="0.25">
      <c r="B205" s="36"/>
    </row>
    <row r="206" spans="2:2" x14ac:dyDescent="0.25">
      <c r="B206" s="36"/>
    </row>
    <row r="207" spans="2:2" x14ac:dyDescent="0.25">
      <c r="B207" s="36"/>
    </row>
    <row r="208" spans="2:2" x14ac:dyDescent="0.25">
      <c r="B208" s="36"/>
    </row>
    <row r="209" spans="2:2" x14ac:dyDescent="0.25">
      <c r="B209" s="36"/>
    </row>
    <row r="210" spans="2:2" x14ac:dyDescent="0.25">
      <c r="B210" s="36"/>
    </row>
    <row r="211" spans="2:2" x14ac:dyDescent="0.25">
      <c r="B211" s="36"/>
    </row>
    <row r="212" spans="2:2" x14ac:dyDescent="0.25">
      <c r="B212" s="36"/>
    </row>
    <row r="213" spans="2:2" x14ac:dyDescent="0.25">
      <c r="B213" s="36"/>
    </row>
    <row r="214" spans="2:2" x14ac:dyDescent="0.25">
      <c r="B214" s="36"/>
    </row>
    <row r="215" spans="2:2" x14ac:dyDescent="0.25">
      <c r="B215" s="36"/>
    </row>
    <row r="216" spans="2:2" x14ac:dyDescent="0.25">
      <c r="B216" s="36"/>
    </row>
    <row r="217" spans="2:2" x14ac:dyDescent="0.25">
      <c r="B217" s="36"/>
    </row>
    <row r="218" spans="2:2" x14ac:dyDescent="0.25">
      <c r="B218" s="36"/>
    </row>
    <row r="219" spans="2:2" x14ac:dyDescent="0.25">
      <c r="B219" s="36"/>
    </row>
    <row r="220" spans="2:2" x14ac:dyDescent="0.25">
      <c r="B220" s="36"/>
    </row>
    <row r="221" spans="2:2" x14ac:dyDescent="0.25">
      <c r="B221" s="36"/>
    </row>
    <row r="222" spans="2:2" x14ac:dyDescent="0.25">
      <c r="B222" s="36"/>
    </row>
    <row r="223" spans="2:2" x14ac:dyDescent="0.25">
      <c r="B223" s="36"/>
    </row>
    <row r="224" spans="2:2" x14ac:dyDescent="0.25">
      <c r="B224" s="36"/>
    </row>
    <row r="225" spans="2:2" x14ac:dyDescent="0.25">
      <c r="B225" s="36"/>
    </row>
    <row r="226" spans="2:2" x14ac:dyDescent="0.25">
      <c r="B226" s="36"/>
    </row>
    <row r="227" spans="2:2" x14ac:dyDescent="0.25">
      <c r="B227" s="36"/>
    </row>
    <row r="228" spans="2:2" x14ac:dyDescent="0.25">
      <c r="B228" s="36"/>
    </row>
    <row r="229" spans="2:2" x14ac:dyDescent="0.25">
      <c r="B229" s="36"/>
    </row>
    <row r="230" spans="2:2" x14ac:dyDescent="0.25">
      <c r="B230" s="36"/>
    </row>
    <row r="231" spans="2:2" x14ac:dyDescent="0.25">
      <c r="B231" s="36"/>
    </row>
    <row r="232" spans="2:2" x14ac:dyDescent="0.25">
      <c r="B232" s="36"/>
    </row>
    <row r="233" spans="2:2" x14ac:dyDescent="0.25">
      <c r="B233" s="36"/>
    </row>
    <row r="234" spans="2:2" x14ac:dyDescent="0.25">
      <c r="B234" s="36"/>
    </row>
    <row r="235" spans="2:2" x14ac:dyDescent="0.25">
      <c r="B235" s="36"/>
    </row>
    <row r="236" spans="2:2" x14ac:dyDescent="0.25">
      <c r="B236" s="36"/>
    </row>
    <row r="237" spans="2:2" x14ac:dyDescent="0.25">
      <c r="B237" s="36"/>
    </row>
    <row r="238" spans="2:2" x14ac:dyDescent="0.25">
      <c r="B238" s="36"/>
    </row>
    <row r="239" spans="2:2" x14ac:dyDescent="0.25">
      <c r="B239" s="36"/>
    </row>
    <row r="240" spans="2:2" x14ac:dyDescent="0.25">
      <c r="B240" s="36"/>
    </row>
    <row r="241" spans="2:2" x14ac:dyDescent="0.25">
      <c r="B241" s="36"/>
    </row>
    <row r="242" spans="2:2" x14ac:dyDescent="0.25">
      <c r="B242" s="36"/>
    </row>
    <row r="243" spans="2:2" x14ac:dyDescent="0.25">
      <c r="B243" s="36"/>
    </row>
    <row r="244" spans="2:2" x14ac:dyDescent="0.25">
      <c r="B244" s="36"/>
    </row>
    <row r="245" spans="2:2" x14ac:dyDescent="0.25">
      <c r="B245" s="36"/>
    </row>
    <row r="246" spans="2:2" x14ac:dyDescent="0.25">
      <c r="B246" s="36"/>
    </row>
    <row r="247" spans="2:2" x14ac:dyDescent="0.25">
      <c r="B247" s="36"/>
    </row>
    <row r="248" spans="2:2" x14ac:dyDescent="0.25">
      <c r="B248" s="36"/>
    </row>
    <row r="249" spans="2:2" x14ac:dyDescent="0.25">
      <c r="B249" s="36"/>
    </row>
    <row r="250" spans="2:2" x14ac:dyDescent="0.25">
      <c r="B250" s="36"/>
    </row>
    <row r="251" spans="2:2" x14ac:dyDescent="0.25">
      <c r="B251" s="36"/>
    </row>
    <row r="252" spans="2:2" x14ac:dyDescent="0.25">
      <c r="B252" s="36"/>
    </row>
    <row r="253" spans="2:2" x14ac:dyDescent="0.25">
      <c r="B253" s="36"/>
    </row>
  </sheetData>
  <mergeCells count="7">
    <mergeCell ref="A8:C8"/>
    <mergeCell ref="C1:E1"/>
    <mergeCell ref="C2:E2"/>
    <mergeCell ref="B3:E3"/>
    <mergeCell ref="B4:E4"/>
    <mergeCell ref="B5:E5"/>
    <mergeCell ref="A7:C7"/>
  </mergeCells>
  <pageMargins left="0.51181102362204722" right="0.15748031496062992" top="0.43307086614173229" bottom="0.47244094488188981" header="0.15748031496062992" footer="0.15748031496062992"/>
  <pageSetup paperSize="9" scale="71" fitToHeight="0" orientation="portrait" useFirstPageNumber="1" r:id="rId1"/>
  <headerFooter alignWithMargins="0">
    <oddHeader>&amp;R&amp;P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view="pageBreakPreview" zoomScale="60" zoomScaleNormal="100" workbookViewId="0">
      <selection activeCell="L38" sqref="L38"/>
    </sheetView>
  </sheetViews>
  <sheetFormatPr defaultRowHeight="12.75" x14ac:dyDescent="0.2"/>
  <cols>
    <col min="1" max="1" width="4.140625" style="329" customWidth="1"/>
    <col min="2" max="2" width="30.140625" style="329" customWidth="1"/>
    <col min="3" max="3" width="7.42578125" style="329" customWidth="1"/>
    <col min="4" max="4" width="20" style="329" customWidth="1"/>
    <col min="5" max="5" width="16" style="352" customWidth="1"/>
    <col min="6" max="6" width="11.5703125" style="329" customWidth="1"/>
    <col min="7" max="256" width="9.140625" style="329"/>
    <col min="257" max="257" width="4.140625" style="329" customWidth="1"/>
    <col min="258" max="258" width="30.140625" style="329" customWidth="1"/>
    <col min="259" max="259" width="7.42578125" style="329" customWidth="1"/>
    <col min="260" max="260" width="20" style="329" customWidth="1"/>
    <col min="261" max="261" width="16" style="329" customWidth="1"/>
    <col min="262" max="262" width="11.5703125" style="329" customWidth="1"/>
    <col min="263" max="512" width="9.140625" style="329"/>
    <col min="513" max="513" width="4.140625" style="329" customWidth="1"/>
    <col min="514" max="514" width="30.140625" style="329" customWidth="1"/>
    <col min="515" max="515" width="7.42578125" style="329" customWidth="1"/>
    <col min="516" max="516" width="20" style="329" customWidth="1"/>
    <col min="517" max="517" width="16" style="329" customWidth="1"/>
    <col min="518" max="518" width="11.5703125" style="329" customWidth="1"/>
    <col min="519" max="768" width="9.140625" style="329"/>
    <col min="769" max="769" width="4.140625" style="329" customWidth="1"/>
    <col min="770" max="770" width="30.140625" style="329" customWidth="1"/>
    <col min="771" max="771" width="7.42578125" style="329" customWidth="1"/>
    <col min="772" max="772" width="20" style="329" customWidth="1"/>
    <col min="773" max="773" width="16" style="329" customWidth="1"/>
    <col min="774" max="774" width="11.5703125" style="329" customWidth="1"/>
    <col min="775" max="1024" width="9.140625" style="329"/>
    <col min="1025" max="1025" width="4.140625" style="329" customWidth="1"/>
    <col min="1026" max="1026" width="30.140625" style="329" customWidth="1"/>
    <col min="1027" max="1027" width="7.42578125" style="329" customWidth="1"/>
    <col min="1028" max="1028" width="20" style="329" customWidth="1"/>
    <col min="1029" max="1029" width="16" style="329" customWidth="1"/>
    <col min="1030" max="1030" width="11.5703125" style="329" customWidth="1"/>
    <col min="1031" max="1280" width="9.140625" style="329"/>
    <col min="1281" max="1281" width="4.140625" style="329" customWidth="1"/>
    <col min="1282" max="1282" width="30.140625" style="329" customWidth="1"/>
    <col min="1283" max="1283" width="7.42578125" style="329" customWidth="1"/>
    <col min="1284" max="1284" width="20" style="329" customWidth="1"/>
    <col min="1285" max="1285" width="16" style="329" customWidth="1"/>
    <col min="1286" max="1286" width="11.5703125" style="329" customWidth="1"/>
    <col min="1287" max="1536" width="9.140625" style="329"/>
    <col min="1537" max="1537" width="4.140625" style="329" customWidth="1"/>
    <col min="1538" max="1538" width="30.140625" style="329" customWidth="1"/>
    <col min="1539" max="1539" width="7.42578125" style="329" customWidth="1"/>
    <col min="1540" max="1540" width="20" style="329" customWidth="1"/>
    <col min="1541" max="1541" width="16" style="329" customWidth="1"/>
    <col min="1542" max="1542" width="11.5703125" style="329" customWidth="1"/>
    <col min="1543" max="1792" width="9.140625" style="329"/>
    <col min="1793" max="1793" width="4.140625" style="329" customWidth="1"/>
    <col min="1794" max="1794" width="30.140625" style="329" customWidth="1"/>
    <col min="1795" max="1795" width="7.42578125" style="329" customWidth="1"/>
    <col min="1796" max="1796" width="20" style="329" customWidth="1"/>
    <col min="1797" max="1797" width="16" style="329" customWidth="1"/>
    <col min="1798" max="1798" width="11.5703125" style="329" customWidth="1"/>
    <col min="1799" max="2048" width="9.140625" style="329"/>
    <col min="2049" max="2049" width="4.140625" style="329" customWidth="1"/>
    <col min="2050" max="2050" width="30.140625" style="329" customWidth="1"/>
    <col min="2051" max="2051" width="7.42578125" style="329" customWidth="1"/>
    <col min="2052" max="2052" width="20" style="329" customWidth="1"/>
    <col min="2053" max="2053" width="16" style="329" customWidth="1"/>
    <col min="2054" max="2054" width="11.5703125" style="329" customWidth="1"/>
    <col min="2055" max="2304" width="9.140625" style="329"/>
    <col min="2305" max="2305" width="4.140625" style="329" customWidth="1"/>
    <col min="2306" max="2306" width="30.140625" style="329" customWidth="1"/>
    <col min="2307" max="2307" width="7.42578125" style="329" customWidth="1"/>
    <col min="2308" max="2308" width="20" style="329" customWidth="1"/>
    <col min="2309" max="2309" width="16" style="329" customWidth="1"/>
    <col min="2310" max="2310" width="11.5703125" style="329" customWidth="1"/>
    <col min="2311" max="2560" width="9.140625" style="329"/>
    <col min="2561" max="2561" width="4.140625" style="329" customWidth="1"/>
    <col min="2562" max="2562" width="30.140625" style="329" customWidth="1"/>
    <col min="2563" max="2563" width="7.42578125" style="329" customWidth="1"/>
    <col min="2564" max="2564" width="20" style="329" customWidth="1"/>
    <col min="2565" max="2565" width="16" style="329" customWidth="1"/>
    <col min="2566" max="2566" width="11.5703125" style="329" customWidth="1"/>
    <col min="2567" max="2816" width="9.140625" style="329"/>
    <col min="2817" max="2817" width="4.140625" style="329" customWidth="1"/>
    <col min="2818" max="2818" width="30.140625" style="329" customWidth="1"/>
    <col min="2819" max="2819" width="7.42578125" style="329" customWidth="1"/>
    <col min="2820" max="2820" width="20" style="329" customWidth="1"/>
    <col min="2821" max="2821" width="16" style="329" customWidth="1"/>
    <col min="2822" max="2822" width="11.5703125" style="329" customWidth="1"/>
    <col min="2823" max="3072" width="9.140625" style="329"/>
    <col min="3073" max="3073" width="4.140625" style="329" customWidth="1"/>
    <col min="3074" max="3074" width="30.140625" style="329" customWidth="1"/>
    <col min="3075" max="3075" width="7.42578125" style="329" customWidth="1"/>
    <col min="3076" max="3076" width="20" style="329" customWidth="1"/>
    <col min="3077" max="3077" width="16" style="329" customWidth="1"/>
    <col min="3078" max="3078" width="11.5703125" style="329" customWidth="1"/>
    <col min="3079" max="3328" width="9.140625" style="329"/>
    <col min="3329" max="3329" width="4.140625" style="329" customWidth="1"/>
    <col min="3330" max="3330" width="30.140625" style="329" customWidth="1"/>
    <col min="3331" max="3331" width="7.42578125" style="329" customWidth="1"/>
    <col min="3332" max="3332" width="20" style="329" customWidth="1"/>
    <col min="3333" max="3333" width="16" style="329" customWidth="1"/>
    <col min="3334" max="3334" width="11.5703125" style="329" customWidth="1"/>
    <col min="3335" max="3584" width="9.140625" style="329"/>
    <col min="3585" max="3585" width="4.140625" style="329" customWidth="1"/>
    <col min="3586" max="3586" width="30.140625" style="329" customWidth="1"/>
    <col min="3587" max="3587" width="7.42578125" style="329" customWidth="1"/>
    <col min="3588" max="3588" width="20" style="329" customWidth="1"/>
    <col min="3589" max="3589" width="16" style="329" customWidth="1"/>
    <col min="3590" max="3590" width="11.5703125" style="329" customWidth="1"/>
    <col min="3591" max="3840" width="9.140625" style="329"/>
    <col min="3841" max="3841" width="4.140625" style="329" customWidth="1"/>
    <col min="3842" max="3842" width="30.140625" style="329" customWidth="1"/>
    <col min="3843" max="3843" width="7.42578125" style="329" customWidth="1"/>
    <col min="3844" max="3844" width="20" style="329" customWidth="1"/>
    <col min="3845" max="3845" width="16" style="329" customWidth="1"/>
    <col min="3846" max="3846" width="11.5703125" style="329" customWidth="1"/>
    <col min="3847" max="4096" width="9.140625" style="329"/>
    <col min="4097" max="4097" width="4.140625" style="329" customWidth="1"/>
    <col min="4098" max="4098" width="30.140625" style="329" customWidth="1"/>
    <col min="4099" max="4099" width="7.42578125" style="329" customWidth="1"/>
    <col min="4100" max="4100" width="20" style="329" customWidth="1"/>
    <col min="4101" max="4101" width="16" style="329" customWidth="1"/>
    <col min="4102" max="4102" width="11.5703125" style="329" customWidth="1"/>
    <col min="4103" max="4352" width="9.140625" style="329"/>
    <col min="4353" max="4353" width="4.140625" style="329" customWidth="1"/>
    <col min="4354" max="4354" width="30.140625" style="329" customWidth="1"/>
    <col min="4355" max="4355" width="7.42578125" style="329" customWidth="1"/>
    <col min="4356" max="4356" width="20" style="329" customWidth="1"/>
    <col min="4357" max="4357" width="16" style="329" customWidth="1"/>
    <col min="4358" max="4358" width="11.5703125" style="329" customWidth="1"/>
    <col min="4359" max="4608" width="9.140625" style="329"/>
    <col min="4609" max="4609" width="4.140625" style="329" customWidth="1"/>
    <col min="4610" max="4610" width="30.140625" style="329" customWidth="1"/>
    <col min="4611" max="4611" width="7.42578125" style="329" customWidth="1"/>
    <col min="4612" max="4612" width="20" style="329" customWidth="1"/>
    <col min="4613" max="4613" width="16" style="329" customWidth="1"/>
    <col min="4614" max="4614" width="11.5703125" style="329" customWidth="1"/>
    <col min="4615" max="4864" width="9.140625" style="329"/>
    <col min="4865" max="4865" width="4.140625" style="329" customWidth="1"/>
    <col min="4866" max="4866" width="30.140625" style="329" customWidth="1"/>
    <col min="4867" max="4867" width="7.42578125" style="329" customWidth="1"/>
    <col min="4868" max="4868" width="20" style="329" customWidth="1"/>
    <col min="4869" max="4869" width="16" style="329" customWidth="1"/>
    <col min="4870" max="4870" width="11.5703125" style="329" customWidth="1"/>
    <col min="4871" max="5120" width="9.140625" style="329"/>
    <col min="5121" max="5121" width="4.140625" style="329" customWidth="1"/>
    <col min="5122" max="5122" width="30.140625" style="329" customWidth="1"/>
    <col min="5123" max="5123" width="7.42578125" style="329" customWidth="1"/>
    <col min="5124" max="5124" width="20" style="329" customWidth="1"/>
    <col min="5125" max="5125" width="16" style="329" customWidth="1"/>
    <col min="5126" max="5126" width="11.5703125" style="329" customWidth="1"/>
    <col min="5127" max="5376" width="9.140625" style="329"/>
    <col min="5377" max="5377" width="4.140625" style="329" customWidth="1"/>
    <col min="5378" max="5378" width="30.140625" style="329" customWidth="1"/>
    <col min="5379" max="5379" width="7.42578125" style="329" customWidth="1"/>
    <col min="5380" max="5380" width="20" style="329" customWidth="1"/>
    <col min="5381" max="5381" width="16" style="329" customWidth="1"/>
    <col min="5382" max="5382" width="11.5703125" style="329" customWidth="1"/>
    <col min="5383" max="5632" width="9.140625" style="329"/>
    <col min="5633" max="5633" width="4.140625" style="329" customWidth="1"/>
    <col min="5634" max="5634" width="30.140625" style="329" customWidth="1"/>
    <col min="5635" max="5635" width="7.42578125" style="329" customWidth="1"/>
    <col min="5636" max="5636" width="20" style="329" customWidth="1"/>
    <col min="5637" max="5637" width="16" style="329" customWidth="1"/>
    <col min="5638" max="5638" width="11.5703125" style="329" customWidth="1"/>
    <col min="5639" max="5888" width="9.140625" style="329"/>
    <col min="5889" max="5889" width="4.140625" style="329" customWidth="1"/>
    <col min="5890" max="5890" width="30.140625" style="329" customWidth="1"/>
    <col min="5891" max="5891" width="7.42578125" style="329" customWidth="1"/>
    <col min="5892" max="5892" width="20" style="329" customWidth="1"/>
    <col min="5893" max="5893" width="16" style="329" customWidth="1"/>
    <col min="5894" max="5894" width="11.5703125" style="329" customWidth="1"/>
    <col min="5895" max="6144" width="9.140625" style="329"/>
    <col min="6145" max="6145" width="4.140625" style="329" customWidth="1"/>
    <col min="6146" max="6146" width="30.140625" style="329" customWidth="1"/>
    <col min="6147" max="6147" width="7.42578125" style="329" customWidth="1"/>
    <col min="6148" max="6148" width="20" style="329" customWidth="1"/>
    <col min="6149" max="6149" width="16" style="329" customWidth="1"/>
    <col min="6150" max="6150" width="11.5703125" style="329" customWidth="1"/>
    <col min="6151" max="6400" width="9.140625" style="329"/>
    <col min="6401" max="6401" width="4.140625" style="329" customWidth="1"/>
    <col min="6402" max="6402" width="30.140625" style="329" customWidth="1"/>
    <col min="6403" max="6403" width="7.42578125" style="329" customWidth="1"/>
    <col min="6404" max="6404" width="20" style="329" customWidth="1"/>
    <col min="6405" max="6405" width="16" style="329" customWidth="1"/>
    <col min="6406" max="6406" width="11.5703125" style="329" customWidth="1"/>
    <col min="6407" max="6656" width="9.140625" style="329"/>
    <col min="6657" max="6657" width="4.140625" style="329" customWidth="1"/>
    <col min="6658" max="6658" width="30.140625" style="329" customWidth="1"/>
    <col min="6659" max="6659" width="7.42578125" style="329" customWidth="1"/>
    <col min="6660" max="6660" width="20" style="329" customWidth="1"/>
    <col min="6661" max="6661" width="16" style="329" customWidth="1"/>
    <col min="6662" max="6662" width="11.5703125" style="329" customWidth="1"/>
    <col min="6663" max="6912" width="9.140625" style="329"/>
    <col min="6913" max="6913" width="4.140625" style="329" customWidth="1"/>
    <col min="6914" max="6914" width="30.140625" style="329" customWidth="1"/>
    <col min="6915" max="6915" width="7.42578125" style="329" customWidth="1"/>
    <col min="6916" max="6916" width="20" style="329" customWidth="1"/>
    <col min="6917" max="6917" width="16" style="329" customWidth="1"/>
    <col min="6918" max="6918" width="11.5703125" style="329" customWidth="1"/>
    <col min="6919" max="7168" width="9.140625" style="329"/>
    <col min="7169" max="7169" width="4.140625" style="329" customWidth="1"/>
    <col min="7170" max="7170" width="30.140625" style="329" customWidth="1"/>
    <col min="7171" max="7171" width="7.42578125" style="329" customWidth="1"/>
    <col min="7172" max="7172" width="20" style="329" customWidth="1"/>
    <col min="7173" max="7173" width="16" style="329" customWidth="1"/>
    <col min="7174" max="7174" width="11.5703125" style="329" customWidth="1"/>
    <col min="7175" max="7424" width="9.140625" style="329"/>
    <col min="7425" max="7425" width="4.140625" style="329" customWidth="1"/>
    <col min="7426" max="7426" width="30.140625" style="329" customWidth="1"/>
    <col min="7427" max="7427" width="7.42578125" style="329" customWidth="1"/>
    <col min="7428" max="7428" width="20" style="329" customWidth="1"/>
    <col min="7429" max="7429" width="16" style="329" customWidth="1"/>
    <col min="7430" max="7430" width="11.5703125" style="329" customWidth="1"/>
    <col min="7431" max="7680" width="9.140625" style="329"/>
    <col min="7681" max="7681" width="4.140625" style="329" customWidth="1"/>
    <col min="7682" max="7682" width="30.140625" style="329" customWidth="1"/>
    <col min="7683" max="7683" width="7.42578125" style="329" customWidth="1"/>
    <col min="7684" max="7684" width="20" style="329" customWidth="1"/>
    <col min="7685" max="7685" width="16" style="329" customWidth="1"/>
    <col min="7686" max="7686" width="11.5703125" style="329" customWidth="1"/>
    <col min="7687" max="7936" width="9.140625" style="329"/>
    <col min="7937" max="7937" width="4.140625" style="329" customWidth="1"/>
    <col min="7938" max="7938" width="30.140625" style="329" customWidth="1"/>
    <col min="7939" max="7939" width="7.42578125" style="329" customWidth="1"/>
    <col min="7940" max="7940" width="20" style="329" customWidth="1"/>
    <col min="7941" max="7941" width="16" style="329" customWidth="1"/>
    <col min="7942" max="7942" width="11.5703125" style="329" customWidth="1"/>
    <col min="7943" max="8192" width="9.140625" style="329"/>
    <col min="8193" max="8193" width="4.140625" style="329" customWidth="1"/>
    <col min="8194" max="8194" width="30.140625" style="329" customWidth="1"/>
    <col min="8195" max="8195" width="7.42578125" style="329" customWidth="1"/>
    <col min="8196" max="8196" width="20" style="329" customWidth="1"/>
    <col min="8197" max="8197" width="16" style="329" customWidth="1"/>
    <col min="8198" max="8198" width="11.5703125" style="329" customWidth="1"/>
    <col min="8199" max="8448" width="9.140625" style="329"/>
    <col min="8449" max="8449" width="4.140625" style="329" customWidth="1"/>
    <col min="8450" max="8450" width="30.140625" style="329" customWidth="1"/>
    <col min="8451" max="8451" width="7.42578125" style="329" customWidth="1"/>
    <col min="8452" max="8452" width="20" style="329" customWidth="1"/>
    <col min="8453" max="8453" width="16" style="329" customWidth="1"/>
    <col min="8454" max="8454" width="11.5703125" style="329" customWidth="1"/>
    <col min="8455" max="8704" width="9.140625" style="329"/>
    <col min="8705" max="8705" width="4.140625" style="329" customWidth="1"/>
    <col min="8706" max="8706" width="30.140625" style="329" customWidth="1"/>
    <col min="8707" max="8707" width="7.42578125" style="329" customWidth="1"/>
    <col min="8708" max="8708" width="20" style="329" customWidth="1"/>
    <col min="8709" max="8709" width="16" style="329" customWidth="1"/>
    <col min="8710" max="8710" width="11.5703125" style="329" customWidth="1"/>
    <col min="8711" max="8960" width="9.140625" style="329"/>
    <col min="8961" max="8961" width="4.140625" style="329" customWidth="1"/>
    <col min="8962" max="8962" width="30.140625" style="329" customWidth="1"/>
    <col min="8963" max="8963" width="7.42578125" style="329" customWidth="1"/>
    <col min="8964" max="8964" width="20" style="329" customWidth="1"/>
    <col min="8965" max="8965" width="16" style="329" customWidth="1"/>
    <col min="8966" max="8966" width="11.5703125" style="329" customWidth="1"/>
    <col min="8967" max="9216" width="9.140625" style="329"/>
    <col min="9217" max="9217" width="4.140625" style="329" customWidth="1"/>
    <col min="9218" max="9218" width="30.140625" style="329" customWidth="1"/>
    <col min="9219" max="9219" width="7.42578125" style="329" customWidth="1"/>
    <col min="9220" max="9220" width="20" style="329" customWidth="1"/>
    <col min="9221" max="9221" width="16" style="329" customWidth="1"/>
    <col min="9222" max="9222" width="11.5703125" style="329" customWidth="1"/>
    <col min="9223" max="9472" width="9.140625" style="329"/>
    <col min="9473" max="9473" width="4.140625" style="329" customWidth="1"/>
    <col min="9474" max="9474" width="30.140625" style="329" customWidth="1"/>
    <col min="9475" max="9475" width="7.42578125" style="329" customWidth="1"/>
    <col min="9476" max="9476" width="20" style="329" customWidth="1"/>
    <col min="9477" max="9477" width="16" style="329" customWidth="1"/>
    <col min="9478" max="9478" width="11.5703125" style="329" customWidth="1"/>
    <col min="9479" max="9728" width="9.140625" style="329"/>
    <col min="9729" max="9729" width="4.140625" style="329" customWidth="1"/>
    <col min="9730" max="9730" width="30.140625" style="329" customWidth="1"/>
    <col min="9731" max="9731" width="7.42578125" style="329" customWidth="1"/>
    <col min="9732" max="9732" width="20" style="329" customWidth="1"/>
    <col min="9733" max="9733" width="16" style="329" customWidth="1"/>
    <col min="9734" max="9734" width="11.5703125" style="329" customWidth="1"/>
    <col min="9735" max="9984" width="9.140625" style="329"/>
    <col min="9985" max="9985" width="4.140625" style="329" customWidth="1"/>
    <col min="9986" max="9986" width="30.140625" style="329" customWidth="1"/>
    <col min="9987" max="9987" width="7.42578125" style="329" customWidth="1"/>
    <col min="9988" max="9988" width="20" style="329" customWidth="1"/>
    <col min="9989" max="9989" width="16" style="329" customWidth="1"/>
    <col min="9990" max="9990" width="11.5703125" style="329" customWidth="1"/>
    <col min="9991" max="10240" width="9.140625" style="329"/>
    <col min="10241" max="10241" width="4.140625" style="329" customWidth="1"/>
    <col min="10242" max="10242" width="30.140625" style="329" customWidth="1"/>
    <col min="10243" max="10243" width="7.42578125" style="329" customWidth="1"/>
    <col min="10244" max="10244" width="20" style="329" customWidth="1"/>
    <col min="10245" max="10245" width="16" style="329" customWidth="1"/>
    <col min="10246" max="10246" width="11.5703125" style="329" customWidth="1"/>
    <col min="10247" max="10496" width="9.140625" style="329"/>
    <col min="10497" max="10497" width="4.140625" style="329" customWidth="1"/>
    <col min="10498" max="10498" width="30.140625" style="329" customWidth="1"/>
    <col min="10499" max="10499" width="7.42578125" style="329" customWidth="1"/>
    <col min="10500" max="10500" width="20" style="329" customWidth="1"/>
    <col min="10501" max="10501" width="16" style="329" customWidth="1"/>
    <col min="10502" max="10502" width="11.5703125" style="329" customWidth="1"/>
    <col min="10503" max="10752" width="9.140625" style="329"/>
    <col min="10753" max="10753" width="4.140625" style="329" customWidth="1"/>
    <col min="10754" max="10754" width="30.140625" style="329" customWidth="1"/>
    <col min="10755" max="10755" width="7.42578125" style="329" customWidth="1"/>
    <col min="10756" max="10756" width="20" style="329" customWidth="1"/>
    <col min="10757" max="10757" width="16" style="329" customWidth="1"/>
    <col min="10758" max="10758" width="11.5703125" style="329" customWidth="1"/>
    <col min="10759" max="11008" width="9.140625" style="329"/>
    <col min="11009" max="11009" width="4.140625" style="329" customWidth="1"/>
    <col min="11010" max="11010" width="30.140625" style="329" customWidth="1"/>
    <col min="11011" max="11011" width="7.42578125" style="329" customWidth="1"/>
    <col min="11012" max="11012" width="20" style="329" customWidth="1"/>
    <col min="11013" max="11013" width="16" style="329" customWidth="1"/>
    <col min="11014" max="11014" width="11.5703125" style="329" customWidth="1"/>
    <col min="11015" max="11264" width="9.140625" style="329"/>
    <col min="11265" max="11265" width="4.140625" style="329" customWidth="1"/>
    <col min="11266" max="11266" width="30.140625" style="329" customWidth="1"/>
    <col min="11267" max="11267" width="7.42578125" style="329" customWidth="1"/>
    <col min="11268" max="11268" width="20" style="329" customWidth="1"/>
    <col min="11269" max="11269" width="16" style="329" customWidth="1"/>
    <col min="11270" max="11270" width="11.5703125" style="329" customWidth="1"/>
    <col min="11271" max="11520" width="9.140625" style="329"/>
    <col min="11521" max="11521" width="4.140625" style="329" customWidth="1"/>
    <col min="11522" max="11522" width="30.140625" style="329" customWidth="1"/>
    <col min="11523" max="11523" width="7.42578125" style="329" customWidth="1"/>
    <col min="11524" max="11524" width="20" style="329" customWidth="1"/>
    <col min="11525" max="11525" width="16" style="329" customWidth="1"/>
    <col min="11526" max="11526" width="11.5703125" style="329" customWidth="1"/>
    <col min="11527" max="11776" width="9.140625" style="329"/>
    <col min="11777" max="11777" width="4.140625" style="329" customWidth="1"/>
    <col min="11778" max="11778" width="30.140625" style="329" customWidth="1"/>
    <col min="11779" max="11779" width="7.42578125" style="329" customWidth="1"/>
    <col min="11780" max="11780" width="20" style="329" customWidth="1"/>
    <col min="11781" max="11781" width="16" style="329" customWidth="1"/>
    <col min="11782" max="11782" width="11.5703125" style="329" customWidth="1"/>
    <col min="11783" max="12032" width="9.140625" style="329"/>
    <col min="12033" max="12033" width="4.140625" style="329" customWidth="1"/>
    <col min="12034" max="12034" width="30.140625" style="329" customWidth="1"/>
    <col min="12035" max="12035" width="7.42578125" style="329" customWidth="1"/>
    <col min="12036" max="12036" width="20" style="329" customWidth="1"/>
    <col min="12037" max="12037" width="16" style="329" customWidth="1"/>
    <col min="12038" max="12038" width="11.5703125" style="329" customWidth="1"/>
    <col min="12039" max="12288" width="9.140625" style="329"/>
    <col min="12289" max="12289" width="4.140625" style="329" customWidth="1"/>
    <col min="12290" max="12290" width="30.140625" style="329" customWidth="1"/>
    <col min="12291" max="12291" width="7.42578125" style="329" customWidth="1"/>
    <col min="12292" max="12292" width="20" style="329" customWidth="1"/>
    <col min="12293" max="12293" width="16" style="329" customWidth="1"/>
    <col min="12294" max="12294" width="11.5703125" style="329" customWidth="1"/>
    <col min="12295" max="12544" width="9.140625" style="329"/>
    <col min="12545" max="12545" width="4.140625" style="329" customWidth="1"/>
    <col min="12546" max="12546" width="30.140625" style="329" customWidth="1"/>
    <col min="12547" max="12547" width="7.42578125" style="329" customWidth="1"/>
    <col min="12548" max="12548" width="20" style="329" customWidth="1"/>
    <col min="12549" max="12549" width="16" style="329" customWidth="1"/>
    <col min="12550" max="12550" width="11.5703125" style="329" customWidth="1"/>
    <col min="12551" max="12800" width="9.140625" style="329"/>
    <col min="12801" max="12801" width="4.140625" style="329" customWidth="1"/>
    <col min="12802" max="12802" width="30.140625" style="329" customWidth="1"/>
    <col min="12803" max="12803" width="7.42578125" style="329" customWidth="1"/>
    <col min="12804" max="12804" width="20" style="329" customWidth="1"/>
    <col min="12805" max="12805" width="16" style="329" customWidth="1"/>
    <col min="12806" max="12806" width="11.5703125" style="329" customWidth="1"/>
    <col min="12807" max="13056" width="9.140625" style="329"/>
    <col min="13057" max="13057" width="4.140625" style="329" customWidth="1"/>
    <col min="13058" max="13058" width="30.140625" style="329" customWidth="1"/>
    <col min="13059" max="13059" width="7.42578125" style="329" customWidth="1"/>
    <col min="13060" max="13060" width="20" style="329" customWidth="1"/>
    <col min="13061" max="13061" width="16" style="329" customWidth="1"/>
    <col min="13062" max="13062" width="11.5703125" style="329" customWidth="1"/>
    <col min="13063" max="13312" width="9.140625" style="329"/>
    <col min="13313" max="13313" width="4.140625" style="329" customWidth="1"/>
    <col min="13314" max="13314" width="30.140625" style="329" customWidth="1"/>
    <col min="13315" max="13315" width="7.42578125" style="329" customWidth="1"/>
    <col min="13316" max="13316" width="20" style="329" customWidth="1"/>
    <col min="13317" max="13317" width="16" style="329" customWidth="1"/>
    <col min="13318" max="13318" width="11.5703125" style="329" customWidth="1"/>
    <col min="13319" max="13568" width="9.140625" style="329"/>
    <col min="13569" max="13569" width="4.140625" style="329" customWidth="1"/>
    <col min="13570" max="13570" width="30.140625" style="329" customWidth="1"/>
    <col min="13571" max="13571" width="7.42578125" style="329" customWidth="1"/>
    <col min="13572" max="13572" width="20" style="329" customWidth="1"/>
    <col min="13573" max="13573" width="16" style="329" customWidth="1"/>
    <col min="13574" max="13574" width="11.5703125" style="329" customWidth="1"/>
    <col min="13575" max="13824" width="9.140625" style="329"/>
    <col min="13825" max="13825" width="4.140625" style="329" customWidth="1"/>
    <col min="13826" max="13826" width="30.140625" style="329" customWidth="1"/>
    <col min="13827" max="13827" width="7.42578125" style="329" customWidth="1"/>
    <col min="13828" max="13828" width="20" style="329" customWidth="1"/>
    <col min="13829" max="13829" width="16" style="329" customWidth="1"/>
    <col min="13830" max="13830" width="11.5703125" style="329" customWidth="1"/>
    <col min="13831" max="14080" width="9.140625" style="329"/>
    <col min="14081" max="14081" width="4.140625" style="329" customWidth="1"/>
    <col min="14082" max="14082" width="30.140625" style="329" customWidth="1"/>
    <col min="14083" max="14083" width="7.42578125" style="329" customWidth="1"/>
    <col min="14084" max="14084" width="20" style="329" customWidth="1"/>
    <col min="14085" max="14085" width="16" style="329" customWidth="1"/>
    <col min="14086" max="14086" width="11.5703125" style="329" customWidth="1"/>
    <col min="14087" max="14336" width="9.140625" style="329"/>
    <col min="14337" max="14337" width="4.140625" style="329" customWidth="1"/>
    <col min="14338" max="14338" width="30.140625" style="329" customWidth="1"/>
    <col min="14339" max="14339" width="7.42578125" style="329" customWidth="1"/>
    <col min="14340" max="14340" width="20" style="329" customWidth="1"/>
    <col min="14341" max="14341" width="16" style="329" customWidth="1"/>
    <col min="14342" max="14342" width="11.5703125" style="329" customWidth="1"/>
    <col min="14343" max="14592" width="9.140625" style="329"/>
    <col min="14593" max="14593" width="4.140625" style="329" customWidth="1"/>
    <col min="14594" max="14594" width="30.140625" style="329" customWidth="1"/>
    <col min="14595" max="14595" width="7.42578125" style="329" customWidth="1"/>
    <col min="14596" max="14596" width="20" style="329" customWidth="1"/>
    <col min="14597" max="14597" width="16" style="329" customWidth="1"/>
    <col min="14598" max="14598" width="11.5703125" style="329" customWidth="1"/>
    <col min="14599" max="14848" width="9.140625" style="329"/>
    <col min="14849" max="14849" width="4.140625" style="329" customWidth="1"/>
    <col min="14850" max="14850" width="30.140625" style="329" customWidth="1"/>
    <col min="14851" max="14851" width="7.42578125" style="329" customWidth="1"/>
    <col min="14852" max="14852" width="20" style="329" customWidth="1"/>
    <col min="14853" max="14853" width="16" style="329" customWidth="1"/>
    <col min="14854" max="14854" width="11.5703125" style="329" customWidth="1"/>
    <col min="14855" max="15104" width="9.140625" style="329"/>
    <col min="15105" max="15105" width="4.140625" style="329" customWidth="1"/>
    <col min="15106" max="15106" width="30.140625" style="329" customWidth="1"/>
    <col min="15107" max="15107" width="7.42578125" style="329" customWidth="1"/>
    <col min="15108" max="15108" width="20" style="329" customWidth="1"/>
    <col min="15109" max="15109" width="16" style="329" customWidth="1"/>
    <col min="15110" max="15110" width="11.5703125" style="329" customWidth="1"/>
    <col min="15111" max="15360" width="9.140625" style="329"/>
    <col min="15361" max="15361" width="4.140625" style="329" customWidth="1"/>
    <col min="15362" max="15362" width="30.140625" style="329" customWidth="1"/>
    <col min="15363" max="15363" width="7.42578125" style="329" customWidth="1"/>
    <col min="15364" max="15364" width="20" style="329" customWidth="1"/>
    <col min="15365" max="15365" width="16" style="329" customWidth="1"/>
    <col min="15366" max="15366" width="11.5703125" style="329" customWidth="1"/>
    <col min="15367" max="15616" width="9.140625" style="329"/>
    <col min="15617" max="15617" width="4.140625" style="329" customWidth="1"/>
    <col min="15618" max="15618" width="30.140625" style="329" customWidth="1"/>
    <col min="15619" max="15619" width="7.42578125" style="329" customWidth="1"/>
    <col min="15620" max="15620" width="20" style="329" customWidth="1"/>
    <col min="15621" max="15621" width="16" style="329" customWidth="1"/>
    <col min="15622" max="15622" width="11.5703125" style="329" customWidth="1"/>
    <col min="15623" max="15872" width="9.140625" style="329"/>
    <col min="15873" max="15873" width="4.140625" style="329" customWidth="1"/>
    <col min="15874" max="15874" width="30.140625" style="329" customWidth="1"/>
    <col min="15875" max="15875" width="7.42578125" style="329" customWidth="1"/>
    <col min="15876" max="15876" width="20" style="329" customWidth="1"/>
    <col min="15877" max="15877" width="16" style="329" customWidth="1"/>
    <col min="15878" max="15878" width="11.5703125" style="329" customWidth="1"/>
    <col min="15879" max="16128" width="9.140625" style="329"/>
    <col min="16129" max="16129" width="4.140625" style="329" customWidth="1"/>
    <col min="16130" max="16130" width="30.140625" style="329" customWidth="1"/>
    <col min="16131" max="16131" width="7.42578125" style="329" customWidth="1"/>
    <col min="16132" max="16132" width="20" style="329" customWidth="1"/>
    <col min="16133" max="16133" width="16" style="329" customWidth="1"/>
    <col min="16134" max="16134" width="11.5703125" style="329" customWidth="1"/>
    <col min="16135" max="16384" width="9.140625" style="329"/>
  </cols>
  <sheetData>
    <row r="1" spans="1:8" s="17" customFormat="1" ht="15.75" x14ac:dyDescent="0.25">
      <c r="A1" s="266"/>
      <c r="B1" s="353"/>
      <c r="C1" s="499" t="s">
        <v>565</v>
      </c>
      <c r="D1" s="499"/>
      <c r="E1" s="499"/>
      <c r="F1" s="499"/>
    </row>
    <row r="2" spans="1:8" s="17" customFormat="1" ht="15.75" x14ac:dyDescent="0.25">
      <c r="A2" s="266"/>
      <c r="B2" s="353"/>
      <c r="C2" s="499" t="s">
        <v>128</v>
      </c>
      <c r="D2" s="499"/>
      <c r="E2" s="499"/>
      <c r="F2" s="499"/>
    </row>
    <row r="3" spans="1:8" s="17" customFormat="1" ht="15.75" x14ac:dyDescent="0.25">
      <c r="A3" s="266"/>
      <c r="B3" s="499" t="s">
        <v>170</v>
      </c>
      <c r="C3" s="499"/>
      <c r="D3" s="499"/>
      <c r="E3" s="499"/>
      <c r="F3" s="499"/>
    </row>
    <row r="4" spans="1:8" s="17" customFormat="1" ht="15.75" x14ac:dyDescent="0.25">
      <c r="A4" s="266"/>
      <c r="B4" s="499" t="s">
        <v>171</v>
      </c>
      <c r="C4" s="499"/>
      <c r="D4" s="499"/>
      <c r="E4" s="499"/>
      <c r="F4" s="499"/>
    </row>
    <row r="5" spans="1:8" s="17" customFormat="1" ht="15.75" x14ac:dyDescent="0.25">
      <c r="A5" s="266"/>
      <c r="B5" s="499" t="s">
        <v>167</v>
      </c>
      <c r="C5" s="499"/>
      <c r="D5" s="499"/>
      <c r="E5" s="499"/>
      <c r="F5" s="499"/>
    </row>
    <row r="6" spans="1:8" s="330" customFormat="1" ht="15.75" x14ac:dyDescent="0.25">
      <c r="A6" s="331" t="s">
        <v>690</v>
      </c>
      <c r="B6" s="331"/>
      <c r="C6" s="331"/>
      <c r="D6" s="331"/>
      <c r="E6" s="332"/>
      <c r="F6" s="331"/>
    </row>
    <row r="7" spans="1:8" x14ac:dyDescent="0.2">
      <c r="A7" s="573" t="s">
        <v>691</v>
      </c>
      <c r="B7" s="573"/>
      <c r="C7" s="573"/>
      <c r="D7" s="573"/>
      <c r="E7" s="573"/>
      <c r="F7" s="573"/>
    </row>
    <row r="8" spans="1:8" x14ac:dyDescent="0.2">
      <c r="A8" s="573" t="s">
        <v>731</v>
      </c>
      <c r="B8" s="573"/>
      <c r="C8" s="573"/>
      <c r="D8" s="573"/>
      <c r="E8" s="573"/>
      <c r="F8" s="573"/>
    </row>
    <row r="9" spans="1:8" x14ac:dyDescent="0.2">
      <c r="A9" s="333"/>
      <c r="B9" s="333"/>
      <c r="C9" s="333"/>
      <c r="D9" s="333"/>
      <c r="E9" s="334"/>
      <c r="F9" s="335" t="s">
        <v>692</v>
      </c>
    </row>
    <row r="10" spans="1:8" ht="29.25" customHeight="1" x14ac:dyDescent="0.2">
      <c r="A10" s="336" t="s">
        <v>592</v>
      </c>
      <c r="B10" s="336" t="s">
        <v>693</v>
      </c>
      <c r="C10" s="336" t="s">
        <v>694</v>
      </c>
      <c r="D10" s="336" t="s">
        <v>695</v>
      </c>
      <c r="E10" s="337" t="s">
        <v>696</v>
      </c>
      <c r="F10" s="336" t="s">
        <v>697</v>
      </c>
    </row>
    <row r="11" spans="1:8" ht="25.5" hidden="1" x14ac:dyDescent="0.2">
      <c r="A11" s="338">
        <v>1</v>
      </c>
      <c r="B11" s="339" t="s">
        <v>698</v>
      </c>
      <c r="C11" s="340">
        <v>340</v>
      </c>
      <c r="D11" s="339" t="s">
        <v>699</v>
      </c>
      <c r="E11" s="341" t="s">
        <v>700</v>
      </c>
      <c r="F11" s="342"/>
    </row>
    <row r="12" spans="1:8" ht="51" hidden="1" x14ac:dyDescent="0.2">
      <c r="A12" s="338">
        <v>2</v>
      </c>
      <c r="B12" s="339" t="s">
        <v>701</v>
      </c>
      <c r="C12" s="340">
        <v>340</v>
      </c>
      <c r="D12" s="339" t="s">
        <v>699</v>
      </c>
      <c r="E12" s="341" t="s">
        <v>702</v>
      </c>
      <c r="F12" s="342"/>
    </row>
    <row r="13" spans="1:8" ht="51" hidden="1" x14ac:dyDescent="0.2">
      <c r="A13" s="338">
        <v>3</v>
      </c>
      <c r="B13" s="339" t="s">
        <v>703</v>
      </c>
      <c r="C13" s="340">
        <v>340</v>
      </c>
      <c r="D13" s="339" t="s">
        <v>704</v>
      </c>
      <c r="E13" s="341" t="s">
        <v>705</v>
      </c>
      <c r="F13" s="342"/>
    </row>
    <row r="14" spans="1:8" ht="51" hidden="1" x14ac:dyDescent="0.2">
      <c r="A14" s="338">
        <v>4</v>
      </c>
      <c r="B14" s="339" t="s">
        <v>706</v>
      </c>
      <c r="C14" s="340">
        <v>340</v>
      </c>
      <c r="D14" s="339" t="s">
        <v>704</v>
      </c>
      <c r="E14" s="341" t="s">
        <v>707</v>
      </c>
      <c r="F14" s="342"/>
    </row>
    <row r="15" spans="1:8" hidden="1" x14ac:dyDescent="0.2">
      <c r="A15" s="338"/>
      <c r="B15" s="343" t="s">
        <v>127</v>
      </c>
      <c r="C15" s="344">
        <v>340</v>
      </c>
      <c r="D15" s="339"/>
      <c r="E15" s="341"/>
      <c r="F15" s="345">
        <f>SUM(F11:F14)</f>
        <v>0</v>
      </c>
      <c r="G15" s="329">
        <v>150</v>
      </c>
      <c r="H15" s="346">
        <f>G15-F15</f>
        <v>150</v>
      </c>
    </row>
    <row r="16" spans="1:8" ht="25.5" x14ac:dyDescent="0.2">
      <c r="A16" s="338">
        <v>1</v>
      </c>
      <c r="B16" s="339" t="s">
        <v>710</v>
      </c>
      <c r="C16" s="340">
        <v>296</v>
      </c>
      <c r="D16" s="339" t="s">
        <v>711</v>
      </c>
      <c r="E16" s="341" t="s">
        <v>708</v>
      </c>
      <c r="F16" s="342">
        <v>3</v>
      </c>
    </row>
    <row r="17" spans="1:6" ht="25.5" x14ac:dyDescent="0.2">
      <c r="A17" s="338">
        <v>2</v>
      </c>
      <c r="B17" s="339" t="s">
        <v>732</v>
      </c>
      <c r="C17" s="340">
        <v>296</v>
      </c>
      <c r="D17" s="339" t="s">
        <v>736</v>
      </c>
      <c r="E17" s="341" t="s">
        <v>708</v>
      </c>
      <c r="F17" s="342">
        <v>5</v>
      </c>
    </row>
    <row r="18" spans="1:6" s="349" customFormat="1" x14ac:dyDescent="0.2">
      <c r="A18" s="343"/>
      <c r="B18" s="343" t="s">
        <v>127</v>
      </c>
      <c r="C18" s="344">
        <v>290</v>
      </c>
      <c r="D18" s="347"/>
      <c r="E18" s="348"/>
      <c r="F18" s="345">
        <f>+F16+F17</f>
        <v>8</v>
      </c>
    </row>
    <row r="19" spans="1:6" ht="25.5" x14ac:dyDescent="0.2">
      <c r="A19" s="338">
        <v>1</v>
      </c>
      <c r="B19" s="339" t="s">
        <v>733</v>
      </c>
      <c r="C19" s="336">
        <v>343</v>
      </c>
      <c r="D19" s="339" t="s">
        <v>734</v>
      </c>
      <c r="E19" s="341" t="s">
        <v>735</v>
      </c>
      <c r="F19" s="342">
        <v>142</v>
      </c>
    </row>
    <row r="20" spans="1:6" s="349" customFormat="1" x14ac:dyDescent="0.2">
      <c r="A20" s="343"/>
      <c r="B20" s="343" t="s">
        <v>127</v>
      </c>
      <c r="C20" s="344">
        <v>343</v>
      </c>
      <c r="D20" s="347"/>
      <c r="E20" s="348"/>
      <c r="F20" s="345">
        <f>+F19</f>
        <v>142</v>
      </c>
    </row>
    <row r="21" spans="1:6" s="349" customFormat="1" x14ac:dyDescent="0.2">
      <c r="A21" s="343"/>
      <c r="B21" s="347" t="s">
        <v>709</v>
      </c>
      <c r="C21" s="347"/>
      <c r="D21" s="347"/>
      <c r="E21" s="350"/>
      <c r="F21" s="351">
        <f>+F18+F20</f>
        <v>150</v>
      </c>
    </row>
  </sheetData>
  <mergeCells count="7">
    <mergeCell ref="A8:F8"/>
    <mergeCell ref="C1:F1"/>
    <mergeCell ref="C2:F2"/>
    <mergeCell ref="B3:F3"/>
    <mergeCell ref="B4:F4"/>
    <mergeCell ref="A7:F7"/>
    <mergeCell ref="B5:F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opLeftCell="A49" workbookViewId="0">
      <selection activeCell="A61" sqref="A61:E74"/>
    </sheetView>
  </sheetViews>
  <sheetFormatPr defaultRowHeight="12.75" x14ac:dyDescent="0.2"/>
  <cols>
    <col min="1" max="8" width="21.42578125" style="287" customWidth="1"/>
    <col min="9" max="16384" width="9.140625" style="287"/>
  </cols>
  <sheetData>
    <row r="1" spans="1:8" ht="43.5" thickBot="1" x14ac:dyDescent="0.25">
      <c r="A1" s="285" t="s">
        <v>615</v>
      </c>
      <c r="B1" s="286" t="s">
        <v>616</v>
      </c>
      <c r="C1" s="286" t="s">
        <v>617</v>
      </c>
      <c r="D1" s="286" t="s">
        <v>618</v>
      </c>
      <c r="E1" s="286" t="s">
        <v>619</v>
      </c>
      <c r="F1" s="286" t="s">
        <v>620</v>
      </c>
      <c r="G1" s="286" t="s">
        <v>621</v>
      </c>
      <c r="H1" s="286" t="s">
        <v>622</v>
      </c>
    </row>
    <row r="2" spans="1:8" ht="15.75" thickBot="1" x14ac:dyDescent="0.25">
      <c r="A2" s="288" t="s">
        <v>623</v>
      </c>
      <c r="B2" s="289">
        <f>+'[2]3.'!$D$87</f>
        <v>282818.28675000003</v>
      </c>
      <c r="C2" s="289">
        <f>+'[3]5+'!$D$78</f>
        <v>284430.35682000004</v>
      </c>
      <c r="D2" s="289">
        <f>C2/B2</f>
        <v>1.0057000206334785</v>
      </c>
      <c r="E2" s="289">
        <f>+'[4]5+'!$D$81</f>
        <v>333703.77156999998</v>
      </c>
      <c r="F2" s="289">
        <f>E2/C2</f>
        <v>1.1732354285277022</v>
      </c>
      <c r="G2" s="289">
        <f>+'5 (3)'!D97</f>
        <v>376426.62474000006</v>
      </c>
      <c r="H2" s="289">
        <f>G2/E2</f>
        <v>1.1280262820195253</v>
      </c>
    </row>
    <row r="3" spans="1:8" ht="15.75" thickBot="1" x14ac:dyDescent="0.25">
      <c r="A3" s="288" t="s">
        <v>624</v>
      </c>
      <c r="B3" s="289">
        <f>+'[2]8.'!$H$15</f>
        <v>281969.05035999999</v>
      </c>
      <c r="C3" s="289">
        <f>+'[3]11+'!$H$16</f>
        <v>273846.97817000002</v>
      </c>
      <c r="D3" s="289">
        <f t="shared" ref="D3:D4" si="0">C3/B3</f>
        <v>0.97119516422234908</v>
      </c>
      <c r="E3" s="289">
        <f>+'[4]11+'!$H$14</f>
        <v>307693.30313999997</v>
      </c>
      <c r="F3" s="289">
        <f t="shared" ref="F3:F4" si="1">E3/C3</f>
        <v>1.1235957584640159</v>
      </c>
      <c r="G3" s="289">
        <f>+'11'!V718</f>
        <v>367387.60745999997</v>
      </c>
      <c r="H3" s="289">
        <f t="shared" ref="H3:H4" si="2">G3/E3</f>
        <v>1.1940058613912672</v>
      </c>
    </row>
    <row r="4" spans="1:8" ht="34.5" customHeight="1" thickBot="1" x14ac:dyDescent="0.25">
      <c r="A4" s="288" t="s">
        <v>625</v>
      </c>
      <c r="B4" s="289">
        <f>B2-B3</f>
        <v>849.23639000003459</v>
      </c>
      <c r="C4" s="289">
        <f>C2-C3</f>
        <v>10583.378650000028</v>
      </c>
      <c r="D4" s="289">
        <f t="shared" si="0"/>
        <v>12.462229332871141</v>
      </c>
      <c r="E4" s="289">
        <f>E2-E3</f>
        <v>26010.468430000008</v>
      </c>
      <c r="F4" s="289">
        <f t="shared" si="1"/>
        <v>2.4576715328993677</v>
      </c>
      <c r="G4" s="289">
        <f>G2-G3</f>
        <v>9039.0172800000873</v>
      </c>
      <c r="H4" s="289">
        <f t="shared" si="2"/>
        <v>0.34751459030144366</v>
      </c>
    </row>
    <row r="10" spans="1:8" ht="13.5" thickBot="1" x14ac:dyDescent="0.25"/>
    <row r="11" spans="1:8" ht="15" thickBot="1" x14ac:dyDescent="0.25">
      <c r="A11" s="574" t="s">
        <v>626</v>
      </c>
      <c r="B11" s="574" t="s">
        <v>627</v>
      </c>
      <c r="C11" s="576" t="s">
        <v>621</v>
      </c>
      <c r="D11" s="577"/>
      <c r="E11" s="578"/>
      <c r="F11" s="579" t="s">
        <v>628</v>
      </c>
    </row>
    <row r="12" spans="1:8" ht="29.25" thickBot="1" x14ac:dyDescent="0.25">
      <c r="A12" s="575"/>
      <c r="B12" s="575"/>
      <c r="C12" s="290" t="s">
        <v>629</v>
      </c>
      <c r="D12" s="290" t="s">
        <v>630</v>
      </c>
      <c r="E12" s="290" t="s">
        <v>587</v>
      </c>
      <c r="F12" s="580"/>
    </row>
    <row r="13" spans="1:8" ht="30.75" thickBot="1" x14ac:dyDescent="0.25">
      <c r="A13" s="288" t="s">
        <v>631</v>
      </c>
      <c r="B13" s="291">
        <f>+'[4]5+'!$D$12</f>
        <v>19297.888470000005</v>
      </c>
      <c r="C13" s="291">
        <f>+'5 (3)'!C13</f>
        <v>32711</v>
      </c>
      <c r="D13" s="291">
        <f>+'5 (3)'!D13</f>
        <v>23352.93622</v>
      </c>
      <c r="E13" s="291">
        <f>D13/C13*100</f>
        <v>71.391691541071808</v>
      </c>
      <c r="F13" s="291">
        <f>D13/B13</f>
        <v>1.2101290903563811</v>
      </c>
    </row>
    <row r="14" spans="1:8" ht="30.75" thickBot="1" x14ac:dyDescent="0.25">
      <c r="A14" s="288" t="s">
        <v>632</v>
      </c>
      <c r="B14" s="291">
        <f>+'[4]5+'!$D$39</f>
        <v>314405.88309999998</v>
      </c>
      <c r="C14" s="291">
        <f>+'5 (3)'!C44</f>
        <v>458027.42881000001</v>
      </c>
      <c r="D14" s="291">
        <f>+'5 (3)'!D44</f>
        <v>353073.68852000008</v>
      </c>
      <c r="E14" s="291">
        <f t="shared" ref="E14:E15" si="3">D14/C14*100</f>
        <v>77.08570847761672</v>
      </c>
      <c r="F14" s="291">
        <f t="shared" ref="F14:F15" si="4">D14/B14</f>
        <v>1.122986901640455</v>
      </c>
    </row>
    <row r="15" spans="1:8" ht="15.75" thickBot="1" x14ac:dyDescent="0.25">
      <c r="A15" s="292" t="s">
        <v>633</v>
      </c>
      <c r="B15" s="293">
        <f>+B13+B14</f>
        <v>333703.77156999998</v>
      </c>
      <c r="C15" s="293">
        <f t="shared" ref="C15:D15" si="5">SUM(C13:C14)</f>
        <v>490738.42881000001</v>
      </c>
      <c r="D15" s="293">
        <f t="shared" si="5"/>
        <v>376426.62474000006</v>
      </c>
      <c r="E15" s="291">
        <f t="shared" si="3"/>
        <v>76.70616414793588</v>
      </c>
      <c r="F15" s="291">
        <f t="shared" si="4"/>
        <v>1.1280262820195253</v>
      </c>
    </row>
    <row r="18" spans="3:4" x14ac:dyDescent="0.2">
      <c r="C18" s="294">
        <f>D13-B13</f>
        <v>4055.0477499999943</v>
      </c>
      <c r="D18" s="295">
        <f>D13/D15*100</f>
        <v>6.2038481566307908</v>
      </c>
    </row>
    <row r="19" spans="3:4" x14ac:dyDescent="0.2">
      <c r="C19" s="294">
        <f>D14-B14</f>
        <v>38667.805420000106</v>
      </c>
      <c r="D19" s="295">
        <f>D14/D15*100</f>
        <v>93.796151843369216</v>
      </c>
    </row>
    <row r="20" spans="3:4" x14ac:dyDescent="0.2">
      <c r="C20" s="287">
        <f t="shared" ref="C20" si="6">D15-B15</f>
        <v>42722.853170000075</v>
      </c>
    </row>
    <row r="34" spans="1:10" ht="13.5" thickBot="1" x14ac:dyDescent="0.25"/>
    <row r="35" spans="1:10" ht="29.25" thickBot="1" x14ac:dyDescent="0.25">
      <c r="A35" s="315" t="s">
        <v>0</v>
      </c>
      <c r="B35" s="318" t="s">
        <v>634</v>
      </c>
      <c r="C35" s="286" t="s">
        <v>635</v>
      </c>
      <c r="D35" s="286" t="s">
        <v>636</v>
      </c>
      <c r="E35" s="286" t="s">
        <v>637</v>
      </c>
      <c r="F35" s="286" t="s">
        <v>587</v>
      </c>
      <c r="G35" s="286" t="s">
        <v>638</v>
      </c>
      <c r="H35" s="286" t="s">
        <v>639</v>
      </c>
    </row>
    <row r="36" spans="1:10" ht="30.75" thickBot="1" x14ac:dyDescent="0.25">
      <c r="A36" s="316" t="s">
        <v>640</v>
      </c>
      <c r="B36" s="319" t="s">
        <v>641</v>
      </c>
      <c r="C36" s="289">
        <f>+'[4]9'!$H$15</f>
        <v>20721.341239999998</v>
      </c>
      <c r="D36" s="289">
        <f>+'9'!S20</f>
        <v>33784.121659999997</v>
      </c>
      <c r="E36" s="289">
        <f>+'9'!T20</f>
        <v>25492.09866</v>
      </c>
      <c r="F36" s="322">
        <f>E36/D36*100</f>
        <v>75.45585738930825</v>
      </c>
      <c r="G36" s="297">
        <f>E36/C36*100-100</f>
        <v>23.023400680215815</v>
      </c>
      <c r="H36" s="297">
        <f>E36/367387.61*100</f>
        <v>6.9387475151924702</v>
      </c>
      <c r="I36" s="323">
        <f>E36-C36</f>
        <v>4770.7574200000017</v>
      </c>
      <c r="J36" s="324">
        <f>E36/C36*100-100</f>
        <v>23.023400680215815</v>
      </c>
    </row>
    <row r="37" spans="1:10" ht="30.75" thickBot="1" x14ac:dyDescent="0.25">
      <c r="A37" s="316" t="s">
        <v>642</v>
      </c>
      <c r="B37" s="319" t="s">
        <v>643</v>
      </c>
      <c r="C37" s="289">
        <f>+'[4]9'!$H$171</f>
        <v>405.20191</v>
      </c>
      <c r="D37" s="289">
        <f>+'9'!S191</f>
        <v>1081.2</v>
      </c>
      <c r="E37" s="289">
        <f>+'9'!T191</f>
        <v>784.98577999999998</v>
      </c>
      <c r="F37" s="322">
        <f t="shared" ref="F37:F49" si="7">E37/D37*100</f>
        <v>72.603198298187195</v>
      </c>
      <c r="G37" s="297">
        <f t="shared" ref="G37:G49" si="8">E37/C37*100-100</f>
        <v>93.727068068361262</v>
      </c>
      <c r="H37" s="297">
        <f t="shared" ref="H37:H48" si="9">E37/367387.61*100</f>
        <v>0.21366691707431287</v>
      </c>
      <c r="I37" s="287">
        <f t="shared" ref="I37:I49" si="10">E37-C37</f>
        <v>379.78386999999998</v>
      </c>
      <c r="J37" s="324">
        <f t="shared" ref="J37:J49" si="11">E37/C37*100-100</f>
        <v>93.727068068361262</v>
      </c>
    </row>
    <row r="38" spans="1:10" ht="60.75" thickBot="1" x14ac:dyDescent="0.25">
      <c r="A38" s="316" t="s">
        <v>644</v>
      </c>
      <c r="B38" s="319" t="s">
        <v>645</v>
      </c>
      <c r="C38" s="289">
        <f>+'[4]9'!$H$187</f>
        <v>849.12749000000008</v>
      </c>
      <c r="D38" s="289">
        <f>+'9'!S205</f>
        <v>1415.99062</v>
      </c>
      <c r="E38" s="289">
        <f>+'9'!T205</f>
        <v>1201.5065</v>
      </c>
      <c r="F38" s="322">
        <f t="shared" si="7"/>
        <v>84.852716044121806</v>
      </c>
      <c r="G38" s="297">
        <f t="shared" si="8"/>
        <v>41.498952059601777</v>
      </c>
      <c r="H38" s="297">
        <f t="shared" si="9"/>
        <v>0.32704056078537869</v>
      </c>
      <c r="I38" s="287">
        <f t="shared" si="10"/>
        <v>352.37900999999988</v>
      </c>
      <c r="J38" s="324">
        <f t="shared" si="11"/>
        <v>41.498952059601777</v>
      </c>
    </row>
    <row r="39" spans="1:10" ht="30.75" thickBot="1" x14ac:dyDescent="0.25">
      <c r="A39" s="316" t="s">
        <v>646</v>
      </c>
      <c r="B39" s="319" t="s">
        <v>647</v>
      </c>
      <c r="C39" s="289">
        <f>+'[4]9'!$H$202</f>
        <v>2575.26296</v>
      </c>
      <c r="D39" s="289">
        <f>+'9'!S218</f>
        <v>5446.2929000000004</v>
      </c>
      <c r="E39" s="289">
        <f>+'9'!T218</f>
        <v>3005.7871199999995</v>
      </c>
      <c r="F39" s="322">
        <f t="shared" si="7"/>
        <v>55.189597313064077</v>
      </c>
      <c r="G39" s="297">
        <f t="shared" si="8"/>
        <v>16.717677638636147</v>
      </c>
      <c r="H39" s="297">
        <f t="shared" si="9"/>
        <v>0.81815146678463102</v>
      </c>
      <c r="I39" s="287">
        <f t="shared" si="10"/>
        <v>430.52415999999948</v>
      </c>
      <c r="J39" s="324">
        <f t="shared" si="11"/>
        <v>16.717677638636147</v>
      </c>
    </row>
    <row r="40" spans="1:10" ht="45.75" thickBot="1" x14ac:dyDescent="0.25">
      <c r="A40" s="316" t="s">
        <v>648</v>
      </c>
      <c r="B40" s="319" t="s">
        <v>649</v>
      </c>
      <c r="C40" s="289">
        <f>+'[4]9'!$H$266</f>
        <v>1660.16131</v>
      </c>
      <c r="D40" s="289">
        <f>+'9'!S270</f>
        <v>7660</v>
      </c>
      <c r="E40" s="289">
        <f>+'9'!T270</f>
        <v>575.94137999999998</v>
      </c>
      <c r="F40" s="322">
        <f t="shared" si="7"/>
        <v>7.5188169712793727</v>
      </c>
      <c r="G40" s="297">
        <f t="shared" si="8"/>
        <v>-65.308107318800239</v>
      </c>
      <c r="H40" s="297">
        <f t="shared" si="9"/>
        <v>0.1567666857355369</v>
      </c>
      <c r="I40" s="287">
        <f t="shared" si="10"/>
        <v>-1084.21993</v>
      </c>
      <c r="J40" s="324">
        <f t="shared" si="11"/>
        <v>-65.308107318800239</v>
      </c>
    </row>
    <row r="41" spans="1:10" ht="15.75" thickBot="1" x14ac:dyDescent="0.25">
      <c r="A41" s="316" t="s">
        <v>650</v>
      </c>
      <c r="B41" s="319" t="s">
        <v>651</v>
      </c>
      <c r="C41" s="289">
        <f>+'[4]9'!$H$280</f>
        <v>204621.29326000001</v>
      </c>
      <c r="D41" s="289">
        <f>+'9'!S300</f>
        <v>313944.98784999998</v>
      </c>
      <c r="E41" s="289">
        <f>+'9'!T300</f>
        <v>241889.60567999998</v>
      </c>
      <c r="F41" s="322">
        <f t="shared" si="7"/>
        <v>77.048404988574816</v>
      </c>
      <c r="G41" s="297">
        <f t="shared" si="8"/>
        <v>18.213310954224767</v>
      </c>
      <c r="H41" s="297">
        <f t="shared" si="9"/>
        <v>65.840436393595297</v>
      </c>
      <c r="I41" s="287">
        <f t="shared" si="10"/>
        <v>37268.312419999973</v>
      </c>
      <c r="J41" s="324">
        <f t="shared" si="11"/>
        <v>18.213310954224767</v>
      </c>
    </row>
    <row r="42" spans="1:10" ht="30.75" thickBot="1" x14ac:dyDescent="0.25">
      <c r="A42" s="316" t="s">
        <v>652</v>
      </c>
      <c r="B42" s="319" t="s">
        <v>653</v>
      </c>
      <c r="C42" s="289">
        <f>+'[4]9'!$H$392</f>
        <v>31201.725569999999</v>
      </c>
      <c r="D42" s="289">
        <f>+'9'!S412</f>
        <v>49807.830030000005</v>
      </c>
      <c r="E42" s="289">
        <f>+'9'!T412</f>
        <v>37865.016360000001</v>
      </c>
      <c r="F42" s="322">
        <f t="shared" si="7"/>
        <v>76.022216461133382</v>
      </c>
      <c r="G42" s="297">
        <f t="shared" si="8"/>
        <v>21.355520145996863</v>
      </c>
      <c r="H42" s="297">
        <f t="shared" si="9"/>
        <v>10.306557796001886</v>
      </c>
      <c r="I42" s="287">
        <f t="shared" si="10"/>
        <v>6663.2907900000027</v>
      </c>
      <c r="J42" s="324">
        <f t="shared" si="11"/>
        <v>21.355520145996863</v>
      </c>
    </row>
    <row r="43" spans="1:10" ht="15.75" thickBot="1" x14ac:dyDescent="0.25">
      <c r="A43" s="316" t="s">
        <v>654</v>
      </c>
      <c r="B43" s="320" t="s">
        <v>655</v>
      </c>
      <c r="C43" s="289"/>
      <c r="D43" s="289">
        <f>+'9'!S485</f>
        <v>233.8</v>
      </c>
      <c r="E43" s="289">
        <f>+'9'!T485</f>
        <v>144.708</v>
      </c>
      <c r="F43" s="322">
        <f t="shared" si="7"/>
        <v>61.893926432848588</v>
      </c>
      <c r="G43" s="297"/>
      <c r="H43" s="297">
        <f t="shared" si="9"/>
        <v>3.9388372405917554E-2</v>
      </c>
      <c r="I43" s="287">
        <f t="shared" si="10"/>
        <v>144.708</v>
      </c>
      <c r="J43" s="324" t="e">
        <f t="shared" si="11"/>
        <v>#DIV/0!</v>
      </c>
    </row>
    <row r="44" spans="1:10" ht="15.75" thickBot="1" x14ac:dyDescent="0.25">
      <c r="A44" s="316" t="s">
        <v>656</v>
      </c>
      <c r="B44" s="319">
        <v>10</v>
      </c>
      <c r="C44" s="289">
        <f>+'[4]9'!$H$463</f>
        <v>35442.852539999993</v>
      </c>
      <c r="D44" s="289">
        <f>+'9'!S492</f>
        <v>61033.321319999995</v>
      </c>
      <c r="E44" s="289">
        <f>+'9'!T492</f>
        <v>42943.597220000011</v>
      </c>
      <c r="F44" s="322">
        <f t="shared" si="7"/>
        <v>70.360904979830792</v>
      </c>
      <c r="G44" s="297">
        <f t="shared" si="8"/>
        <v>21.162926069606968</v>
      </c>
      <c r="H44" s="297">
        <f t="shared" si="9"/>
        <v>11.688907315083384</v>
      </c>
      <c r="I44" s="287">
        <f t="shared" si="10"/>
        <v>7500.744680000018</v>
      </c>
      <c r="J44" s="324">
        <f t="shared" si="11"/>
        <v>21.162926069606968</v>
      </c>
    </row>
    <row r="45" spans="1:10" ht="30.75" thickBot="1" x14ac:dyDescent="0.25">
      <c r="A45" s="316" t="s">
        <v>657</v>
      </c>
      <c r="B45" s="319">
        <v>11</v>
      </c>
      <c r="C45" s="289">
        <f>+'[4]9'!$H$597</f>
        <v>789.25</v>
      </c>
      <c r="D45" s="289">
        <f>+'9'!S628</f>
        <v>1103</v>
      </c>
      <c r="E45" s="289">
        <f>+'9'!T628</f>
        <v>469.5</v>
      </c>
      <c r="F45" s="322">
        <f t="shared" si="7"/>
        <v>42.565729827742523</v>
      </c>
      <c r="G45" s="297">
        <f t="shared" si="8"/>
        <v>-40.513145391194172</v>
      </c>
      <c r="H45" s="297">
        <f t="shared" si="9"/>
        <v>0.1277941844582075</v>
      </c>
      <c r="I45" s="287">
        <f t="shared" si="10"/>
        <v>-319.75</v>
      </c>
      <c r="J45" s="324">
        <f t="shared" si="11"/>
        <v>-40.513145391194172</v>
      </c>
    </row>
    <row r="46" spans="1:10" ht="45.75" thickBot="1" x14ac:dyDescent="0.25">
      <c r="A46" s="316" t="s">
        <v>101</v>
      </c>
      <c r="B46" s="319">
        <v>12</v>
      </c>
      <c r="C46" s="289">
        <f>+'[4]9'!$H$617</f>
        <v>92.270420000000001</v>
      </c>
      <c r="D46" s="289">
        <f>+'9'!S649</f>
        <v>82.850970000000004</v>
      </c>
      <c r="E46" s="289">
        <f>+'9'!T649</f>
        <v>45</v>
      </c>
      <c r="F46" s="322">
        <f t="shared" si="7"/>
        <v>54.314391249734307</v>
      </c>
      <c r="G46" s="297">
        <f t="shared" si="8"/>
        <v>-51.230307611041546</v>
      </c>
      <c r="H46" s="297">
        <f t="shared" si="9"/>
        <v>1.2248643877783467E-2</v>
      </c>
      <c r="I46" s="287">
        <f t="shared" si="10"/>
        <v>-47.270420000000001</v>
      </c>
      <c r="J46" s="324">
        <f t="shared" si="11"/>
        <v>-51.230307611041546</v>
      </c>
    </row>
    <row r="47" spans="1:10" ht="45.75" hidden="1" thickBot="1" x14ac:dyDescent="0.25">
      <c r="A47" s="316" t="s">
        <v>658</v>
      </c>
      <c r="B47" s="319">
        <v>13</v>
      </c>
      <c r="C47" s="296">
        <v>0</v>
      </c>
      <c r="D47" s="289">
        <v>0</v>
      </c>
      <c r="E47" s="289"/>
      <c r="F47" s="322" t="e">
        <f t="shared" si="7"/>
        <v>#DIV/0!</v>
      </c>
      <c r="G47" s="297" t="e">
        <f t="shared" si="8"/>
        <v>#DIV/0!</v>
      </c>
      <c r="H47" s="297">
        <f t="shared" si="9"/>
        <v>0</v>
      </c>
      <c r="I47" s="287">
        <f t="shared" si="10"/>
        <v>0</v>
      </c>
      <c r="J47" s="324" t="e">
        <f t="shared" si="11"/>
        <v>#DIV/0!</v>
      </c>
    </row>
    <row r="48" spans="1:10" ht="30.75" thickBot="1" x14ac:dyDescent="0.25">
      <c r="A48" s="316" t="s">
        <v>62</v>
      </c>
      <c r="B48" s="319">
        <v>14</v>
      </c>
      <c r="C48" s="289">
        <f>+'[4]9'!$H$627</f>
        <v>9334.8164400000005</v>
      </c>
      <c r="D48" s="289">
        <f>+'9'!S656</f>
        <v>16449.744169999998</v>
      </c>
      <c r="E48" s="289">
        <f>+'9'!T656</f>
        <v>12969.86076</v>
      </c>
      <c r="F48" s="322">
        <f t="shared" si="7"/>
        <v>78.845364559855042</v>
      </c>
      <c r="G48" s="297">
        <f>E48/C48*100-100</f>
        <v>38.940715581976661</v>
      </c>
      <c r="H48" s="297">
        <f t="shared" si="9"/>
        <v>3.5302934576372893</v>
      </c>
      <c r="I48" s="287">
        <f t="shared" si="10"/>
        <v>3635.0443199999991</v>
      </c>
      <c r="J48" s="324">
        <f t="shared" si="11"/>
        <v>38.940715581976661</v>
      </c>
    </row>
    <row r="49" spans="1:10" ht="15.75" thickBot="1" x14ac:dyDescent="0.25">
      <c r="A49" s="317" t="s">
        <v>659</v>
      </c>
      <c r="B49" s="321"/>
      <c r="C49" s="298">
        <f>SUM(C36:C48)</f>
        <v>307693.30314000003</v>
      </c>
      <c r="D49" s="298">
        <f>SUM(D36:D48)</f>
        <v>492043.13952000003</v>
      </c>
      <c r="E49" s="298">
        <f>SUM(E36:E48)</f>
        <v>367387.60745999997</v>
      </c>
      <c r="F49" s="322">
        <f t="shared" si="7"/>
        <v>74.665731102032112</v>
      </c>
      <c r="G49" s="297">
        <f t="shared" si="8"/>
        <v>19.400586139126702</v>
      </c>
      <c r="H49" s="297">
        <f>SUM(H36:H48)</f>
        <v>99.999999308632098</v>
      </c>
      <c r="I49" s="287">
        <f t="shared" si="10"/>
        <v>59694.304319999937</v>
      </c>
      <c r="J49" s="324">
        <f t="shared" si="11"/>
        <v>19.400586139126702</v>
      </c>
    </row>
    <row r="50" spans="1:10" x14ac:dyDescent="0.2">
      <c r="D50" s="495">
        <f>+'9'!S19</f>
        <v>492043.13952000003</v>
      </c>
      <c r="E50" s="495">
        <f>+'9'!T19</f>
        <v>367387.60745999997</v>
      </c>
      <c r="J50" s="324"/>
    </row>
    <row r="51" spans="1:10" x14ac:dyDescent="0.2">
      <c r="D51" s="496">
        <f>D49-D50</f>
        <v>0</v>
      </c>
      <c r="E51" s="496">
        <f>E49-E50</f>
        <v>0</v>
      </c>
      <c r="J51" s="324"/>
    </row>
    <row r="52" spans="1:10" x14ac:dyDescent="0.2">
      <c r="D52" s="287">
        <f>+'[5]9'!S19</f>
        <v>476358.02651</v>
      </c>
      <c r="E52" s="287">
        <f>+'[5]9'!T19</f>
        <v>118884.17784</v>
      </c>
      <c r="J52" s="324"/>
    </row>
    <row r="53" spans="1:10" x14ac:dyDescent="0.2">
      <c r="C53" s="287">
        <f>E49/C49*100-100</f>
        <v>19.400586139126702</v>
      </c>
      <c r="E53" s="287">
        <v>32502.5</v>
      </c>
      <c r="J53" s="324"/>
    </row>
    <row r="54" spans="1:10" x14ac:dyDescent="0.2">
      <c r="C54" s="323">
        <f>E49-C49</f>
        <v>59694.304319999937</v>
      </c>
      <c r="E54" s="287">
        <v>314861.90000000002</v>
      </c>
      <c r="J54" s="324"/>
    </row>
    <row r="55" spans="1:10" x14ac:dyDescent="0.2">
      <c r="E55" s="287">
        <f>E53+E54</f>
        <v>347364.4</v>
      </c>
      <c r="J55" s="324"/>
    </row>
    <row r="56" spans="1:10" x14ac:dyDescent="0.2">
      <c r="E56" s="287">
        <f>E55/E49*100</f>
        <v>94.549841351907872</v>
      </c>
    </row>
    <row r="60" spans="1:10" ht="13.5" thickBot="1" x14ac:dyDescent="0.25"/>
    <row r="61" spans="1:10" ht="13.5" thickBot="1" x14ac:dyDescent="0.25">
      <c r="A61" s="581" t="s">
        <v>0</v>
      </c>
      <c r="B61" s="299" t="s">
        <v>660</v>
      </c>
      <c r="C61" s="299" t="s">
        <v>661</v>
      </c>
      <c r="D61" s="300" t="s">
        <v>586</v>
      </c>
      <c r="E61" s="300" t="s">
        <v>587</v>
      </c>
    </row>
    <row r="62" spans="1:10" ht="13.5" thickBot="1" x14ac:dyDescent="0.25">
      <c r="A62" s="582" t="s">
        <v>662</v>
      </c>
      <c r="B62" s="301"/>
      <c r="C62" s="302">
        <f>SUM(C63:C74)</f>
        <v>435680.13205000013</v>
      </c>
      <c r="D62" s="302">
        <f>SUM(D63:D74)</f>
        <v>324423.98848</v>
      </c>
      <c r="E62" s="303">
        <f>D62/C62*100</f>
        <v>74.463801448436953</v>
      </c>
    </row>
    <row r="63" spans="1:10" ht="51.75" thickBot="1" x14ac:dyDescent="0.25">
      <c r="A63" s="583" t="s">
        <v>663</v>
      </c>
      <c r="B63" s="304" t="s">
        <v>664</v>
      </c>
      <c r="C63" s="305">
        <f>+'13'!M22</f>
        <v>49924.328310000004</v>
      </c>
      <c r="D63" s="305">
        <f>+'13'!N22</f>
        <v>34322.516629999998</v>
      </c>
      <c r="E63" s="303">
        <f t="shared" ref="E63:E74" si="12">D63/C63*100</f>
        <v>68.74908044205992</v>
      </c>
    </row>
    <row r="64" spans="1:10" ht="26.25" thickBot="1" x14ac:dyDescent="0.25">
      <c r="A64" s="583" t="s">
        <v>665</v>
      </c>
      <c r="B64" s="306" t="s">
        <v>666</v>
      </c>
      <c r="C64" s="307">
        <f>+'13'!M124</f>
        <v>223.8</v>
      </c>
      <c r="D64" s="307">
        <f>+'13'!N124</f>
        <v>223.8</v>
      </c>
      <c r="E64" s="303">
        <f t="shared" si="12"/>
        <v>100</v>
      </c>
    </row>
    <row r="65" spans="1:5" ht="51.75" thickBot="1" x14ac:dyDescent="0.25">
      <c r="A65" s="583" t="s">
        <v>91</v>
      </c>
      <c r="B65" s="306" t="s">
        <v>667</v>
      </c>
      <c r="C65" s="305">
        <f>+'13'!M130</f>
        <v>8615.3706000000002</v>
      </c>
      <c r="D65" s="305">
        <f>+'13'!N130</f>
        <v>700.94137999999998</v>
      </c>
      <c r="E65" s="303">
        <f t="shared" si="12"/>
        <v>8.1359399675737691</v>
      </c>
    </row>
    <row r="66" spans="1:5" ht="39" thickBot="1" x14ac:dyDescent="0.25">
      <c r="A66" s="583" t="s">
        <v>65</v>
      </c>
      <c r="B66" s="306" t="s">
        <v>668</v>
      </c>
      <c r="C66" s="307">
        <f>+'13'!M158</f>
        <v>644.63127999999995</v>
      </c>
      <c r="D66" s="307">
        <f>+'13'!N158</f>
        <v>614.14768000000004</v>
      </c>
      <c r="E66" s="303">
        <f t="shared" si="12"/>
        <v>95.271157179961861</v>
      </c>
    </row>
    <row r="67" spans="1:5" ht="64.5" thickBot="1" x14ac:dyDescent="0.25">
      <c r="A67" s="583" t="s">
        <v>669</v>
      </c>
      <c r="B67" s="306" t="s">
        <v>670</v>
      </c>
      <c r="C67" s="307">
        <f>+'13'!M172</f>
        <v>7451.3130099999998</v>
      </c>
      <c r="D67" s="307">
        <f>+'13'!N172</f>
        <v>6802.8965899999994</v>
      </c>
      <c r="E67" s="303">
        <f t="shared" si="12"/>
        <v>91.297957566273269</v>
      </c>
    </row>
    <row r="68" spans="1:5" ht="64.5" thickBot="1" x14ac:dyDescent="0.25">
      <c r="A68" s="583" t="s">
        <v>671</v>
      </c>
      <c r="B68" s="306" t="s">
        <v>672</v>
      </c>
      <c r="C68" s="307">
        <f>+'13'!M202</f>
        <v>233.8</v>
      </c>
      <c r="D68" s="307">
        <f>+'13'!N202</f>
        <v>144.708</v>
      </c>
      <c r="E68" s="303">
        <f t="shared" si="12"/>
        <v>61.893926432848588</v>
      </c>
    </row>
    <row r="69" spans="1:5" ht="51.75" thickBot="1" x14ac:dyDescent="0.25">
      <c r="A69" s="583" t="s">
        <v>673</v>
      </c>
      <c r="B69" s="306" t="s">
        <v>674</v>
      </c>
      <c r="C69" s="305">
        <f>+'13'!M207</f>
        <v>317975.88882000005</v>
      </c>
      <c r="D69" s="305">
        <f>+'13'!N207</f>
        <v>243570.86664999998</v>
      </c>
      <c r="E69" s="303">
        <f t="shared" si="12"/>
        <v>76.600420099110309</v>
      </c>
    </row>
    <row r="70" spans="1:5" ht="39" thickBot="1" x14ac:dyDescent="0.25">
      <c r="A70" s="583" t="s">
        <v>675</v>
      </c>
      <c r="B70" s="306" t="s">
        <v>676</v>
      </c>
      <c r="C70" s="307">
        <f>+'13'!M295</f>
        <v>49377.030030000002</v>
      </c>
      <c r="D70" s="307">
        <f>+'13'!N295</f>
        <v>37865.016360000001</v>
      </c>
      <c r="E70" s="303">
        <f t="shared" si="12"/>
        <v>76.685487841197315</v>
      </c>
    </row>
    <row r="71" spans="1:5" ht="39" thickBot="1" x14ac:dyDescent="0.25">
      <c r="A71" s="583" t="s">
        <v>677</v>
      </c>
      <c r="B71" s="306" t="s">
        <v>678</v>
      </c>
      <c r="C71" s="307">
        <v>0</v>
      </c>
      <c r="D71" s="307">
        <v>1</v>
      </c>
      <c r="E71" s="303">
        <v>0</v>
      </c>
    </row>
    <row r="72" spans="1:5" ht="115.5" thickBot="1" x14ac:dyDescent="0.25">
      <c r="A72" s="584" t="s">
        <v>93</v>
      </c>
      <c r="B72" s="308" t="s">
        <v>679</v>
      </c>
      <c r="C72" s="309">
        <f>+'13'!M356</f>
        <v>1101.7</v>
      </c>
      <c r="D72" s="309">
        <f>+'13'!N356</f>
        <v>78.645189999999999</v>
      </c>
      <c r="E72" s="303">
        <f t="shared" si="12"/>
        <v>7.1385304529363705</v>
      </c>
    </row>
    <row r="73" spans="1:5" ht="15.75" thickBot="1" x14ac:dyDescent="0.25">
      <c r="A73" s="585"/>
      <c r="B73" s="310"/>
      <c r="C73" s="311"/>
      <c r="D73" s="311"/>
      <c r="E73" s="303"/>
    </row>
    <row r="74" spans="1:5" ht="77.25" thickBot="1" x14ac:dyDescent="0.25">
      <c r="A74" s="583" t="s">
        <v>680</v>
      </c>
      <c r="B74" s="306" t="s">
        <v>681</v>
      </c>
      <c r="C74" s="307">
        <f>+'13'!M362</f>
        <v>132.26999999999998</v>
      </c>
      <c r="D74" s="307">
        <f>+'13'!N362</f>
        <v>99.45</v>
      </c>
      <c r="E74" s="303">
        <f t="shared" si="12"/>
        <v>75.187117260149705</v>
      </c>
    </row>
    <row r="78" spans="1:5" ht="13.5" thickBot="1" x14ac:dyDescent="0.25"/>
    <row r="79" spans="1:5" ht="57.75" thickBot="1" x14ac:dyDescent="0.25">
      <c r="A79" s="325" t="s">
        <v>682</v>
      </c>
      <c r="B79" s="312" t="s">
        <v>683</v>
      </c>
      <c r="C79" s="286" t="s">
        <v>684</v>
      </c>
      <c r="D79" s="286" t="s">
        <v>685</v>
      </c>
      <c r="E79" s="286" t="s">
        <v>686</v>
      </c>
    </row>
    <row r="80" spans="1:5" ht="15.75" thickBot="1" x14ac:dyDescent="0.25">
      <c r="A80" s="326" t="s">
        <v>687</v>
      </c>
      <c r="B80" s="313">
        <v>83</v>
      </c>
      <c r="C80" s="313">
        <v>29706.5</v>
      </c>
      <c r="D80" s="313">
        <v>23103.599999999999</v>
      </c>
      <c r="E80" s="314">
        <f>D80/C80*100</f>
        <v>77.77287798966556</v>
      </c>
    </row>
    <row r="81" spans="1:5" ht="15.75" thickBot="1" x14ac:dyDescent="0.25">
      <c r="A81" s="326" t="s">
        <v>688</v>
      </c>
      <c r="B81" s="313">
        <v>175</v>
      </c>
      <c r="C81" s="313">
        <v>31270</v>
      </c>
      <c r="D81" s="313">
        <v>31153.7</v>
      </c>
      <c r="E81" s="314">
        <f t="shared" ref="E81:E83" si="13">D81/C81*100</f>
        <v>99.628078030060763</v>
      </c>
    </row>
    <row r="82" spans="1:5" ht="15.75" thickBot="1" x14ac:dyDescent="0.25">
      <c r="A82" s="326" t="s">
        <v>689</v>
      </c>
      <c r="B82" s="313">
        <f>9+16.63</f>
        <v>25.63</v>
      </c>
      <c r="C82" s="313">
        <v>31270</v>
      </c>
      <c r="D82" s="313">
        <f>(40677.8+30285.4)/2</f>
        <v>35481.600000000006</v>
      </c>
      <c r="E82" s="314">
        <f t="shared" si="13"/>
        <v>113.46850015989769</v>
      </c>
    </row>
    <row r="83" spans="1:5" ht="15.75" thickBot="1" x14ac:dyDescent="0.25">
      <c r="A83" s="326" t="s">
        <v>13</v>
      </c>
      <c r="B83" s="313">
        <v>43.79</v>
      </c>
      <c r="C83" s="313">
        <v>31270</v>
      </c>
      <c r="D83" s="313">
        <v>31271.1</v>
      </c>
      <c r="E83" s="314">
        <f t="shared" si="13"/>
        <v>100.00351774864087</v>
      </c>
    </row>
  </sheetData>
  <mergeCells count="4">
    <mergeCell ref="A11:A12"/>
    <mergeCell ref="B11:B12"/>
    <mergeCell ref="C11:E11"/>
    <mergeCell ref="F11:F1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16</vt:i4>
      </vt:variant>
    </vt:vector>
  </HeadingPairs>
  <TitlesOfParts>
    <vt:vector size="30" baseType="lpstr">
      <vt:lpstr>1</vt:lpstr>
      <vt:lpstr>5 (3)</vt:lpstr>
      <vt:lpstr>9</vt:lpstr>
      <vt:lpstr>11</vt:lpstr>
      <vt:lpstr>13</vt:lpstr>
      <vt:lpstr>15</vt:lpstr>
      <vt:lpstr>16+</vt:lpstr>
      <vt:lpstr>17+</vt:lpstr>
      <vt:lpstr>18+</vt:lpstr>
      <vt:lpstr>19+</vt:lpstr>
      <vt:lpstr>17+ (2)</vt:lpstr>
      <vt:lpstr>5 (2)</vt:lpstr>
      <vt:lpstr>резервный</vt:lpstr>
      <vt:lpstr>Лист4</vt:lpstr>
      <vt:lpstr>'11'!Заголовки_для_печати</vt:lpstr>
      <vt:lpstr>'13'!Заголовки_для_печати</vt:lpstr>
      <vt:lpstr>'9'!Заголовки_для_печати</vt:lpstr>
      <vt:lpstr>'1'!Область_печати</vt:lpstr>
      <vt:lpstr>'11'!Область_печати</vt:lpstr>
      <vt:lpstr>'13'!Область_печати</vt:lpstr>
      <vt:lpstr>'15'!Область_печати</vt:lpstr>
      <vt:lpstr>'16+'!Область_печати</vt:lpstr>
      <vt:lpstr>'17+'!Область_печати</vt:lpstr>
      <vt:lpstr>'17+ (2)'!Область_печати</vt:lpstr>
      <vt:lpstr>'18+'!Область_печати</vt:lpstr>
      <vt:lpstr>'19+'!Область_печати</vt:lpstr>
      <vt:lpstr>'5 (2)'!Область_печати</vt:lpstr>
      <vt:lpstr>'5 (3)'!Область_печати</vt:lpstr>
      <vt:lpstr>'9'!Область_печати</vt:lpstr>
      <vt:lpstr>резервный!Область_печати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2009</dc:creator>
  <cp:lastModifiedBy>2017</cp:lastModifiedBy>
  <cp:lastPrinted>2019-10-29T10:16:02Z</cp:lastPrinted>
  <dcterms:created xsi:type="dcterms:W3CDTF">2016-12-15T04:35:03Z</dcterms:created>
  <dcterms:modified xsi:type="dcterms:W3CDTF">2019-10-31T09:48:44Z</dcterms:modified>
</cp:coreProperties>
</file>